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codeName="ThisWorkbook"/>
  <mc:AlternateContent xmlns:mc="http://schemas.openxmlformats.org/markup-compatibility/2006">
    <mc:Choice Requires="x15">
      <x15ac:absPath xmlns:x15ac="http://schemas.microsoft.com/office/spreadsheetml/2010/11/ac" url="L:\04【大分類】就業構造基本調査審査発表\06【中分類】就業構造基本調査公表関係\99_検討中\令和４年就業構造基本調査公表関係\10_公表資料\01_公表資料\03_HP\08_集計事項一覧・分類事項一覧(全国編)\"/>
    </mc:Choice>
  </mc:AlternateContent>
  <xr:revisionPtr revIDLastSave="0" documentId="13_ncr:1_{159A6392-3890-4ECA-AA6A-7D2F13A72371}" xr6:coauthVersionLast="36" xr6:coauthVersionMax="36" xr10:uidLastSave="{00000000-0000-0000-0000-000000000000}"/>
  <bookViews>
    <workbookView xWindow="0" yWindow="0" windowWidth="19200" windowHeight="7590" tabRatio="908" xr2:uid="{00000000-000D-0000-FFFF-FFFF00000000}"/>
  </bookViews>
  <sheets>
    <sheet name="1_15歳以上人口" sheetId="158" r:id="rId1"/>
    <sheet name="2_有業者の就業状況" sheetId="151" r:id="rId2"/>
    <sheet name="3_有業者の就業希望" sheetId="152" r:id="rId3"/>
    <sheet name="4_無業者の不就業状況" sheetId="143" r:id="rId4"/>
    <sheet name="5_無業者の就業希望" sheetId="135" r:id="rId5"/>
    <sheet name="6_就業異動" sheetId="153" r:id="rId6"/>
    <sheet name="7_常住地移動" sheetId="137" r:id="rId7"/>
    <sheet name="8_職業訓練・自己啓発" sheetId="154" r:id="rId8"/>
    <sheet name="９_育児" sheetId="155" r:id="rId9"/>
    <sheet name="10_介護" sheetId="156" r:id="rId10"/>
    <sheet name="11_世帯分布による就業構造" sheetId="157" r:id="rId11"/>
    <sheet name="分類事項目次" sheetId="169" r:id="rId12"/>
    <sheet name="分類事項一覧" sheetId="171" r:id="rId13"/>
  </sheets>
  <definedNames>
    <definedName name="_xlnm._FilterDatabase" localSheetId="0" hidden="1">'1_15歳以上人口'!$A$6:$AC$6</definedName>
    <definedName name="_xlnm._FilterDatabase" localSheetId="9" hidden="1">'10_介護'!$A$6:$AQ$6</definedName>
    <definedName name="_xlnm._FilterDatabase" localSheetId="10" hidden="1">'11_世帯分布による就業構造'!$A$6:$CJ$58</definedName>
    <definedName name="_xlnm._FilterDatabase" localSheetId="1" hidden="1">'2_有業者の就業状況'!$A$6:$BJ$104</definedName>
    <definedName name="_xlnm._FilterDatabase" localSheetId="2" hidden="1">'3_有業者の就業希望'!$A$6:$AI$29</definedName>
    <definedName name="_xlnm._FilterDatabase" localSheetId="3" hidden="1">'4_無業者の不就業状況'!$A$6:$X$6</definedName>
    <definedName name="_xlnm._FilterDatabase" localSheetId="4" hidden="1">'5_無業者の就業希望'!$A$6:$AL$6</definedName>
    <definedName name="_xlnm._FilterDatabase" localSheetId="5" hidden="1">'6_就業異動'!$A$6:$BH$6</definedName>
    <definedName name="_xlnm._FilterDatabase" localSheetId="6" hidden="1">'7_常住地移動'!$A$6:$AF$6</definedName>
    <definedName name="_xlnm._FilterDatabase" localSheetId="7" hidden="1">'8_職業訓練・自己啓発'!$A$6:$AB$6</definedName>
    <definedName name="_xlnm._FilterDatabase" localSheetId="8" hidden="1">'９_育児'!$A$6:$AQ$6</definedName>
    <definedName name="_xlnm._FilterDatabase" localSheetId="11" hidden="1">分類事項目次!$A$4:$A$194</definedName>
    <definedName name="_xlnm.Print_Area" localSheetId="0">'1_15歳以上人口'!$A$1:$AD$33</definedName>
    <definedName name="_xlnm.Print_Area" localSheetId="9">'10_介護'!$A$1:$AR$27</definedName>
    <definedName name="_xlnm.Print_Area" localSheetId="10">'11_世帯分布による就業構造'!$A$1:$CK$59</definedName>
    <definedName name="_xlnm.Print_Area" localSheetId="1">'2_有業者の就業状況'!$A$1:$BK$105</definedName>
    <definedName name="_xlnm.Print_Area" localSheetId="2">'3_有業者の就業希望'!$A$1:$AJ$30</definedName>
    <definedName name="_xlnm.Print_Area" localSheetId="3">'4_無業者の不就業状況'!$A$1:$Y$10</definedName>
    <definedName name="_xlnm.Print_Area" localSheetId="4">'5_無業者の就業希望'!$A$1:$AM$22</definedName>
    <definedName name="_xlnm.Print_Area" localSheetId="5">'6_就業異動'!$A$1:$BI$51</definedName>
    <definedName name="_xlnm.Print_Area" localSheetId="6">'7_常住地移動'!$A$1:$AG$17</definedName>
    <definedName name="_xlnm.Print_Area" localSheetId="7">'8_職業訓練・自己啓発'!$A$1:$AC$16</definedName>
    <definedName name="_xlnm.Print_Area" localSheetId="8">'９_育児'!$A$1:$AR$30</definedName>
  </definedNames>
  <calcPr calcId="191029"/>
</workbook>
</file>

<file path=xl/calcChain.xml><?xml version="1.0" encoding="utf-8"?>
<calcChain xmlns="http://schemas.openxmlformats.org/spreadsheetml/2006/main">
  <c r="C134" i="169" l="1"/>
  <c r="CD6" i="157" l="1"/>
  <c r="CC6" i="157"/>
  <c r="CB6" i="157"/>
  <c r="CA6" i="157"/>
  <c r="BZ6" i="157"/>
  <c r="BY6" i="157"/>
  <c r="BX6" i="157"/>
  <c r="BV6" i="157"/>
  <c r="BU6" i="157"/>
  <c r="BT6" i="157"/>
  <c r="BS6" i="157"/>
  <c r="BR6" i="157"/>
  <c r="BQ6" i="157"/>
  <c r="BP6" i="157"/>
  <c r="BO6" i="157"/>
  <c r="BN6" i="157"/>
  <c r="BM6" i="157"/>
  <c r="BL6" i="157"/>
  <c r="BK6" i="157"/>
  <c r="BJ6" i="157"/>
  <c r="BI6" i="157"/>
  <c r="BH6" i="157"/>
  <c r="BG6" i="157"/>
  <c r="BF6" i="157"/>
  <c r="BE6" i="157"/>
  <c r="BD6" i="157"/>
  <c r="BC6" i="157"/>
  <c r="BB6" i="157"/>
  <c r="BA6" i="157"/>
  <c r="AZ6" i="157"/>
  <c r="AY6" i="157"/>
  <c r="AX6" i="157"/>
  <c r="AW6" i="157"/>
  <c r="AV6" i="157"/>
  <c r="AU6" i="157"/>
  <c r="AT6" i="157"/>
  <c r="AS6" i="157"/>
  <c r="AR6" i="157"/>
  <c r="AQ6" i="157"/>
  <c r="AP6" i="157"/>
  <c r="AO6" i="157"/>
  <c r="AN6" i="157"/>
  <c r="AM6" i="157"/>
  <c r="AL6" i="157"/>
  <c r="AK6" i="157"/>
  <c r="AJ6" i="157"/>
  <c r="AI6" i="157"/>
  <c r="AH6" i="157"/>
  <c r="AG6" i="157"/>
  <c r="AF6" i="157"/>
  <c r="AE6" i="157"/>
  <c r="AD6" i="157"/>
  <c r="AC6" i="157"/>
  <c r="AB6" i="157"/>
  <c r="AA6" i="157"/>
  <c r="Z6" i="157"/>
  <c r="Y6" i="157"/>
  <c r="X6" i="157"/>
  <c r="W6" i="157"/>
  <c r="V6" i="157"/>
  <c r="U6" i="157"/>
  <c r="T6" i="157"/>
  <c r="S6" i="157"/>
  <c r="R6" i="157"/>
  <c r="Q6" i="157"/>
  <c r="P6" i="157"/>
  <c r="O6" i="157"/>
  <c r="AK6" i="156"/>
  <c r="AJ6" i="156"/>
  <c r="AI6" i="156"/>
  <c r="AH6" i="156"/>
  <c r="AG6" i="156"/>
  <c r="AF6" i="156"/>
  <c r="AE6" i="156"/>
  <c r="AD6" i="156"/>
  <c r="AC6" i="156"/>
  <c r="AB6" i="156"/>
  <c r="AA6" i="156"/>
  <c r="Z6" i="156"/>
  <c r="Y6" i="156"/>
  <c r="X6" i="156"/>
  <c r="W6" i="156"/>
  <c r="V6" i="156"/>
  <c r="T6" i="156"/>
  <c r="AK6" i="155"/>
  <c r="AJ6" i="155"/>
  <c r="AI6" i="155"/>
  <c r="AH6" i="155"/>
  <c r="AG6" i="155"/>
  <c r="AF6" i="155"/>
  <c r="AE6" i="155"/>
  <c r="AD6" i="155"/>
  <c r="AC6" i="155"/>
  <c r="AB6" i="155"/>
  <c r="AA6" i="155"/>
  <c r="Z6" i="155"/>
  <c r="Y6" i="155"/>
  <c r="X6" i="155"/>
  <c r="W6" i="155"/>
  <c r="V6" i="155"/>
  <c r="U6" i="155"/>
  <c r="S6" i="155"/>
  <c r="R6" i="155"/>
  <c r="V6" i="154"/>
  <c r="U6" i="154"/>
  <c r="T6" i="154"/>
  <c r="S6" i="154"/>
  <c r="R6" i="154"/>
  <c r="M6" i="154"/>
  <c r="Z6" i="137"/>
  <c r="Y6" i="137"/>
  <c r="X6" i="137"/>
  <c r="W6" i="137"/>
  <c r="V6" i="137"/>
  <c r="U6" i="137"/>
  <c r="T6" i="137"/>
  <c r="S6" i="137"/>
  <c r="R6" i="137"/>
  <c r="Q6" i="137"/>
  <c r="P6" i="137"/>
  <c r="O6" i="137"/>
  <c r="N6" i="137"/>
  <c r="BB6" i="153"/>
  <c r="BA6" i="153"/>
  <c r="AZ6" i="153"/>
  <c r="AY6" i="153"/>
  <c r="AX6" i="153"/>
  <c r="AW6" i="153"/>
  <c r="AV6" i="153"/>
  <c r="AU6" i="153"/>
  <c r="AT6" i="153"/>
  <c r="AS6" i="153"/>
  <c r="AR6" i="153"/>
  <c r="AQ6" i="153"/>
  <c r="AP6" i="153"/>
  <c r="AO6" i="153"/>
  <c r="AN6" i="153"/>
  <c r="AM6" i="153"/>
  <c r="AL6" i="153"/>
  <c r="AK6" i="153"/>
  <c r="AJ6" i="153"/>
  <c r="AI6" i="153"/>
  <c r="AH6" i="153"/>
  <c r="AG6" i="153"/>
  <c r="AF6" i="153"/>
  <c r="AE6" i="153"/>
  <c r="AD6" i="153"/>
  <c r="AC6" i="153"/>
  <c r="AB6" i="153"/>
  <c r="AA6" i="153"/>
  <c r="Z6" i="153"/>
  <c r="Y6" i="153"/>
  <c r="X6" i="153"/>
  <c r="S6" i="153"/>
  <c r="R6" i="153"/>
  <c r="Q6" i="153"/>
  <c r="AE6" i="135"/>
  <c r="AD6" i="135"/>
  <c r="AC6" i="135"/>
  <c r="AB6" i="135"/>
  <c r="AA6" i="135"/>
  <c r="Z6" i="135"/>
  <c r="Y6" i="135"/>
  <c r="X6" i="135"/>
  <c r="W6" i="135"/>
  <c r="V6" i="135"/>
  <c r="U6" i="135"/>
  <c r="T6" i="135"/>
  <c r="S6" i="135"/>
  <c r="R6" i="135"/>
  <c r="Q6" i="135"/>
  <c r="P6" i="135"/>
  <c r="O6" i="135"/>
  <c r="BW6" i="157"/>
  <c r="AF6" i="135"/>
  <c r="R6" i="143"/>
  <c r="Q6" i="143"/>
  <c r="P6" i="143"/>
  <c r="O6" i="143"/>
  <c r="CE6" i="157"/>
  <c r="AL6" i="156"/>
  <c r="AL6" i="155"/>
  <c r="W6" i="154"/>
  <c r="AA6" i="137"/>
  <c r="BC6" i="153"/>
  <c r="AG6" i="135"/>
  <c r="S6" i="143"/>
  <c r="AD6" i="152"/>
  <c r="AC6" i="152"/>
  <c r="AB6" i="152"/>
  <c r="AA6" i="152"/>
  <c r="Z6" i="152"/>
  <c r="Y6" i="152"/>
  <c r="X6" i="152"/>
  <c r="W6" i="152"/>
  <c r="V6" i="152"/>
  <c r="U6" i="152"/>
  <c r="T6" i="152"/>
  <c r="M6" i="152"/>
  <c r="BE6" i="151"/>
  <c r="BD6" i="151"/>
  <c r="BC6" i="151"/>
  <c r="BB6" i="151"/>
  <c r="BA6" i="151"/>
  <c r="AZ6" i="151"/>
  <c r="AY6" i="151"/>
  <c r="AX6" i="151"/>
  <c r="AW6" i="151"/>
  <c r="AV6" i="151"/>
  <c r="AU6" i="151"/>
  <c r="AT6" i="151"/>
  <c r="AS6" i="151"/>
  <c r="AR6" i="151"/>
  <c r="AQ6" i="151"/>
  <c r="AP6" i="151"/>
  <c r="AO6" i="151"/>
  <c r="AN6" i="151"/>
  <c r="AM6" i="151"/>
  <c r="AL6" i="151"/>
  <c r="AK6" i="151"/>
  <c r="AJ6" i="151"/>
  <c r="AI6" i="151"/>
  <c r="AH6" i="151"/>
  <c r="AG6" i="151"/>
  <c r="AF6" i="151"/>
  <c r="AE6" i="151"/>
  <c r="AD6" i="151"/>
  <c r="AC6" i="151"/>
  <c r="U6" i="156" l="1"/>
  <c r="T6" i="155"/>
  <c r="AB6" i="151"/>
  <c r="AA6" i="151"/>
  <c r="S6" i="152"/>
  <c r="Z6" i="151"/>
  <c r="S6" i="156"/>
  <c r="Y6" i="151"/>
  <c r="R6" i="156"/>
  <c r="Q6" i="155"/>
  <c r="Q6" i="154"/>
  <c r="X6" i="151"/>
  <c r="W6" i="151"/>
  <c r="R6" i="152"/>
  <c r="V6" i="151"/>
  <c r="Q6" i="156"/>
  <c r="P6" i="155"/>
  <c r="P6" i="154"/>
  <c r="W6" i="153"/>
  <c r="U6" i="151"/>
  <c r="N6" i="157"/>
  <c r="P6" i="156"/>
  <c r="O6" i="155"/>
  <c r="O6" i="154"/>
  <c r="V6" i="153"/>
  <c r="Q6" i="152"/>
  <c r="T6" i="151"/>
  <c r="M6" i="157"/>
  <c r="O6" i="156"/>
  <c r="N6" i="155"/>
  <c r="N6" i="154"/>
  <c r="U6" i="153"/>
  <c r="P6" i="152"/>
  <c r="S6" i="151"/>
  <c r="R6" i="151"/>
  <c r="Q6" i="151"/>
  <c r="P6" i="151"/>
  <c r="O6" i="152"/>
  <c r="O6" i="151"/>
  <c r="L6" i="157"/>
  <c r="N6" i="156"/>
  <c r="M6" i="155"/>
  <c r="L6" i="154"/>
  <c r="M6" i="137"/>
  <c r="T6" i="153"/>
  <c r="N6" i="152"/>
  <c r="N6" i="151"/>
  <c r="X6" i="158"/>
  <c r="W6" i="158"/>
  <c r="V6" i="158"/>
  <c r="U6" i="158"/>
  <c r="T6" i="158"/>
  <c r="S6" i="158"/>
  <c r="R6" i="158"/>
  <c r="Q6" i="158"/>
  <c r="C194" i="169" l="1"/>
  <c r="C193" i="169"/>
  <c r="C192" i="169"/>
  <c r="C191" i="169"/>
  <c r="C190" i="169"/>
  <c r="C189" i="169"/>
  <c r="C188" i="169"/>
  <c r="C187" i="169"/>
  <c r="C186" i="169"/>
  <c r="C185" i="169"/>
  <c r="C184" i="169"/>
  <c r="C183" i="169"/>
  <c r="C182" i="169"/>
  <c r="C181" i="169"/>
  <c r="C180" i="169"/>
  <c r="C179" i="169"/>
  <c r="C178" i="169"/>
  <c r="C177" i="169"/>
  <c r="C176" i="169"/>
  <c r="C175" i="169"/>
  <c r="C174" i="169"/>
  <c r="C173" i="169"/>
  <c r="C172" i="169"/>
  <c r="C171" i="169"/>
  <c r="C170" i="169"/>
  <c r="C169" i="169"/>
  <c r="C168" i="169"/>
  <c r="C167" i="169"/>
  <c r="C166" i="169"/>
  <c r="C165" i="169"/>
  <c r="C164" i="169"/>
  <c r="C163" i="169"/>
  <c r="C162" i="169"/>
  <c r="C161" i="169"/>
  <c r="C160" i="169"/>
  <c r="C159" i="169"/>
  <c r="C158" i="169"/>
  <c r="C157" i="169"/>
  <c r="C156" i="169"/>
  <c r="C155" i="169"/>
  <c r="C154" i="169"/>
  <c r="C153" i="169"/>
  <c r="C152" i="169"/>
  <c r="C151" i="169"/>
  <c r="C150" i="169"/>
  <c r="C149" i="169"/>
  <c r="C148" i="169"/>
  <c r="C147" i="169"/>
  <c r="C146" i="169"/>
  <c r="C145" i="169"/>
  <c r="C144" i="169"/>
  <c r="C143" i="169"/>
  <c r="C142" i="169"/>
  <c r="C141" i="169"/>
  <c r="C140" i="169"/>
  <c r="C139" i="169"/>
  <c r="C138" i="169"/>
  <c r="C137" i="169"/>
  <c r="C136" i="169"/>
  <c r="C135" i="169"/>
  <c r="C133" i="169"/>
  <c r="C132" i="169"/>
  <c r="C131" i="169"/>
  <c r="C130" i="169"/>
  <c r="C129" i="169"/>
  <c r="C128" i="169"/>
  <c r="C127" i="169"/>
  <c r="C126" i="169"/>
  <c r="C125" i="169"/>
  <c r="C124" i="169"/>
  <c r="C123" i="169"/>
  <c r="C122" i="169"/>
  <c r="C121" i="169"/>
  <c r="C120" i="169"/>
  <c r="C119" i="169"/>
  <c r="C118" i="169"/>
  <c r="C117" i="169"/>
  <c r="C116" i="169"/>
  <c r="C115" i="169"/>
  <c r="C114" i="169"/>
  <c r="C113" i="169"/>
  <c r="C112" i="169"/>
  <c r="C111" i="169"/>
  <c r="C110" i="169"/>
  <c r="C109" i="169"/>
  <c r="C108" i="169"/>
  <c r="C107" i="169"/>
  <c r="C106" i="169"/>
  <c r="C105" i="169"/>
  <c r="C104" i="169"/>
  <c r="C103" i="169"/>
  <c r="C102" i="169"/>
  <c r="C101" i="169"/>
  <c r="C100" i="169"/>
  <c r="C99" i="169"/>
  <c r="C98" i="169"/>
  <c r="C97" i="169"/>
  <c r="C96" i="169"/>
  <c r="C95" i="169"/>
  <c r="C94" i="169"/>
  <c r="C93" i="169"/>
  <c r="C92" i="169"/>
  <c r="C91" i="169"/>
  <c r="C90" i="169"/>
  <c r="C89" i="169"/>
  <c r="C88" i="169"/>
  <c r="C87" i="169"/>
  <c r="C86" i="169"/>
  <c r="C85" i="169"/>
  <c r="C84" i="169"/>
  <c r="C83" i="169"/>
  <c r="C82" i="169"/>
  <c r="C81" i="169"/>
  <c r="C80" i="169"/>
  <c r="C79" i="169"/>
  <c r="C78" i="169"/>
  <c r="C77" i="169"/>
  <c r="C76" i="169"/>
  <c r="C75" i="169"/>
  <c r="C74" i="169"/>
  <c r="C73" i="169"/>
  <c r="C72" i="169"/>
  <c r="C71" i="169"/>
  <c r="C70" i="169"/>
  <c r="C69" i="169"/>
  <c r="C68" i="169"/>
  <c r="C67" i="169"/>
  <c r="C66" i="169"/>
  <c r="C65" i="169"/>
  <c r="C64" i="169"/>
  <c r="C63" i="169"/>
  <c r="C62" i="169"/>
  <c r="C61" i="169"/>
  <c r="C60" i="169"/>
  <c r="C59" i="169"/>
  <c r="C58" i="169"/>
  <c r="C57" i="169"/>
  <c r="C56" i="169"/>
  <c r="C55" i="169"/>
  <c r="C54" i="169"/>
  <c r="C53" i="169"/>
  <c r="C52" i="169"/>
  <c r="C51" i="169"/>
  <c r="C50" i="169"/>
  <c r="C49" i="169"/>
  <c r="C48" i="169"/>
  <c r="C47" i="169"/>
  <c r="C46" i="169"/>
  <c r="C45" i="169"/>
  <c r="C44" i="169"/>
  <c r="C43" i="169"/>
  <c r="C42" i="169"/>
  <c r="C41" i="169"/>
  <c r="C40" i="169"/>
  <c r="C39" i="169"/>
  <c r="C38" i="169"/>
  <c r="C37" i="169"/>
  <c r="C36" i="169"/>
  <c r="C35" i="169"/>
  <c r="C34" i="169"/>
  <c r="C33" i="169"/>
  <c r="C32" i="169"/>
  <c r="C31" i="169"/>
  <c r="C30" i="169"/>
  <c r="C29" i="169"/>
  <c r="C28" i="169"/>
  <c r="C27" i="169"/>
  <c r="C26" i="169"/>
  <c r="C25" i="169"/>
  <c r="C24" i="169"/>
  <c r="C23" i="169"/>
  <c r="C22" i="169"/>
  <c r="C21" i="169"/>
  <c r="C20" i="169"/>
  <c r="C19" i="169"/>
  <c r="C18" i="169"/>
  <c r="C17" i="169"/>
  <c r="C16" i="169" l="1"/>
  <c r="C15" i="169"/>
  <c r="C14" i="169"/>
  <c r="C13" i="169"/>
  <c r="C12" i="169"/>
  <c r="C11" i="169"/>
  <c r="C10" i="169"/>
  <c r="C9" i="169"/>
  <c r="C8" i="169"/>
  <c r="C7" i="169"/>
  <c r="C6" i="169"/>
  <c r="C5" i="169"/>
  <c r="K6" i="157" l="1"/>
  <c r="J6" i="157"/>
  <c r="I6" i="157"/>
  <c r="I6" i="156"/>
  <c r="M6" i="156" l="1"/>
  <c r="L6" i="156"/>
  <c r="K6" i="156"/>
  <c r="J6" i="156"/>
  <c r="I6" i="155"/>
  <c r="L6" i="155" l="1"/>
  <c r="K6" i="155"/>
  <c r="J6" i="155"/>
  <c r="I6" i="154"/>
  <c r="K6" i="154"/>
  <c r="J6" i="154"/>
  <c r="I6" i="137"/>
  <c r="L6" i="137" l="1"/>
  <c r="K6" i="137"/>
  <c r="J6" i="137"/>
  <c r="I6" i="153"/>
  <c r="P6" i="153"/>
  <c r="O6" i="153"/>
  <c r="N6" i="153"/>
  <c r="M6" i="153"/>
  <c r="L6" i="153"/>
  <c r="K6" i="153"/>
  <c r="J6" i="153"/>
  <c r="I6" i="135"/>
  <c r="N6" i="135"/>
  <c r="M6" i="135"/>
  <c r="L6" i="135"/>
  <c r="K6" i="135"/>
  <c r="J6" i="135"/>
  <c r="I6" i="143"/>
  <c r="N6" i="143"/>
  <c r="M6" i="143"/>
  <c r="L6" i="143"/>
  <c r="K6" i="143"/>
  <c r="J6" i="143"/>
  <c r="I6" i="152"/>
  <c r="L6" i="152"/>
  <c r="K6" i="152"/>
  <c r="J6" i="152"/>
  <c r="I6" i="151"/>
  <c r="M6" i="151" l="1"/>
  <c r="L6" i="151"/>
  <c r="K6" i="151"/>
  <c r="J6" i="151"/>
  <c r="I6" i="158"/>
  <c r="P6" i="158" l="1"/>
  <c r="O6" i="158"/>
  <c r="N6" i="158"/>
  <c r="M6" i="158"/>
  <c r="L6" i="158"/>
  <c r="K6" i="158"/>
  <c r="J6" i="158"/>
</calcChain>
</file>

<file path=xl/sharedStrings.xml><?xml version="1.0" encoding="utf-8"?>
<sst xmlns="http://schemas.openxmlformats.org/spreadsheetml/2006/main" count="9207" uniqueCount="4858">
  <si>
    <t>15歳以上人口</t>
  </si>
  <si>
    <t>結果表番号</t>
  </si>
  <si>
    <t>分類事項</t>
    <rPh sb="0" eb="2">
      <t>ブンルイ</t>
    </rPh>
    <rPh sb="2" eb="4">
      <t>ジコウ</t>
    </rPh>
    <phoneticPr fontId="3"/>
  </si>
  <si>
    <t>平成29年</t>
    <rPh sb="0" eb="2">
      <t>ヘイセイ</t>
    </rPh>
    <rPh sb="4" eb="5">
      <t>ネン</t>
    </rPh>
    <phoneticPr fontId="3"/>
  </si>
  <si>
    <t>表番号</t>
    <rPh sb="0" eb="1">
      <t>ヒョウ</t>
    </rPh>
    <rPh sb="1" eb="3">
      <t>バンゴウ</t>
    </rPh>
    <phoneticPr fontId="3"/>
  </si>
  <si>
    <t>枝番号</t>
    <rPh sb="0" eb="1">
      <t>エダ</t>
    </rPh>
    <rPh sb="1" eb="3">
      <t>バンゴウ</t>
    </rPh>
    <phoneticPr fontId="3"/>
  </si>
  <si>
    <t>集計対象</t>
  </si>
  <si>
    <t>1</t>
  </si>
  <si>
    <t>2</t>
  </si>
  <si>
    <t>有業者</t>
  </si>
  <si>
    <t>3</t>
  </si>
  <si>
    <t>無業者</t>
  </si>
  <si>
    <t>4</t>
  </si>
  <si>
    <t>5</t>
  </si>
  <si>
    <t>6</t>
  </si>
  <si>
    <t/>
  </si>
  <si>
    <t>15歳以上人口（卒業者）</t>
  </si>
  <si>
    <t>有業者（卒業者）</t>
  </si>
  <si>
    <t>無業者（卒業者）</t>
  </si>
  <si>
    <t>7</t>
  </si>
  <si>
    <t>2A</t>
  </si>
  <si>
    <t>8</t>
  </si>
  <si>
    <t>9</t>
  </si>
  <si>
    <t>10</t>
  </si>
  <si>
    <t>11</t>
  </si>
  <si>
    <t>雇用者（会社などの役員を除く）</t>
  </si>
  <si>
    <t>7A</t>
  </si>
  <si>
    <t>5A</t>
  </si>
  <si>
    <t>13</t>
  </si>
  <si>
    <t>14</t>
  </si>
  <si>
    <t>15</t>
  </si>
  <si>
    <t>16</t>
  </si>
  <si>
    <t>17</t>
  </si>
  <si>
    <t>18</t>
  </si>
  <si>
    <t>19</t>
  </si>
  <si>
    <t>22</t>
  </si>
  <si>
    <t>23</t>
  </si>
  <si>
    <t>24</t>
  </si>
  <si>
    <t>25</t>
  </si>
  <si>
    <t>26</t>
  </si>
  <si>
    <t>副業がある者</t>
  </si>
  <si>
    <t>27</t>
  </si>
  <si>
    <t>-</t>
  </si>
  <si>
    <t>非正規の職員・従業員</t>
  </si>
  <si>
    <t>33</t>
  </si>
  <si>
    <t>28</t>
  </si>
  <si>
    <t>34</t>
  </si>
  <si>
    <t>29</t>
  </si>
  <si>
    <t>35</t>
  </si>
  <si>
    <t>30</t>
  </si>
  <si>
    <t>36</t>
  </si>
  <si>
    <t>31</t>
  </si>
  <si>
    <t>37</t>
  </si>
  <si>
    <t>32</t>
  </si>
  <si>
    <t>38</t>
  </si>
  <si>
    <t>継続就業希望者</t>
  </si>
  <si>
    <t>39</t>
  </si>
  <si>
    <t>追加就業希望者</t>
  </si>
  <si>
    <t>40</t>
  </si>
  <si>
    <t>転職希望者</t>
  </si>
  <si>
    <t>41</t>
  </si>
  <si>
    <t>42</t>
  </si>
  <si>
    <t>就業希望者</t>
  </si>
  <si>
    <t>43</t>
  </si>
  <si>
    <t>44</t>
  </si>
  <si>
    <t>45</t>
  </si>
  <si>
    <t>46</t>
  </si>
  <si>
    <t>就業希望者（非求職者）</t>
  </si>
  <si>
    <t>47</t>
  </si>
  <si>
    <t>非就業希望者</t>
  </si>
  <si>
    <t>48</t>
  </si>
  <si>
    <t>3A</t>
  </si>
  <si>
    <t>50</t>
  </si>
  <si>
    <t>8A</t>
  </si>
  <si>
    <t>52</t>
  </si>
  <si>
    <t>54</t>
  </si>
  <si>
    <t>55</t>
  </si>
  <si>
    <t>56</t>
  </si>
  <si>
    <t>57</t>
  </si>
  <si>
    <t>58</t>
  </si>
  <si>
    <t>59</t>
  </si>
  <si>
    <t>60</t>
  </si>
  <si>
    <t>離職非就業者（求職者）</t>
  </si>
  <si>
    <t>68</t>
  </si>
  <si>
    <t>61</t>
  </si>
  <si>
    <t>転居者</t>
  </si>
  <si>
    <t>69</t>
  </si>
  <si>
    <t>70</t>
  </si>
  <si>
    <t>63</t>
  </si>
  <si>
    <t>6A</t>
  </si>
  <si>
    <t>71</t>
  </si>
  <si>
    <t>64</t>
  </si>
  <si>
    <t>72</t>
  </si>
  <si>
    <t>65</t>
  </si>
  <si>
    <t>66</t>
  </si>
  <si>
    <t>74</t>
  </si>
  <si>
    <t>77</t>
  </si>
  <si>
    <t>78</t>
  </si>
  <si>
    <t>79</t>
  </si>
  <si>
    <t>80</t>
  </si>
  <si>
    <t>81</t>
  </si>
  <si>
    <t>育児をしている雇用者</t>
  </si>
  <si>
    <t>83</t>
  </si>
  <si>
    <t>84</t>
  </si>
  <si>
    <t>介護をしている雇用者</t>
  </si>
  <si>
    <t>全世帯</t>
  </si>
  <si>
    <t>88</t>
  </si>
  <si>
    <t>89</t>
  </si>
  <si>
    <t>90</t>
  </si>
  <si>
    <t>一般世帯</t>
  </si>
  <si>
    <t>91</t>
  </si>
  <si>
    <t>92</t>
  </si>
  <si>
    <t>93</t>
  </si>
  <si>
    <t>95</t>
  </si>
  <si>
    <t>97</t>
  </si>
  <si>
    <t>○</t>
  </si>
  <si>
    <t>有業者（年間就業日数が200日未満）</t>
  </si>
  <si>
    <t>正規の職員・従業員</t>
  </si>
  <si>
    <t>雇用者</t>
  </si>
  <si>
    <t>有業者（前職のある者）</t>
  </si>
  <si>
    <t>有業者（在学者を除く）</t>
  </si>
  <si>
    <t>転職希望者（在学者を除く）</t>
  </si>
  <si>
    <t>無業者（非親族世帯員を除く）</t>
  </si>
  <si>
    <t>98</t>
  </si>
  <si>
    <t>7B</t>
  </si>
  <si>
    <t>101</t>
  </si>
  <si>
    <t>102</t>
  </si>
  <si>
    <t>103</t>
  </si>
  <si>
    <t>104</t>
  </si>
  <si>
    <t>105</t>
  </si>
  <si>
    <t>108</t>
  </si>
  <si>
    <t>就業希望者（求職者）</t>
  </si>
  <si>
    <t>112</t>
  </si>
  <si>
    <t>113</t>
  </si>
  <si>
    <t>114</t>
  </si>
  <si>
    <t>115</t>
  </si>
  <si>
    <t>116</t>
  </si>
  <si>
    <t>118</t>
  </si>
  <si>
    <t>119</t>
  </si>
  <si>
    <t>120</t>
  </si>
  <si>
    <t>127</t>
  </si>
  <si>
    <t>121</t>
  </si>
  <si>
    <t>128</t>
  </si>
  <si>
    <t>122</t>
  </si>
  <si>
    <t>129</t>
  </si>
  <si>
    <t>130</t>
  </si>
  <si>
    <t>124</t>
  </si>
  <si>
    <t>131</t>
  </si>
  <si>
    <t>125</t>
  </si>
  <si>
    <t>132</t>
  </si>
  <si>
    <t>126</t>
  </si>
  <si>
    <t>133</t>
  </si>
  <si>
    <t>134</t>
  </si>
  <si>
    <t>135</t>
  </si>
  <si>
    <t>136</t>
  </si>
  <si>
    <t>137</t>
  </si>
  <si>
    <t>138</t>
  </si>
  <si>
    <t>入職就業者及び転職就業者</t>
  </si>
  <si>
    <t>142</t>
  </si>
  <si>
    <t>143</t>
  </si>
  <si>
    <t>145</t>
  </si>
  <si>
    <t>148</t>
  </si>
  <si>
    <t>149</t>
  </si>
  <si>
    <t>150</t>
  </si>
  <si>
    <t>153</t>
  </si>
  <si>
    <t>157</t>
  </si>
  <si>
    <t>16A</t>
  </si>
  <si>
    <t>159</t>
  </si>
  <si>
    <t>離職非就業者（前職が雇用者の求職者）</t>
  </si>
  <si>
    <t>162</t>
  </si>
  <si>
    <t>163</t>
  </si>
  <si>
    <t>無業者（35歳未満）</t>
  </si>
  <si>
    <t>164</t>
  </si>
  <si>
    <t>無業者（離職者及び継続非就業者）</t>
  </si>
  <si>
    <t>165</t>
  </si>
  <si>
    <t>167</t>
  </si>
  <si>
    <t>188</t>
  </si>
  <si>
    <t>168</t>
  </si>
  <si>
    <t>189</t>
  </si>
  <si>
    <t>169</t>
  </si>
  <si>
    <t>190</t>
  </si>
  <si>
    <t>170</t>
  </si>
  <si>
    <t>191</t>
  </si>
  <si>
    <t>171</t>
  </si>
  <si>
    <t>192</t>
  </si>
  <si>
    <t>172</t>
  </si>
  <si>
    <t>194</t>
  </si>
  <si>
    <t>174</t>
  </si>
  <si>
    <t>195</t>
  </si>
  <si>
    <t>196</t>
  </si>
  <si>
    <t>197</t>
  </si>
  <si>
    <t>198</t>
  </si>
  <si>
    <t>178</t>
  </si>
  <si>
    <t>199</t>
  </si>
  <si>
    <t>179</t>
  </si>
  <si>
    <t>200</t>
  </si>
  <si>
    <t>201</t>
  </si>
  <si>
    <t>202</t>
  </si>
  <si>
    <t>203</t>
  </si>
  <si>
    <t>204</t>
  </si>
  <si>
    <t>184</t>
  </si>
  <si>
    <t>205</t>
  </si>
  <si>
    <t>185</t>
  </si>
  <si>
    <t>206</t>
  </si>
  <si>
    <t>207</t>
  </si>
  <si>
    <t>208</t>
  </si>
  <si>
    <t>209</t>
  </si>
  <si>
    <t>216</t>
  </si>
  <si>
    <t>217</t>
  </si>
  <si>
    <t>218</t>
  </si>
  <si>
    <t>219</t>
  </si>
  <si>
    <t>220</t>
  </si>
  <si>
    <t>221</t>
  </si>
  <si>
    <t>222</t>
  </si>
  <si>
    <t>223</t>
  </si>
  <si>
    <t>224</t>
  </si>
  <si>
    <t>227</t>
  </si>
  <si>
    <t>228</t>
  </si>
  <si>
    <t>229</t>
  </si>
  <si>
    <t>230</t>
  </si>
  <si>
    <t>231</t>
  </si>
  <si>
    <t>232</t>
  </si>
  <si>
    <t>233</t>
  </si>
  <si>
    <t>234</t>
  </si>
  <si>
    <t>235</t>
  </si>
  <si>
    <t>238</t>
  </si>
  <si>
    <t>210</t>
  </si>
  <si>
    <t>239</t>
  </si>
  <si>
    <t>211</t>
  </si>
  <si>
    <t>240</t>
  </si>
  <si>
    <t>212</t>
  </si>
  <si>
    <t>241</t>
  </si>
  <si>
    <t>213</t>
  </si>
  <si>
    <t>242</t>
  </si>
  <si>
    <t>214</t>
  </si>
  <si>
    <t>243</t>
  </si>
  <si>
    <t>215</t>
  </si>
  <si>
    <t>244</t>
  </si>
  <si>
    <t>245</t>
  </si>
  <si>
    <t>246</t>
  </si>
  <si>
    <t>世帯主が有業の一般世帯</t>
  </si>
  <si>
    <t>247</t>
  </si>
  <si>
    <t>225</t>
  </si>
  <si>
    <t>226</t>
  </si>
  <si>
    <t>237</t>
  </si>
  <si>
    <t>有業単身世帯</t>
  </si>
  <si>
    <t>高齢者世帯</t>
  </si>
  <si>
    <t>248</t>
  </si>
  <si>
    <t>249</t>
  </si>
  <si>
    <t>母子世帯</t>
  </si>
  <si>
    <t>250</t>
  </si>
  <si>
    <t>父子世帯</t>
  </si>
  <si>
    <t>252</t>
  </si>
  <si>
    <t>253</t>
  </si>
  <si>
    <t>2A</t>
    <phoneticPr fontId="2"/>
  </si>
  <si>
    <t>2</t>
    <phoneticPr fontId="2"/>
  </si>
  <si>
    <t>1</t>
    <phoneticPr fontId="2"/>
  </si>
  <si>
    <t>1</t>
    <phoneticPr fontId="5"/>
  </si>
  <si>
    <t>2</t>
    <phoneticPr fontId="5"/>
  </si>
  <si>
    <t>フリーランスの者（本業）</t>
    <rPh sb="7" eb="8">
      <t>モノ</t>
    </rPh>
    <rPh sb="9" eb="11">
      <t>ホンギョウ</t>
    </rPh>
    <phoneticPr fontId="14"/>
  </si>
  <si>
    <t>世帯主が有業の全世帯</t>
  </si>
  <si>
    <t>副業がある者</t>
    <rPh sb="0" eb="2">
      <t>フクギョウ</t>
    </rPh>
    <rPh sb="5" eb="6">
      <t>シャ</t>
    </rPh>
    <phoneticPr fontId="18"/>
  </si>
  <si>
    <t>196</t>
    <phoneticPr fontId="8"/>
  </si>
  <si>
    <t>転居者</t>
    <rPh sb="0" eb="3">
      <t>テンキョシャ</t>
    </rPh>
    <phoneticPr fontId="8"/>
  </si>
  <si>
    <t>51</t>
    <phoneticPr fontId="14"/>
  </si>
  <si>
    <t>副業がある者（卒業者）</t>
    <rPh sb="0" eb="2">
      <t>フクギョウ</t>
    </rPh>
    <rPh sb="5" eb="6">
      <t>シャ</t>
    </rPh>
    <rPh sb="7" eb="10">
      <t>ソツギョウシャ</t>
    </rPh>
    <phoneticPr fontId="6"/>
  </si>
  <si>
    <t>追加就業希望者</t>
    <rPh sb="0" eb="2">
      <t>ツイカ</t>
    </rPh>
    <rPh sb="2" eb="4">
      <t>シュウギョウ</t>
    </rPh>
    <rPh sb="4" eb="7">
      <t>キボウシャ</t>
    </rPh>
    <phoneticPr fontId="6"/>
  </si>
  <si>
    <t>副業がある者</t>
    <rPh sb="0" eb="2">
      <t>フクギョウ</t>
    </rPh>
    <rPh sb="5" eb="6">
      <t>シャ</t>
    </rPh>
    <phoneticPr fontId="6"/>
  </si>
  <si>
    <t>全世帯</t>
    <phoneticPr fontId="2"/>
  </si>
  <si>
    <t>7A</t>
    <phoneticPr fontId="12"/>
  </si>
  <si>
    <t>有業者</t>
    <rPh sb="0" eb="1">
      <t>ユウ</t>
    </rPh>
    <rPh sb="1" eb="3">
      <t>ギョウシャ</t>
    </rPh>
    <phoneticPr fontId="11"/>
  </si>
  <si>
    <t>有業者</t>
    <rPh sb="0" eb="1">
      <t>ユウ</t>
    </rPh>
    <rPh sb="1" eb="3">
      <t>ギョウシャ</t>
    </rPh>
    <phoneticPr fontId="2"/>
  </si>
  <si>
    <t>表章事項</t>
    <phoneticPr fontId="2"/>
  </si>
  <si>
    <t>人口</t>
    <rPh sb="0" eb="2">
      <t>ジンコウ</t>
    </rPh>
    <phoneticPr fontId="2"/>
  </si>
  <si>
    <t>15歳以上人口</t>
    <phoneticPr fontId="2"/>
  </si>
  <si>
    <t>有業者</t>
    <phoneticPr fontId="2"/>
  </si>
  <si>
    <t>無業者</t>
    <phoneticPr fontId="2"/>
  </si>
  <si>
    <t>表章事項</t>
    <phoneticPr fontId="6"/>
  </si>
  <si>
    <t>人口</t>
    <rPh sb="0" eb="2">
      <t>ジンコウ</t>
    </rPh>
    <phoneticPr fontId="6"/>
  </si>
  <si>
    <t>有業者</t>
    <phoneticPr fontId="6"/>
  </si>
  <si>
    <t>雇用者（会社などの役員を除く）</t>
    <phoneticPr fontId="2"/>
  </si>
  <si>
    <t>表章事項</t>
    <rPh sb="0" eb="2">
      <t>ヒョウショウ</t>
    </rPh>
    <rPh sb="2" eb="4">
      <t>ジコウ</t>
    </rPh>
    <phoneticPr fontId="2"/>
  </si>
  <si>
    <t>人口</t>
    <rPh sb="0" eb="2">
      <t>ジンコウ</t>
    </rPh>
    <phoneticPr fontId="2"/>
  </si>
  <si>
    <t>就業希望者（求職者）</t>
    <phoneticPr fontId="2"/>
  </si>
  <si>
    <t>表章事項</t>
    <rPh sb="0" eb="4">
      <t>ヒョウショウジコウ</t>
    </rPh>
    <phoneticPr fontId="8"/>
  </si>
  <si>
    <t>人口</t>
    <rPh sb="0" eb="2">
      <t>ジンコウ</t>
    </rPh>
    <phoneticPr fontId="8"/>
  </si>
  <si>
    <t>表章事項</t>
    <rPh sb="0" eb="4">
      <t>ヒョウショウジコウ</t>
    </rPh>
    <phoneticPr fontId="6"/>
  </si>
  <si>
    <t>表章事項</t>
    <rPh sb="0" eb="4">
      <t>ヒョウショウジコウ</t>
    </rPh>
    <phoneticPr fontId="2"/>
  </si>
  <si>
    <t>表章事項</t>
    <rPh sb="0" eb="4">
      <t>ヒョウショウジコウ</t>
    </rPh>
    <phoneticPr fontId="11"/>
  </si>
  <si>
    <t>人口</t>
    <rPh sb="0" eb="2">
      <t>ジンコウ</t>
    </rPh>
    <phoneticPr fontId="11"/>
  </si>
  <si>
    <t>表章事項</t>
    <rPh sb="0" eb="4">
      <t>ヒョウショウジコウ</t>
    </rPh>
    <phoneticPr fontId="1"/>
  </si>
  <si>
    <t>世帯数</t>
  </si>
  <si>
    <t>8A</t>
    <phoneticPr fontId="5"/>
  </si>
  <si>
    <t>2A</t>
    <phoneticPr fontId="5"/>
  </si>
  <si>
    <t>育児をしている有業者</t>
    <rPh sb="7" eb="9">
      <t>ユウギョウ</t>
    </rPh>
    <rPh sb="9" eb="10">
      <t>シャ</t>
    </rPh>
    <phoneticPr fontId="2"/>
  </si>
  <si>
    <t>育児をしている有業者（転職希望者）</t>
    <rPh sb="7" eb="9">
      <t>ユウギョウ</t>
    </rPh>
    <rPh sb="9" eb="10">
      <t>シャ</t>
    </rPh>
    <phoneticPr fontId="2"/>
  </si>
  <si>
    <t>介護をしている有業者</t>
    <rPh sb="7" eb="8">
      <t>ユウ</t>
    </rPh>
    <phoneticPr fontId="5"/>
  </si>
  <si>
    <t>介護をしている有業者（転職希望者）</t>
    <rPh sb="7" eb="8">
      <t>ユウ</t>
    </rPh>
    <rPh sb="8" eb="10">
      <t>ギョウシャ</t>
    </rPh>
    <phoneticPr fontId="5"/>
  </si>
  <si>
    <t>8B</t>
    <phoneticPr fontId="14"/>
  </si>
  <si>
    <t>15A</t>
    <phoneticPr fontId="14"/>
  </si>
  <si>
    <t>127</t>
    <phoneticPr fontId="2"/>
  </si>
  <si>
    <t>1</t>
    <phoneticPr fontId="2"/>
  </si>
  <si>
    <t>15歳以上人口（前職が初職の者を除く）</t>
    <phoneticPr fontId="2"/>
  </si>
  <si>
    <t>人口</t>
    <phoneticPr fontId="2"/>
  </si>
  <si>
    <t>14A</t>
    <phoneticPr fontId="14"/>
  </si>
  <si>
    <t>14A</t>
    <phoneticPr fontId="2"/>
  </si>
  <si>
    <t>令和４年</t>
    <rPh sb="0" eb="2">
      <t>レイワ</t>
    </rPh>
    <rPh sb="3" eb="4">
      <t>ネン</t>
    </rPh>
    <phoneticPr fontId="3"/>
  </si>
  <si>
    <t>表番号</t>
    <rPh sb="0" eb="3">
      <t>ヒョウバンゴウ</t>
    </rPh>
    <phoneticPr fontId="3"/>
  </si>
  <si>
    <t>令和４年</t>
    <rPh sb="0" eb="2">
      <t>レイワ</t>
    </rPh>
    <rPh sb="3" eb="4">
      <t>ネン</t>
    </rPh>
    <phoneticPr fontId="14"/>
  </si>
  <si>
    <t>表番号</t>
    <rPh sb="0" eb="3">
      <t>ヒョウバンゴウ</t>
    </rPh>
    <phoneticPr fontId="14"/>
  </si>
  <si>
    <t>枝番号</t>
    <rPh sb="0" eb="1">
      <t>エダ</t>
    </rPh>
    <rPh sb="1" eb="3">
      <t>バンゴウ</t>
    </rPh>
    <phoneticPr fontId="14"/>
  </si>
  <si>
    <t>1</t>
    <phoneticPr fontId="14"/>
  </si>
  <si>
    <t>有業者（年間就業日数が200日未満の者のうち不規則的就業の者及び季節的就業の者を除く）</t>
    <rPh sb="18" eb="19">
      <t>シャ</t>
    </rPh>
    <phoneticPr fontId="14"/>
  </si>
  <si>
    <t>本業又は副業がフリーランスの者</t>
    <rPh sb="0" eb="2">
      <t>ホンギョウ</t>
    </rPh>
    <rPh sb="2" eb="3">
      <t>マタ</t>
    </rPh>
    <rPh sb="4" eb="6">
      <t>フクギョウ</t>
    </rPh>
    <rPh sb="14" eb="15">
      <t>モノ</t>
    </rPh>
    <phoneticPr fontId="7"/>
  </si>
  <si>
    <t>令和４年</t>
    <rPh sb="0" eb="2">
      <t>レイワ</t>
    </rPh>
    <rPh sb="3" eb="4">
      <t>ネン</t>
    </rPh>
    <phoneticPr fontId="6"/>
  </si>
  <si>
    <t>表番号</t>
    <rPh sb="0" eb="3">
      <t>ヒョウバンゴウ</t>
    </rPh>
    <phoneticPr fontId="6"/>
  </si>
  <si>
    <t>枝番号</t>
    <rPh sb="0" eb="1">
      <t>エダ</t>
    </rPh>
    <rPh sb="1" eb="3">
      <t>バンゴウ</t>
    </rPh>
    <phoneticPr fontId="6"/>
  </si>
  <si>
    <t>令和４年</t>
    <rPh sb="0" eb="2">
      <t>レイワ</t>
    </rPh>
    <rPh sb="3" eb="4">
      <t>ネン</t>
    </rPh>
    <phoneticPr fontId="2"/>
  </si>
  <si>
    <t>表番号</t>
    <rPh sb="0" eb="3">
      <t>ヒョウバンゴウ</t>
    </rPh>
    <phoneticPr fontId="2"/>
  </si>
  <si>
    <t>枝番号</t>
    <rPh sb="0" eb="1">
      <t>エダ</t>
    </rPh>
    <rPh sb="1" eb="3">
      <t>バンゴウ</t>
    </rPh>
    <phoneticPr fontId="2"/>
  </si>
  <si>
    <t>転職就業者及び離職非就業者（平成29年10月以降に前職を辞めた者）</t>
  </si>
  <si>
    <t>転職就業者（平成29年10月以降に前職を辞め現職に就いた者）</t>
  </si>
  <si>
    <t>令和４年</t>
    <rPh sb="0" eb="2">
      <t>レイワ</t>
    </rPh>
    <rPh sb="3" eb="4">
      <t>ネン</t>
    </rPh>
    <phoneticPr fontId="8"/>
  </si>
  <si>
    <t>表番号</t>
    <rPh sb="0" eb="3">
      <t>ヒョウバンゴウ</t>
    </rPh>
    <phoneticPr fontId="8"/>
  </si>
  <si>
    <t>枝番号</t>
    <rPh sb="0" eb="1">
      <t>エダ</t>
    </rPh>
    <rPh sb="1" eb="3">
      <t>バンゴウ</t>
    </rPh>
    <phoneticPr fontId="8"/>
  </si>
  <si>
    <t>本業又は副業がフリーランスの者</t>
    <rPh sb="0" eb="2">
      <t>ホンギョウ</t>
    </rPh>
    <rPh sb="2" eb="3">
      <t>マタ</t>
    </rPh>
    <rPh sb="4" eb="6">
      <t>フクギョウ</t>
    </rPh>
    <rPh sb="14" eb="15">
      <t>モノ</t>
    </rPh>
    <phoneticPr fontId="11"/>
  </si>
  <si>
    <t>令和４年</t>
    <rPh sb="0" eb="2">
      <t>レイワ</t>
    </rPh>
    <rPh sb="3" eb="4">
      <t>ネン</t>
    </rPh>
    <phoneticPr fontId="11"/>
  </si>
  <si>
    <t>表番号</t>
    <rPh sb="0" eb="3">
      <t>ヒョウバンゴウ</t>
    </rPh>
    <phoneticPr fontId="11"/>
  </si>
  <si>
    <t>枝番号</t>
    <rPh sb="0" eb="1">
      <t>エダ</t>
    </rPh>
    <rPh sb="1" eb="3">
      <t>バンゴウ</t>
    </rPh>
    <phoneticPr fontId="11"/>
  </si>
  <si>
    <t>令和４年</t>
    <rPh sb="0" eb="2">
      <t>レイワ</t>
    </rPh>
    <rPh sb="3" eb="4">
      <t>ネン</t>
    </rPh>
    <phoneticPr fontId="1"/>
  </si>
  <si>
    <t>表番号</t>
    <rPh sb="0" eb="3">
      <t>ヒョウバンゴウ</t>
    </rPh>
    <phoneticPr fontId="1"/>
  </si>
  <si>
    <t>枝番号</t>
    <rPh sb="0" eb="1">
      <t>エダ</t>
    </rPh>
    <rPh sb="1" eb="3">
      <t>バンゴウ</t>
    </rPh>
    <phoneticPr fontId="1"/>
  </si>
  <si>
    <t>無業者（平成５年以降に卒業した者）</t>
    <rPh sb="4" eb="6">
      <t>ヘイセイ</t>
    </rPh>
    <phoneticPr fontId="12"/>
  </si>
  <si>
    <t>15歳以上人口（平成５年以降に初職に就いた者）</t>
    <rPh sb="8" eb="10">
      <t>ヘイセイ</t>
    </rPh>
    <phoneticPr fontId="2"/>
  </si>
  <si>
    <t>15歳以上人口（平成５年以降に初職に就いた者）</t>
    <phoneticPr fontId="2"/>
  </si>
  <si>
    <t>有業者（平成５年以降に初職に就いた者）</t>
    <rPh sb="4" eb="6">
      <t>ヘイセイ</t>
    </rPh>
    <phoneticPr fontId="2"/>
  </si>
  <si>
    <t>転職就業者及び離職非就業者（令和３年10月以降に前職を辞めた者）</t>
    <rPh sb="14" eb="16">
      <t>レイワ</t>
    </rPh>
    <phoneticPr fontId="2"/>
  </si>
  <si>
    <t>転職就業者及び離職非就業者（令和３年10月以降に前職を辞めた者）</t>
    <phoneticPr fontId="2"/>
  </si>
  <si>
    <t>転職就業者（令和３年10月以降に現職に就いた者）</t>
    <rPh sb="6" eb="8">
      <t>レイワ</t>
    </rPh>
    <phoneticPr fontId="2"/>
  </si>
  <si>
    <t>転職就業者（令和３年10月以降に現職に就いた前職及び現職が雇用者の者）</t>
    <rPh sb="6" eb="8">
      <t>レイワ</t>
    </rPh>
    <phoneticPr fontId="2"/>
  </si>
  <si>
    <t>離職非就業者（令和３年10月以降に前職を辞めた者）</t>
    <rPh sb="7" eb="9">
      <t>レイワ</t>
    </rPh>
    <phoneticPr fontId="2"/>
  </si>
  <si>
    <t>15歳以上人口（平成５年以降に卒業し初職に就いた者）</t>
    <rPh sb="8" eb="10">
      <t>ヘイセイ</t>
    </rPh>
    <phoneticPr fontId="2"/>
  </si>
  <si>
    <t>無業者（平成５年以降に卒業し初職に就いた者）</t>
    <rPh sb="4" eb="6">
      <t>ヘイセイ</t>
    </rPh>
    <phoneticPr fontId="2"/>
  </si>
  <si>
    <t>入職就業者及び転職就業者</t>
    <phoneticPr fontId="2"/>
  </si>
  <si>
    <t>転職希望者</t>
    <phoneticPr fontId="6"/>
  </si>
  <si>
    <t>8A</t>
    <phoneticPr fontId="6"/>
  </si>
  <si>
    <t>60～74歳人口</t>
    <phoneticPr fontId="2"/>
  </si>
  <si>
    <t>60～74歳人口（無業者）</t>
    <phoneticPr fontId="2"/>
  </si>
  <si>
    <t>11</t>
    <phoneticPr fontId="12"/>
  </si>
  <si>
    <t>有業者</t>
    <phoneticPr fontId="12"/>
  </si>
  <si>
    <t>集計対象</t>
    <phoneticPr fontId="12"/>
  </si>
  <si>
    <t>123</t>
    <phoneticPr fontId="2"/>
  </si>
  <si>
    <t>無業者</t>
    <rPh sb="0" eb="3">
      <t>ムギョウシャ</t>
    </rPh>
    <phoneticPr fontId="2"/>
  </si>
  <si>
    <t>174
175</t>
    <phoneticPr fontId="2"/>
  </si>
  <si>
    <t>転居者</t>
    <phoneticPr fontId="2"/>
  </si>
  <si>
    <t>過去５年以内の転居者</t>
    <rPh sb="0" eb="2">
      <t>カコ</t>
    </rPh>
    <rPh sb="3" eb="4">
      <t>ネン</t>
    </rPh>
    <rPh sb="4" eb="6">
      <t>イナイ</t>
    </rPh>
    <rPh sb="7" eb="10">
      <t>テンキョシャ</t>
    </rPh>
    <phoneticPr fontId="8"/>
  </si>
  <si>
    <t>人口、平均年齢</t>
    <rPh sb="0" eb="2">
      <t>ジンコウ</t>
    </rPh>
    <rPh sb="3" eb="5">
      <t>ヘイキン</t>
    </rPh>
    <rPh sb="5" eb="7">
      <t>ネンレイ</t>
    </rPh>
    <phoneticPr fontId="2"/>
  </si>
  <si>
    <t>人口、平均年齢</t>
    <rPh sb="0" eb="2">
      <t>ジンコウ</t>
    </rPh>
    <rPh sb="3" eb="5">
      <t>ヘイキン</t>
    </rPh>
    <rPh sb="5" eb="7">
      <t>ネンレイ</t>
    </rPh>
    <phoneticPr fontId="6"/>
  </si>
  <si>
    <t>人口、平均週間就業時間</t>
    <rPh sb="0" eb="2">
      <t>ジンコウ</t>
    </rPh>
    <rPh sb="3" eb="5">
      <t>ヘイキン</t>
    </rPh>
    <rPh sb="5" eb="7">
      <t>シュウカン</t>
    </rPh>
    <rPh sb="7" eb="9">
      <t>シュウギョウ</t>
    </rPh>
    <rPh sb="9" eb="11">
      <t>ジカン</t>
    </rPh>
    <phoneticPr fontId="6"/>
  </si>
  <si>
    <t>人口、平均継続就業期間</t>
    <rPh sb="0" eb="2">
      <t>ジンコウ</t>
    </rPh>
    <phoneticPr fontId="6"/>
  </si>
  <si>
    <t>人口、副業の平均週間就業時間</t>
    <rPh sb="0" eb="2">
      <t>ジンコウ</t>
    </rPh>
    <rPh sb="3" eb="5">
      <t>フクギョウ</t>
    </rPh>
    <rPh sb="6" eb="8">
      <t>ヘイキン</t>
    </rPh>
    <rPh sb="8" eb="10">
      <t>シュウカン</t>
    </rPh>
    <rPh sb="10" eb="12">
      <t>シュウギョウ</t>
    </rPh>
    <rPh sb="12" eb="14">
      <t>ジカン</t>
    </rPh>
    <phoneticPr fontId="6"/>
  </si>
  <si>
    <t>非正規の職員・従業員、フリーランスの者（本業）</t>
    <rPh sb="18" eb="19">
      <t>シャ</t>
    </rPh>
    <rPh sb="20" eb="22">
      <t>ホンギョウ</t>
    </rPh>
    <phoneticPr fontId="1"/>
  </si>
  <si>
    <t>転職就業者及び離職非就業者（平成29年10月以降に前職を辞めた者のうち、離職理由が次の者「事業不振や先行き不安のため」、「収入が少なかったため」、「労働条件が悪かったため」、「自分に向かない仕事だった」、「一時的についた仕事だから」）</t>
  </si>
  <si>
    <t>有業者（継続就業者、転職者及び新規就業者）</t>
  </si>
  <si>
    <t>世帯数、平均世帯人員、平均親族世帯人員、平均有業親族世帯人員</t>
  </si>
  <si>
    <t>「夫婦のみの世帯」、「夫婦と親から成る世帯」、「夫婦と子供から成る世帯」、「夫婦、子供と親から成る世帯」</t>
  </si>
  <si>
    <t>「夫婦のみの世帯」、「夫婦と親から成る世帯」、「夫婦と子供から成る世帯」、「夫婦、子供と親から成る世帯」、「ひとり親と子供から成る世帯」、「兄弟姉妹のみから成る世帯」、「単身世帯」</t>
  </si>
  <si>
    <t>世帯数、夫の平均年齢、妻の平均年齢、親の平均年齢、母親の平均年齢、父親の平均年齢、最年長者の平均年齢、世帯主の平均年齢</t>
  </si>
  <si>
    <t>「夫婦のみの世帯」、「夫婦と親から成る世帯」、「夫婦と子供から成る世帯」、「夫婦、子供と親から成る世帯」、「ひとり親と子供から成る世帯」</t>
  </si>
  <si>
    <t>世帯数、夫の平均年齢、妻の平均年齢、男親の平均年齢、女親の平均年齢、子供の平均年齢、１世帯当たり子供の数</t>
  </si>
  <si>
    <t>「夫婦のみの世帯」、「夫婦と親から成る世帯」、「夫婦と子供から成る世帯」、「夫婦、子供と親から成る世帯」のうち妻が有業の世帯</t>
  </si>
  <si>
    <t>「夫婦のみの世帯」、「夫婦と親から成る世帯」、「夫婦と子供から成る世帯」、「夫婦、子供と親から成る世帯」のうち夫と妻が有業の世帯</t>
  </si>
  <si>
    <t>「夫婦と子供から成る世帯」、「夫婦、子供と親から成る世帯」のうち妻が有業で６歳未満の子供のいる世帯</t>
  </si>
  <si>
    <t>「夫婦のみの世帯」、「夫婦と親から成る世帯」、「夫婦と子供から成る世帯」、「夫婦、子供と親から成る世帯」のうち妻が無業の世帯</t>
  </si>
  <si>
    <t>「夫婦と子供から成る世帯」、「夫婦、子供と親から成る世帯」</t>
  </si>
  <si>
    <t>「夫婦と子供から成る世帯」、「夫婦、子供と親から成る世帯」のうち６歳未満の子供のいる世帯</t>
  </si>
  <si>
    <t>「夫婦と子供から成る世帯」、「夫婦、子供と親から成る世帯」のうち妻が雇用者（会社などの役員を除く）で６歳未満の子供のいる世帯</t>
  </si>
  <si>
    <t>令和４年</t>
    <rPh sb="0" eb="2">
      <t>レイワ</t>
    </rPh>
    <rPh sb="3" eb="4">
      <t>ネン</t>
    </rPh>
    <phoneticPr fontId="12"/>
  </si>
  <si>
    <t>96</t>
    <phoneticPr fontId="6"/>
  </si>
  <si>
    <t>97</t>
    <phoneticPr fontId="6"/>
  </si>
  <si>
    <t>98</t>
    <phoneticPr fontId="6"/>
  </si>
  <si>
    <t>99</t>
    <phoneticPr fontId="6"/>
  </si>
  <si>
    <t>101</t>
    <phoneticPr fontId="6"/>
  </si>
  <si>
    <t>116</t>
    <phoneticPr fontId="2"/>
  </si>
  <si>
    <t>117</t>
    <phoneticPr fontId="2"/>
  </si>
  <si>
    <t>118</t>
    <phoneticPr fontId="2"/>
  </si>
  <si>
    <t>119</t>
    <phoneticPr fontId="2"/>
  </si>
  <si>
    <t>120</t>
    <phoneticPr fontId="2"/>
  </si>
  <si>
    <t>122</t>
    <phoneticPr fontId="2"/>
  </si>
  <si>
    <t>123</t>
    <phoneticPr fontId="2"/>
  </si>
  <si>
    <t>132</t>
    <phoneticPr fontId="2"/>
  </si>
  <si>
    <t>133</t>
    <phoneticPr fontId="2"/>
  </si>
  <si>
    <t>135</t>
    <phoneticPr fontId="2"/>
  </si>
  <si>
    <t>136</t>
    <phoneticPr fontId="2"/>
  </si>
  <si>
    <t>137</t>
    <phoneticPr fontId="2"/>
  </si>
  <si>
    <t>139</t>
    <phoneticPr fontId="2"/>
  </si>
  <si>
    <t>141</t>
    <phoneticPr fontId="2"/>
  </si>
  <si>
    <t>143</t>
    <phoneticPr fontId="2"/>
  </si>
  <si>
    <t>145</t>
    <phoneticPr fontId="2"/>
  </si>
  <si>
    <t>147</t>
    <phoneticPr fontId="2"/>
  </si>
  <si>
    <t>149</t>
    <phoneticPr fontId="2"/>
  </si>
  <si>
    <t>151</t>
    <phoneticPr fontId="2"/>
  </si>
  <si>
    <t>153</t>
    <phoneticPr fontId="2"/>
  </si>
  <si>
    <t>155</t>
    <phoneticPr fontId="2"/>
  </si>
  <si>
    <t>157</t>
    <phoneticPr fontId="2"/>
  </si>
  <si>
    <t>158</t>
    <phoneticPr fontId="2"/>
  </si>
  <si>
    <t>160</t>
    <phoneticPr fontId="2"/>
  </si>
  <si>
    <t>161</t>
    <phoneticPr fontId="2"/>
  </si>
  <si>
    <t>163</t>
    <phoneticPr fontId="2"/>
  </si>
  <si>
    <t>164</t>
    <phoneticPr fontId="2"/>
  </si>
  <si>
    <t>166</t>
    <phoneticPr fontId="2"/>
  </si>
  <si>
    <t>168</t>
    <phoneticPr fontId="2"/>
  </si>
  <si>
    <t>170</t>
    <phoneticPr fontId="2"/>
  </si>
  <si>
    <t>172</t>
    <phoneticPr fontId="2"/>
  </si>
  <si>
    <t>173</t>
    <phoneticPr fontId="8"/>
  </si>
  <si>
    <t>176</t>
    <phoneticPr fontId="8"/>
  </si>
  <si>
    <t>177</t>
    <phoneticPr fontId="8"/>
  </si>
  <si>
    <t>178</t>
    <phoneticPr fontId="8"/>
  </si>
  <si>
    <t>179</t>
    <phoneticPr fontId="8"/>
  </si>
  <si>
    <t>180</t>
    <phoneticPr fontId="8"/>
  </si>
  <si>
    <t>181</t>
    <phoneticPr fontId="8"/>
  </si>
  <si>
    <t>183</t>
    <phoneticPr fontId="12"/>
  </si>
  <si>
    <t>184</t>
    <phoneticPr fontId="12"/>
  </si>
  <si>
    <t>192</t>
    <phoneticPr fontId="2"/>
  </si>
  <si>
    <t>193</t>
    <phoneticPr fontId="2"/>
  </si>
  <si>
    <t>212</t>
    <phoneticPr fontId="11"/>
  </si>
  <si>
    <t>229</t>
    <phoneticPr fontId="1"/>
  </si>
  <si>
    <t>230</t>
    <phoneticPr fontId="1"/>
  </si>
  <si>
    <t>235</t>
    <phoneticPr fontId="1"/>
  </si>
  <si>
    <t>236</t>
    <phoneticPr fontId="1"/>
  </si>
  <si>
    <t>237</t>
    <phoneticPr fontId="1"/>
  </si>
  <si>
    <t>175</t>
    <phoneticPr fontId="8"/>
  </si>
  <si>
    <t>182</t>
    <phoneticPr fontId="12"/>
  </si>
  <si>
    <t>186</t>
  </si>
  <si>
    <t>187</t>
  </si>
  <si>
    <t>191</t>
    <phoneticPr fontId="2"/>
  </si>
  <si>
    <t>211</t>
    <phoneticPr fontId="11"/>
  </si>
  <si>
    <t>228</t>
    <phoneticPr fontId="1"/>
  </si>
  <si>
    <t>8C</t>
  </si>
  <si>
    <t>8C</t>
    <phoneticPr fontId="14"/>
  </si>
  <si>
    <t>8C</t>
    <phoneticPr fontId="2"/>
  </si>
  <si>
    <t>8C</t>
    <phoneticPr fontId="12"/>
  </si>
  <si>
    <t>8C</t>
    <phoneticPr fontId="11"/>
  </si>
  <si>
    <t>3A</t>
    <phoneticPr fontId="1"/>
  </si>
  <si>
    <t>平成24年</t>
    <rPh sb="0" eb="2">
      <t>ヘイセイ</t>
    </rPh>
    <rPh sb="4" eb="5">
      <t>ネン</t>
    </rPh>
    <phoneticPr fontId="3"/>
  </si>
  <si>
    <t>7A</t>
    <phoneticPr fontId="2"/>
  </si>
  <si>
    <t>副業がある者（副業の就業の規則性がだいたい規則的な者）</t>
    <rPh sb="0" eb="2">
      <t>フクギョウ</t>
    </rPh>
    <rPh sb="5" eb="6">
      <t>シャ</t>
    </rPh>
    <phoneticPr fontId="18"/>
  </si>
  <si>
    <t>副業がある者（副業の就業の規則性がだいたい規則的な者かつ本業の年間就業日数が200日未満の者のうち不規則的就業の者及び季節的就業の者を除く）</t>
    <rPh sb="0" eb="2">
      <t>フクギョウ</t>
    </rPh>
    <rPh sb="5" eb="6">
      <t>シャ</t>
    </rPh>
    <rPh sb="28" eb="30">
      <t>ホンギョウ</t>
    </rPh>
    <phoneticPr fontId="18"/>
  </si>
  <si>
    <t>99
100</t>
    <phoneticPr fontId="2"/>
  </si>
  <si>
    <t>-</t>
    <phoneticPr fontId="1"/>
  </si>
  <si>
    <t>52
53</t>
    <phoneticPr fontId="1"/>
  </si>
  <si>
    <t>-</t>
    <phoneticPr fontId="6"/>
  </si>
  <si>
    <t>転職就業者及び離職非就業者（令和３年10月以降に前職を辞めた者）</t>
    <rPh sb="14" eb="16">
      <t>レイワ</t>
    </rPh>
    <phoneticPr fontId="2"/>
  </si>
  <si>
    <t>-</t>
    <phoneticPr fontId="2"/>
  </si>
  <si>
    <t>-</t>
    <phoneticPr fontId="8"/>
  </si>
  <si>
    <t>転職就業者（平成29年10月以降に前職を辞めた者）</t>
    <phoneticPr fontId="2"/>
  </si>
  <si>
    <t>転職就業者（令和３年10月以降に現職に就いた前職及び現職が雇用者の者）</t>
    <phoneticPr fontId="2"/>
  </si>
  <si>
    <t>-</t>
    <phoneticPr fontId="12"/>
  </si>
  <si>
    <t>[分類項目]</t>
    <phoneticPr fontId="12"/>
  </si>
  <si>
    <t>集計事項一覧：</t>
    <phoneticPr fontId="1"/>
  </si>
  <si>
    <t>【全国】　１　15歳以上人口に関する集計事項</t>
    <phoneticPr fontId="12"/>
  </si>
  <si>
    <t>統計情報DB番号（令和４年）</t>
    <rPh sb="9" eb="11">
      <t>レイワ</t>
    </rPh>
    <phoneticPr fontId="12"/>
  </si>
  <si>
    <t>00101</t>
  </si>
  <si>
    <t>00102</t>
  </si>
  <si>
    <t>00103</t>
  </si>
  <si>
    <t>00201</t>
  </si>
  <si>
    <t>00202</t>
  </si>
  <si>
    <t>00203</t>
  </si>
  <si>
    <t>00204</t>
  </si>
  <si>
    <t>00205</t>
  </si>
  <si>
    <t>00206</t>
  </si>
  <si>
    <t>00301</t>
  </si>
  <si>
    <t>00302</t>
  </si>
  <si>
    <t>00303</t>
  </si>
  <si>
    <t>00401</t>
  </si>
  <si>
    <t>00402</t>
  </si>
  <si>
    <t>00403</t>
  </si>
  <si>
    <t>00500</t>
  </si>
  <si>
    <t>00600</t>
  </si>
  <si>
    <t>00701</t>
  </si>
  <si>
    <t>00702</t>
  </si>
  <si>
    <t>00703</t>
  </si>
  <si>
    <t>00704</t>
  </si>
  <si>
    <t>00800</t>
  </si>
  <si>
    <t>00900</t>
  </si>
  <si>
    <t>01001</t>
  </si>
  <si>
    <t>01002</t>
  </si>
  <si>
    <t>01003</t>
  </si>
  <si>
    <t>[表章地域]</t>
    <phoneticPr fontId="12"/>
  </si>
  <si>
    <t>地域事項</t>
    <phoneticPr fontId="12"/>
  </si>
  <si>
    <t xml:space="preserve"> 全国</t>
    <rPh sb="1" eb="3">
      <t>ゼンコク</t>
    </rPh>
    <phoneticPr fontId="12"/>
  </si>
  <si>
    <t xml:space="preserve"> 都道府県</t>
    <rPh sb="1" eb="5">
      <t>トドウフケン</t>
    </rPh>
    <phoneticPr fontId="12"/>
  </si>
  <si>
    <t xml:space="preserve"> 政令指定都市</t>
    <rPh sb="1" eb="7">
      <t>セイレイシテイトシ</t>
    </rPh>
    <phoneticPr fontId="12"/>
  </si>
  <si>
    <t xml:space="preserve"> 県庁所在都市</t>
    <rPh sb="1" eb="3">
      <t>ケンチョウ</t>
    </rPh>
    <rPh sb="3" eb="5">
      <t>ショザイ</t>
    </rPh>
    <rPh sb="5" eb="7">
      <t>トシ</t>
    </rPh>
    <phoneticPr fontId="12"/>
  </si>
  <si>
    <t xml:space="preserve"> 人口30万以上の市</t>
    <rPh sb="1" eb="3">
      <t>ジンコウ</t>
    </rPh>
    <rPh sb="6" eb="8">
      <t>イジョウ</t>
    </rPh>
    <rPh sb="9" eb="10">
      <t>シ</t>
    </rPh>
    <phoneticPr fontId="12"/>
  </si>
  <si>
    <t>【全国】　２　有業者の就業状況に関する集計事項</t>
    <phoneticPr fontId="12"/>
  </si>
  <si>
    <t>統計情報DB番号（令和４年）</t>
    <phoneticPr fontId="1"/>
  </si>
  <si>
    <t>01101</t>
  </si>
  <si>
    <t>01102</t>
  </si>
  <si>
    <t>01103</t>
  </si>
  <si>
    <t>01104</t>
  </si>
  <si>
    <t>01200</t>
  </si>
  <si>
    <t>01300</t>
  </si>
  <si>
    <t>01400</t>
  </si>
  <si>
    <t>01500</t>
  </si>
  <si>
    <t>01600</t>
  </si>
  <si>
    <t>01700</t>
  </si>
  <si>
    <t>01800</t>
  </si>
  <si>
    <t>01900</t>
  </si>
  <si>
    <t>02000</t>
  </si>
  <si>
    <t>02100</t>
  </si>
  <si>
    <t>02200</t>
  </si>
  <si>
    <t>02300</t>
  </si>
  <si>
    <t>02400</t>
  </si>
  <si>
    <t>02500</t>
  </si>
  <si>
    <t>02600</t>
  </si>
  <si>
    <t>02700</t>
  </si>
  <si>
    <t>02800</t>
  </si>
  <si>
    <t>02900</t>
  </si>
  <si>
    <t>03001</t>
  </si>
  <si>
    <t>03002</t>
  </si>
  <si>
    <t>03100</t>
  </si>
  <si>
    <t>03200</t>
  </si>
  <si>
    <t>03300</t>
  </si>
  <si>
    <t>03400</t>
  </si>
  <si>
    <t>03500</t>
  </si>
  <si>
    <t>03601</t>
  </si>
  <si>
    <t>03602</t>
  </si>
  <si>
    <t>03701</t>
  </si>
  <si>
    <t>03702</t>
  </si>
  <si>
    <t>03800</t>
  </si>
  <si>
    <t>03900</t>
  </si>
  <si>
    <t>04000</t>
  </si>
  <si>
    <t>04100</t>
  </si>
  <si>
    <t>04200</t>
  </si>
  <si>
    <t>04300</t>
  </si>
  <si>
    <t>04400</t>
  </si>
  <si>
    <t>04500</t>
  </si>
  <si>
    <t>04601</t>
  </si>
  <si>
    <t>04602</t>
  </si>
  <si>
    <t>04701</t>
  </si>
  <si>
    <t>04702</t>
  </si>
  <si>
    <t>04801</t>
  </si>
  <si>
    <t>04802</t>
  </si>
  <si>
    <t>04901</t>
  </si>
  <si>
    <t>04902</t>
  </si>
  <si>
    <t>05000</t>
  </si>
  <si>
    <t>05100</t>
  </si>
  <si>
    <t>05200</t>
  </si>
  <si>
    <t>05300</t>
  </si>
  <si>
    <t>05401</t>
  </si>
  <si>
    <t>05402</t>
  </si>
  <si>
    <t>05500</t>
  </si>
  <si>
    <t>05600</t>
  </si>
  <si>
    <t>05700</t>
  </si>
  <si>
    <t>05800</t>
  </si>
  <si>
    <t>05900</t>
  </si>
  <si>
    <t>06000</t>
  </si>
  <si>
    <t>06100</t>
  </si>
  <si>
    <t>06200</t>
  </si>
  <si>
    <t>06300</t>
  </si>
  <si>
    <t>06400</t>
  </si>
  <si>
    <t>06500</t>
  </si>
  <si>
    <t>06600</t>
  </si>
  <si>
    <t>06700</t>
  </si>
  <si>
    <t>06800</t>
  </si>
  <si>
    <t>06900</t>
  </si>
  <si>
    <t>07000</t>
  </si>
  <si>
    <t>07100</t>
  </si>
  <si>
    <t>07200</t>
  </si>
  <si>
    <t>07300</t>
  </si>
  <si>
    <t>07400</t>
  </si>
  <si>
    <t>07500</t>
  </si>
  <si>
    <t>07600</t>
  </si>
  <si>
    <t>07700</t>
  </si>
  <si>
    <t>07800</t>
  </si>
  <si>
    <t>07900</t>
  </si>
  <si>
    <t>08001</t>
  </si>
  <si>
    <t>08002</t>
  </si>
  <si>
    <t>08100</t>
  </si>
  <si>
    <t>08200</t>
  </si>
  <si>
    <t>08300</t>
  </si>
  <si>
    <t>08400</t>
  </si>
  <si>
    <t>08500</t>
  </si>
  <si>
    <t>08600</t>
  </si>
  <si>
    <t>08700</t>
  </si>
  <si>
    <t>08800</t>
  </si>
  <si>
    <t>08901</t>
  </si>
  <si>
    <t>08902</t>
  </si>
  <si>
    <t>09001</t>
  </si>
  <si>
    <t>09002</t>
  </si>
  <si>
    <t>09100</t>
  </si>
  <si>
    <t>09200</t>
  </si>
  <si>
    <t>09300</t>
  </si>
  <si>
    <t>09400</t>
  </si>
  <si>
    <t>【全国】　３　有業者の就業希望に関する集計事項</t>
    <phoneticPr fontId="12"/>
  </si>
  <si>
    <t>09500</t>
  </si>
  <si>
    <t>09600</t>
  </si>
  <si>
    <t>09701</t>
  </si>
  <si>
    <t>09702</t>
  </si>
  <si>
    <t>09793</t>
  </si>
  <si>
    <t>09800</t>
  </si>
  <si>
    <t>09900</t>
  </si>
  <si>
    <t>10000</t>
  </si>
  <si>
    <t>10100</t>
  </si>
  <si>
    <t>10200</t>
  </si>
  <si>
    <t>10300</t>
  </si>
  <si>
    <t>10400</t>
  </si>
  <si>
    <t>10500</t>
  </si>
  <si>
    <t>10600</t>
  </si>
  <si>
    <t>10700</t>
  </si>
  <si>
    <t>10800</t>
  </si>
  <si>
    <t>10900</t>
  </si>
  <si>
    <t>11000</t>
  </si>
  <si>
    <t>11100</t>
  </si>
  <si>
    <t>11200</t>
  </si>
  <si>
    <t>11300</t>
  </si>
  <si>
    <t>11400</t>
  </si>
  <si>
    <t>統計情報DB番号（令和４年）</t>
    <phoneticPr fontId="12"/>
  </si>
  <si>
    <t>11500</t>
    <phoneticPr fontId="6"/>
  </si>
  <si>
    <t>【全国】　４　無業者の不就業状況に関する集計事項</t>
    <phoneticPr fontId="12"/>
  </si>
  <si>
    <t>11600</t>
  </si>
  <si>
    <t>11700</t>
  </si>
  <si>
    <t>11800</t>
  </si>
  <si>
    <t>【全国】　５　無業者の就業希望に関する集計事項</t>
    <phoneticPr fontId="12"/>
  </si>
  <si>
    <t>11900</t>
  </si>
  <si>
    <t>12000</t>
  </si>
  <si>
    <t>12100</t>
  </si>
  <si>
    <t>12201</t>
  </si>
  <si>
    <t>12202</t>
  </si>
  <si>
    <t>12203</t>
  </si>
  <si>
    <t>12300</t>
  </si>
  <si>
    <t>12400</t>
  </si>
  <si>
    <t>12500</t>
  </si>
  <si>
    <t>12600</t>
  </si>
  <si>
    <t>12700</t>
  </si>
  <si>
    <t>12800</t>
  </si>
  <si>
    <t>12900</t>
  </si>
  <si>
    <t>13000</t>
  </si>
  <si>
    <t>13100</t>
  </si>
  <si>
    <t>【全国】　６　就業異動に関する集計事項</t>
    <phoneticPr fontId="12"/>
  </si>
  <si>
    <t>13200</t>
  </si>
  <si>
    <t>13300</t>
  </si>
  <si>
    <t>13400</t>
  </si>
  <si>
    <t>13500</t>
  </si>
  <si>
    <t>13600</t>
  </si>
  <si>
    <t>13700</t>
  </si>
  <si>
    <t>13800</t>
  </si>
  <si>
    <t>13900</t>
  </si>
  <si>
    <t>14000</t>
  </si>
  <si>
    <t>14100</t>
  </si>
  <si>
    <t>14200</t>
  </si>
  <si>
    <t>14300</t>
  </si>
  <si>
    <t>14400</t>
  </si>
  <si>
    <t>14500</t>
  </si>
  <si>
    <t>14600</t>
  </si>
  <si>
    <t>14700</t>
  </si>
  <si>
    <t>14800</t>
  </si>
  <si>
    <t>14900</t>
  </si>
  <si>
    <t>15000</t>
  </si>
  <si>
    <t>15100</t>
  </si>
  <si>
    <t>15200</t>
  </si>
  <si>
    <t>15300</t>
  </si>
  <si>
    <t>15400</t>
  </si>
  <si>
    <t>15500</t>
  </si>
  <si>
    <t>15600</t>
  </si>
  <si>
    <t>15701</t>
  </si>
  <si>
    <t>15702</t>
  </si>
  <si>
    <t>15800</t>
  </si>
  <si>
    <t>15900</t>
  </si>
  <si>
    <t>16001</t>
  </si>
  <si>
    <t>16002</t>
  </si>
  <si>
    <t>16100</t>
  </si>
  <si>
    <t>16200</t>
  </si>
  <si>
    <t>16300</t>
  </si>
  <si>
    <t>16401</t>
  </si>
  <si>
    <t>16402</t>
  </si>
  <si>
    <t>16500</t>
  </si>
  <si>
    <t>16600</t>
  </si>
  <si>
    <t>16700</t>
  </si>
  <si>
    <t>16800</t>
  </si>
  <si>
    <t>16900</t>
  </si>
  <si>
    <t>17000</t>
  </si>
  <si>
    <t>17100</t>
  </si>
  <si>
    <t>17200</t>
  </si>
  <si>
    <t>【全国】　７　常住地移動に関する集計事項</t>
    <phoneticPr fontId="12"/>
  </si>
  <si>
    <t>17301</t>
  </si>
  <si>
    <t>17302</t>
  </si>
  <si>
    <t>17400</t>
  </si>
  <si>
    <t>17500</t>
  </si>
  <si>
    <t>17600</t>
  </si>
  <si>
    <t>17700</t>
  </si>
  <si>
    <t>17800</t>
  </si>
  <si>
    <t>17900</t>
  </si>
  <si>
    <t>18000</t>
  </si>
  <si>
    <t>18100</t>
  </si>
  <si>
    <t>【全国】　８　職業訓練・自己啓発に関する集計事項</t>
    <phoneticPr fontId="12"/>
  </si>
  <si>
    <t>18200</t>
  </si>
  <si>
    <t>18300</t>
  </si>
  <si>
    <t>18400</t>
  </si>
  <si>
    <t>18500</t>
  </si>
  <si>
    <t>18600</t>
  </si>
  <si>
    <t>18700</t>
  </si>
  <si>
    <t>18800</t>
  </si>
  <si>
    <t>18900</t>
  </si>
  <si>
    <t>19000</t>
  </si>
  <si>
    <t>【全国】　９　育児に関する集計事項</t>
    <phoneticPr fontId="12"/>
  </si>
  <si>
    <t>19101</t>
  </si>
  <si>
    <t>19102</t>
  </si>
  <si>
    <t>19103</t>
  </si>
  <si>
    <t>19104</t>
  </si>
  <si>
    <t>19200</t>
  </si>
  <si>
    <t>19300</t>
  </si>
  <si>
    <t>19400</t>
  </si>
  <si>
    <t>19500</t>
  </si>
  <si>
    <t>19600</t>
  </si>
  <si>
    <t>19700</t>
  </si>
  <si>
    <t>19800</t>
  </si>
  <si>
    <t>19900</t>
  </si>
  <si>
    <t>20000</t>
  </si>
  <si>
    <t>20100</t>
  </si>
  <si>
    <t>20200</t>
  </si>
  <si>
    <t>20300</t>
  </si>
  <si>
    <t>20400</t>
  </si>
  <si>
    <t>20500</t>
  </si>
  <si>
    <t>20600</t>
  </si>
  <si>
    <t>20700</t>
  </si>
  <si>
    <t>20800</t>
  </si>
  <si>
    <t>20900</t>
  </si>
  <si>
    <t>21000</t>
  </si>
  <si>
    <t>【全国】　10　介護に関する集計事項</t>
    <phoneticPr fontId="12"/>
  </si>
  <si>
    <t>21101</t>
  </si>
  <si>
    <t>21102</t>
  </si>
  <si>
    <t>21103</t>
  </si>
  <si>
    <t>21104</t>
  </si>
  <si>
    <t>21200</t>
  </si>
  <si>
    <t>21300</t>
  </si>
  <si>
    <t>21400</t>
  </si>
  <si>
    <t>21500</t>
  </si>
  <si>
    <t>21600</t>
  </si>
  <si>
    <t>21700</t>
  </si>
  <si>
    <t>21800</t>
  </si>
  <si>
    <t>21900</t>
  </si>
  <si>
    <t>22000</t>
  </si>
  <si>
    <t>22100</t>
  </si>
  <si>
    <t>22200</t>
  </si>
  <si>
    <t>22300</t>
  </si>
  <si>
    <t>22400</t>
  </si>
  <si>
    <t>22500</t>
  </si>
  <si>
    <t>22600</t>
  </si>
  <si>
    <t>22700</t>
  </si>
  <si>
    <t>【全国】　11　世帯分布による就業構造に係る集計事項</t>
    <phoneticPr fontId="12"/>
  </si>
  <si>
    <t>22801</t>
  </si>
  <si>
    <t>22802</t>
  </si>
  <si>
    <t>22900</t>
  </si>
  <si>
    <t>23000</t>
  </si>
  <si>
    <t>23100</t>
  </si>
  <si>
    <t>23200</t>
  </si>
  <si>
    <t>23300</t>
  </si>
  <si>
    <t>23400</t>
  </si>
  <si>
    <t>23501</t>
  </si>
  <si>
    <t>23502</t>
  </si>
  <si>
    <t>23600</t>
  </si>
  <si>
    <t>23701</t>
  </si>
  <si>
    <t>23702</t>
  </si>
  <si>
    <t>23800</t>
  </si>
  <si>
    <t>23900</t>
  </si>
  <si>
    <t>24001</t>
  </si>
  <si>
    <t>24002</t>
  </si>
  <si>
    <t>24100</t>
  </si>
  <si>
    <t>24200</t>
  </si>
  <si>
    <t>24300</t>
  </si>
  <si>
    <t>24400</t>
  </si>
  <si>
    <t>24500</t>
  </si>
  <si>
    <t>24600</t>
  </si>
  <si>
    <t>24700</t>
  </si>
  <si>
    <t>24800</t>
  </si>
  <si>
    <t>24900</t>
  </si>
  <si>
    <t>25001</t>
  </si>
  <si>
    <t>25002</t>
  </si>
  <si>
    <t>25100</t>
  </si>
  <si>
    <t>25200</t>
  </si>
  <si>
    <t>25300</t>
  </si>
  <si>
    <t>25400</t>
  </si>
  <si>
    <t>25500</t>
  </si>
  <si>
    <t>25600</t>
  </si>
  <si>
    <t>25701</t>
  </si>
  <si>
    <t>25702</t>
  </si>
  <si>
    <t>25703</t>
  </si>
  <si>
    <t>25801</t>
  </si>
  <si>
    <t>25802</t>
  </si>
  <si>
    <t>25803</t>
  </si>
  <si>
    <t>25900</t>
  </si>
  <si>
    <t>26000</t>
  </si>
  <si>
    <t>26100</t>
  </si>
  <si>
    <t>26200</t>
  </si>
  <si>
    <t>26300</t>
  </si>
  <si>
    <t>26400</t>
  </si>
  <si>
    <t>26500</t>
  </si>
  <si>
    <t>26600</t>
  </si>
  <si>
    <t>26700</t>
  </si>
  <si>
    <t>26800</t>
  </si>
  <si>
    <t>26900</t>
  </si>
  <si>
    <t>27000</t>
  </si>
  <si>
    <t>5A</t>
    <phoneticPr fontId="6"/>
  </si>
  <si>
    <t>人口、本業の平均週間就業時間、副業の平均週間就業時間</t>
    <rPh sb="0" eb="2">
      <t>ジンコウ</t>
    </rPh>
    <rPh sb="3" eb="5">
      <t>ホンギョウ</t>
    </rPh>
    <rPh sb="6" eb="8">
      <t>ヘイキン</t>
    </rPh>
    <rPh sb="8" eb="10">
      <t>シュウカン</t>
    </rPh>
    <rPh sb="10" eb="12">
      <t>シュウギョウ</t>
    </rPh>
    <rPh sb="12" eb="14">
      <t>ジカン</t>
    </rPh>
    <rPh sb="15" eb="17">
      <t>フクギョウ</t>
    </rPh>
    <rPh sb="18" eb="20">
      <t>ヘイキン</t>
    </rPh>
    <rPh sb="20" eb="22">
      <t>シュウカン</t>
    </rPh>
    <rPh sb="22" eb="24">
      <t>シュウギョウ</t>
    </rPh>
    <rPh sb="24" eb="26">
      <t>ジカン</t>
    </rPh>
    <phoneticPr fontId="6"/>
  </si>
  <si>
    <t>17A</t>
  </si>
  <si>
    <t>17A</t>
    <phoneticPr fontId="1"/>
  </si>
  <si>
    <t>（1）　男女　【男女】</t>
    <phoneticPr fontId="12"/>
  </si>
  <si>
    <t>（3区分）</t>
  </si>
  <si>
    <t>0_総数</t>
  </si>
  <si>
    <t>1_男</t>
  </si>
  <si>
    <t>2_女</t>
  </si>
  <si>
    <t>（2）　配偶関係　【配関】</t>
    <phoneticPr fontId="12"/>
  </si>
  <si>
    <t>（4区分）</t>
  </si>
  <si>
    <t>（2区分）</t>
  </si>
  <si>
    <t>（2A区分）</t>
  </si>
  <si>
    <t>1_未婚</t>
  </si>
  <si>
    <t>1_うち未婚</t>
  </si>
  <si>
    <t>1_うち配偶者あり</t>
  </si>
  <si>
    <t>2_配偶者あり</t>
  </si>
  <si>
    <t>3_死別・離別</t>
  </si>
  <si>
    <t>（3）　世帯主との続き柄　【続柄】</t>
  </si>
  <si>
    <t>（5区分）</t>
  </si>
  <si>
    <t>1_世帯主</t>
  </si>
  <si>
    <t>2_世帯主の配偶者</t>
  </si>
  <si>
    <t>3_その他の親族世帯員</t>
  </si>
  <si>
    <t>4_非親族世帯員</t>
  </si>
  <si>
    <t>（4）　世帯主との続き柄・配偶関係　【続柄･配関】</t>
  </si>
  <si>
    <t>1_うち世帯主</t>
  </si>
  <si>
    <t>R1_（再掲）うち未婚</t>
  </si>
  <si>
    <t>（9区分）</t>
  </si>
  <si>
    <t>（6）　年齢　【年齢】</t>
    <phoneticPr fontId="12"/>
  </si>
  <si>
    <t>（16区分）</t>
  </si>
  <si>
    <t>（16A区分）</t>
  </si>
  <si>
    <t>（14区分）</t>
  </si>
  <si>
    <t>（8区分）</t>
  </si>
  <si>
    <t>（8A区分）</t>
  </si>
  <si>
    <t>（7区分）</t>
  </si>
  <si>
    <t>（7A区分）</t>
  </si>
  <si>
    <t>（7B区分）</t>
  </si>
  <si>
    <t>00_総数</t>
  </si>
  <si>
    <t>01_15～19歳</t>
  </si>
  <si>
    <t>1_15～24歳</t>
  </si>
  <si>
    <t>1_30歳未満</t>
  </si>
  <si>
    <t>1_60歳未満</t>
  </si>
  <si>
    <t>02_20～24歳</t>
  </si>
  <si>
    <t>2_25～29歳</t>
  </si>
  <si>
    <t>2_25～34歳</t>
  </si>
  <si>
    <t>2_30～39歳</t>
  </si>
  <si>
    <t>2_60～64歳</t>
  </si>
  <si>
    <t>03_25～29歳</t>
  </si>
  <si>
    <t>3_30～34歳</t>
  </si>
  <si>
    <t>3_35～44歳</t>
  </si>
  <si>
    <t>3_40～49歳</t>
  </si>
  <si>
    <t>3_65～69歳</t>
  </si>
  <si>
    <t>04_30～34歳</t>
  </si>
  <si>
    <t>4_35～39歳</t>
  </si>
  <si>
    <t>4_45～54歳</t>
  </si>
  <si>
    <t>4_50～59歳</t>
  </si>
  <si>
    <t>4_70～74歳</t>
  </si>
  <si>
    <t>4_75歳以上</t>
  </si>
  <si>
    <t>05_35～39歳</t>
  </si>
  <si>
    <t>5_40～44歳</t>
  </si>
  <si>
    <t>5_55～64歳</t>
  </si>
  <si>
    <t>5_60～69歳</t>
  </si>
  <si>
    <t>5_75～79歳</t>
  </si>
  <si>
    <t>06_40～44歳</t>
  </si>
  <si>
    <t>6_45～49歳</t>
  </si>
  <si>
    <t>6_65～74歳</t>
  </si>
  <si>
    <t>6_65歳以上</t>
  </si>
  <si>
    <t>6_70歳以上</t>
  </si>
  <si>
    <t>6_80歳以上</t>
  </si>
  <si>
    <t>07_45～49歳</t>
  </si>
  <si>
    <t>7_50～54歳</t>
  </si>
  <si>
    <t>7_50歳以上</t>
  </si>
  <si>
    <t>7_75歳以上</t>
  </si>
  <si>
    <t>08_50～54歳</t>
  </si>
  <si>
    <t>8_55歳以上</t>
  </si>
  <si>
    <t>09_55～59歳</t>
  </si>
  <si>
    <t>10_60～64歳</t>
  </si>
  <si>
    <t>11_65～69歳</t>
  </si>
  <si>
    <t>12_70～74歳</t>
  </si>
  <si>
    <t>13_75～79歳</t>
  </si>
  <si>
    <t>13_75歳以上</t>
  </si>
  <si>
    <t>14_80～84歳</t>
  </si>
  <si>
    <t>15_85歳以上</t>
  </si>
  <si>
    <t>R02_（再掲）56歳</t>
  </si>
  <si>
    <t>R04_（再掲）58歳</t>
  </si>
  <si>
    <t>R05_（再掲）59歳</t>
  </si>
  <si>
    <t>R06_（再掲）60歳</t>
  </si>
  <si>
    <t>R07_（再掲）61歳</t>
  </si>
  <si>
    <t>R08_（再掲）62歳</t>
  </si>
  <si>
    <t>R09_（再掲）63歳</t>
  </si>
  <si>
    <t>R10_（再掲）64歳</t>
  </si>
  <si>
    <t>R11_（再掲）65歳</t>
  </si>
  <si>
    <t>R13_（再掲）67歳</t>
  </si>
  <si>
    <t>R14_（再掲）68歳</t>
  </si>
  <si>
    <t>R15_（再掲）69歳</t>
  </si>
  <si>
    <t>（7）　年齢・教育　【年齢･教育】</t>
    <phoneticPr fontId="12"/>
  </si>
  <si>
    <t>01_卒業者</t>
  </si>
  <si>
    <t>011_小学・中学（卒業者）</t>
  </si>
  <si>
    <t>012_高校・旧制中（卒業者）</t>
  </si>
  <si>
    <t>013_専門学校（２年未満）（卒業者）</t>
  </si>
  <si>
    <t>014_専門学校（２～４年未満）（卒業者）</t>
  </si>
  <si>
    <t>015_専門学校（４年以上）（卒業者）</t>
  </si>
  <si>
    <t>016_短大（卒業者）</t>
  </si>
  <si>
    <t>017_高専（卒業者）</t>
  </si>
  <si>
    <t>018_大学（卒業者）</t>
  </si>
  <si>
    <t>019_大学院（卒業者）</t>
  </si>
  <si>
    <t>02_在学者</t>
  </si>
  <si>
    <t>021_小学・中学（在学者）</t>
  </si>
  <si>
    <t>022_高校（在学者）</t>
  </si>
  <si>
    <t>023_専門学校（２年未満）（在学者）</t>
  </si>
  <si>
    <t>024_専門学校（２～４年未満）（在学者）</t>
  </si>
  <si>
    <t>025_専門学校（４年以上）（在学者）</t>
  </si>
  <si>
    <t>026_短大（在学者）</t>
  </si>
  <si>
    <t>027_高専（在学者）</t>
  </si>
  <si>
    <t>028_大学（在学者）</t>
  </si>
  <si>
    <t>029_大学院（在学者）</t>
  </si>
  <si>
    <t>03_15～19歳</t>
  </si>
  <si>
    <t>031_卒業者（15～19歳）</t>
  </si>
  <si>
    <t>0311_小学・中学（卒業者）（15～19歳）</t>
  </si>
  <si>
    <t>0312_高校（卒業者）（15～19歳）</t>
  </si>
  <si>
    <t>0313_専門学校（２年未満）（卒業者）（15～19歳）</t>
  </si>
  <si>
    <t>032_在学者（15～19歳）</t>
  </si>
  <si>
    <t>0321_小学・中学（在学者）（15～19歳）</t>
  </si>
  <si>
    <t>0322_高校（在学者）（15～19歳）</t>
  </si>
  <si>
    <t>0323_専門学校（２年未満）（在学者）（15～19歳）</t>
  </si>
  <si>
    <t>0324_専門学校（２～４年未満）（在学者）（15～19歳）</t>
  </si>
  <si>
    <t>0325_専門学校（４年以上）（在学者）（15～19歳）</t>
  </si>
  <si>
    <t>0326_短大（在学者）（15～19歳）</t>
  </si>
  <si>
    <t>0327_高専（在学者）（15～19歳）</t>
  </si>
  <si>
    <t>0328_大学（在学者）（15～19歳）</t>
  </si>
  <si>
    <t>04_20～24歳</t>
  </si>
  <si>
    <t>041_卒業者（20～24歳）</t>
  </si>
  <si>
    <t>0411_小学・中学（卒業者）（20～24歳）</t>
  </si>
  <si>
    <t>0412_高校（卒業者）（20～24歳）</t>
  </si>
  <si>
    <t>0413_専門学校（２年未満）（卒業者）（20～24歳）</t>
  </si>
  <si>
    <t>0414_専門学校（２～４年未満）（卒業者）（20～24歳）</t>
  </si>
  <si>
    <t>0415_専門学校（４年以上）（卒業者）（20～24歳）</t>
  </si>
  <si>
    <t>0417_高専（卒業者）（20～24歳）</t>
  </si>
  <si>
    <t>0418_大学（卒業者）（20～24歳）</t>
  </si>
  <si>
    <t>042_在学者（20～24歳）</t>
  </si>
  <si>
    <t>0421_高校（在学者）（20～24歳）</t>
  </si>
  <si>
    <t>0422_専門学校（２年未満）（在学者）（20～24歳）</t>
  </si>
  <si>
    <t>0423_専門学校（２～４年未満）（在学者）（20～24歳）</t>
  </si>
  <si>
    <t>0424_専門学校（４年以上）（在学者）（20～24歳）</t>
  </si>
  <si>
    <t>0425_短大（在学者）（20～24歳）</t>
  </si>
  <si>
    <t>0426_高専（在学者）（20～24歳）</t>
  </si>
  <si>
    <t>0427_大学（在学者）（20～24歳）</t>
  </si>
  <si>
    <t>0428_大学院（在学者）（20～24歳）</t>
  </si>
  <si>
    <t>05_25～29歳</t>
  </si>
  <si>
    <t>051_卒業者（25～29歳）</t>
  </si>
  <si>
    <t>0511_小学・中学（卒業者）（25～29歳）</t>
  </si>
  <si>
    <t>0512_高校（卒業者）（25～29歳）</t>
  </si>
  <si>
    <t>0513_専門学校（２年未満）（卒業者）（25～29歳）</t>
  </si>
  <si>
    <t>0514_専門学校（２～４年未満）（卒業者）（25～29歳）</t>
  </si>
  <si>
    <t>0515_専門学校（４年以上）（卒業者）（25～29歳）</t>
  </si>
  <si>
    <t>0516_短大（卒業者）（25～29歳）</t>
  </si>
  <si>
    <t>0517_高専（卒業者）（25～29歳）</t>
  </si>
  <si>
    <t>0518_大学（卒業者）（25～29歳）</t>
  </si>
  <si>
    <t>052_在学者（25～29歳）</t>
  </si>
  <si>
    <t>0521_高校（在学者）（25～29歳）</t>
  </si>
  <si>
    <t>0522_専門学校（２年未満）（在学者）（25～29歳）</t>
  </si>
  <si>
    <t>0523_専門学校（２～４年未満）（在学者）（25～29歳）</t>
  </si>
  <si>
    <t>0524_専門学校（４年以上）（在学者）（25～29歳）</t>
  </si>
  <si>
    <t>0525_短大（在学者）（25～29歳）</t>
  </si>
  <si>
    <t>0526_高専（在学者）（25～29歳）</t>
  </si>
  <si>
    <t>0527_大学（在学者）（25～29歳）</t>
  </si>
  <si>
    <t>06_30～34歳</t>
  </si>
  <si>
    <t>061_卒業者（30～34歳）</t>
  </si>
  <si>
    <t>0611_小学・中学（卒業者）（30～34歳）</t>
  </si>
  <si>
    <t>0612_高校（卒業者）（30～34歳）</t>
  </si>
  <si>
    <t>0613_専門学校（２年未満）（卒業者）（30～34歳）</t>
  </si>
  <si>
    <t>0614_専門学校（２～４年未満）（卒業者）（30～34歳）</t>
  </si>
  <si>
    <t>0615_専門学校（４年以上）（卒業者）（30～34歳）</t>
  </si>
  <si>
    <t>0616_短大（卒業者）（30～34歳）</t>
  </si>
  <si>
    <t>0617_高専（卒業者）（30～34歳）</t>
  </si>
  <si>
    <t>0618_大学（卒業者）（30～34歳）</t>
  </si>
  <si>
    <t>062_在学者（30～34歳）</t>
  </si>
  <si>
    <t>07_35～39歳</t>
  </si>
  <si>
    <t>071_卒業者（35～39歳）</t>
  </si>
  <si>
    <t>0711_小学・中学（卒業者）（35～39歳）</t>
  </si>
  <si>
    <t>0712_高校（卒業者）（35～39歳）</t>
  </si>
  <si>
    <t>0713_専門学校（２年未満）（卒業者）（35～39歳）</t>
  </si>
  <si>
    <t>0714_専門学校（２～４年未満）（卒業者）（35～39歳）</t>
  </si>
  <si>
    <t>0715_専門学校（４年以上）（卒業者）（35～39歳）</t>
  </si>
  <si>
    <t>0716_短大（卒業者）（35～39歳）</t>
  </si>
  <si>
    <t>0717_高専（卒業者）（35～39歳）</t>
  </si>
  <si>
    <t>0718_大学（卒業者）（35～39歳）</t>
  </si>
  <si>
    <t>072_在学者（35～39歳）</t>
  </si>
  <si>
    <t>08_40～44歳</t>
  </si>
  <si>
    <t>081_卒業者（40～44歳）</t>
  </si>
  <si>
    <t>0811_小学・中学（卒業者）（40～44歳）</t>
  </si>
  <si>
    <t>0812_高校（卒業者）（40～44歳）</t>
  </si>
  <si>
    <t>0813_専門学校（２年未満）（卒業者）（40～44歳）</t>
  </si>
  <si>
    <t>0814_専門学校（２～４年未満）（卒業者）（40～44歳）</t>
  </si>
  <si>
    <t>0815_専門学校（４年以上）（卒業者）（40～44歳）</t>
  </si>
  <si>
    <t>0816_短大（卒業者）（40～44歳）</t>
  </si>
  <si>
    <t>0817_高専（卒業者）（40～44歳）</t>
  </si>
  <si>
    <t>0818_大学（卒業者）（40～44歳）</t>
  </si>
  <si>
    <t>082_在学者（40～44歳）</t>
  </si>
  <si>
    <t>09_45～49歳</t>
  </si>
  <si>
    <t>0911_小学・中学（卒業者）（45～49歳）</t>
  </si>
  <si>
    <t>0912_高校（卒業者）（45～49歳）</t>
  </si>
  <si>
    <t>0913_専門学校（２年未満）（卒業者）（45～49歳）</t>
  </si>
  <si>
    <t>0914_専門学校（２～４年未満）（卒業者）（45～49歳）</t>
  </si>
  <si>
    <t>0915_専門学校（４年以上）（卒業者）（45～49歳）</t>
  </si>
  <si>
    <t>0916_短大（卒業者）（45～49歳）</t>
  </si>
  <si>
    <t>0917_高専（卒業者）（45～49歳）</t>
  </si>
  <si>
    <t>0918_大学（卒業者）（45～49歳）</t>
  </si>
  <si>
    <t>0919_大学院（卒業者）（45～49歳）</t>
  </si>
  <si>
    <t>092_在学者（45～49歳）</t>
  </si>
  <si>
    <t>10_50～54歳</t>
  </si>
  <si>
    <t>101_卒業者（50～54歳）</t>
  </si>
  <si>
    <t>1011_小学・中学（卒業者）（50～54歳）</t>
  </si>
  <si>
    <t>1012_高校（卒業者）（50～54歳）</t>
  </si>
  <si>
    <t>1013_専門学校（２年未満）（卒業者）（50～54歳）</t>
  </si>
  <si>
    <t>1014_専門学校（２～４年未満）（卒業者）（50～54歳）</t>
  </si>
  <si>
    <t>1015_専門学校（４年以上）（卒業者）（50～54歳）</t>
  </si>
  <si>
    <t>1016_短大（卒業者）（50～54歳）</t>
  </si>
  <si>
    <t>1017_高専（卒業者）（50～54歳）</t>
  </si>
  <si>
    <t>1018_大学（卒業者）（50～54歳）</t>
  </si>
  <si>
    <t>102_在学者（50～54歳）</t>
  </si>
  <si>
    <t>11_55～59歳</t>
  </si>
  <si>
    <t>1111_小学・中学（卒業者）（55～59歳）</t>
  </si>
  <si>
    <t>1112_高校（卒業者）（55～59歳）</t>
  </si>
  <si>
    <t>1113_専門学校（２年未満）（卒業者）（55～59歳）</t>
  </si>
  <si>
    <t>1114_専門学校（２～４年未満）（卒業者）（55～59歳）</t>
  </si>
  <si>
    <t>1115_専門学校（４年以上）（卒業者）（55～59歳）</t>
  </si>
  <si>
    <t>1116_短大（卒業者）（55～59歳）</t>
  </si>
  <si>
    <t>1117_高専（卒業者）（55～59歳）</t>
  </si>
  <si>
    <t>1118_大学（卒業者）（55～59歳）</t>
  </si>
  <si>
    <t>1119_大学院（卒業者）（55～59歳）</t>
  </si>
  <si>
    <t>112_在学者（55～59歳）</t>
  </si>
  <si>
    <t>12_60～64歳</t>
  </si>
  <si>
    <t>121_卒業者（60～64歳）</t>
  </si>
  <si>
    <t>1211_小学・中学（卒業者）（60～64歳）</t>
  </si>
  <si>
    <t>1212_高校（卒業者）（60～64歳）</t>
  </si>
  <si>
    <t>1213_専門学校（２年未満）（卒業者）（60～64歳）</t>
  </si>
  <si>
    <t>1214_専門学校（２～４年未満）（卒業者）（60～64歳）</t>
  </si>
  <si>
    <t>1215_専門学校（４年以上）（卒業者）（60～64歳）</t>
  </si>
  <si>
    <t>1216_短大（卒業者）（60～64歳）</t>
  </si>
  <si>
    <t>1217_高専（卒業者）（60～64歳）</t>
  </si>
  <si>
    <t>1218_大学（卒業者）（60～64歳）</t>
  </si>
  <si>
    <t>122_在学者（60～64歳）</t>
  </si>
  <si>
    <t>13_65～69歳</t>
  </si>
  <si>
    <t>131_卒業者（65～69歳）</t>
  </si>
  <si>
    <t>1311_小学・中学（卒業者）（65～69歳）</t>
  </si>
  <si>
    <t>1312_高校（卒業者）（65～69歳）</t>
  </si>
  <si>
    <t>1313_専門学校（２年未満）（卒業者）（65～69歳）</t>
  </si>
  <si>
    <t>1314_専門学校（２～４年未満）（卒業者）（65～69歳）</t>
  </si>
  <si>
    <t>1315_専門学校（４年以上）（卒業者）（65～69歳）</t>
  </si>
  <si>
    <t>1316_短大（卒業者）（65～69歳）</t>
  </si>
  <si>
    <t>1317_高専（卒業者）（65～69歳）</t>
  </si>
  <si>
    <t>1318_大学（卒業者）（65～69歳）</t>
  </si>
  <si>
    <t>132_在学者（65～69歳）</t>
  </si>
  <si>
    <t>14_70～74歳</t>
  </si>
  <si>
    <t>141_卒業者（70～74歳）</t>
  </si>
  <si>
    <t>1411_小学・中学（卒業者）（70～74歳）</t>
  </si>
  <si>
    <t>1412_高校（卒業者）（70～74歳）</t>
  </si>
  <si>
    <t>1413_専門学校（２年未満）（卒業者）（70～74歳）</t>
  </si>
  <si>
    <t>1414_専門学校（２～４年未満）（卒業者）（70～74歳）</t>
  </si>
  <si>
    <t>1415_専門学校（４年以上）（卒業者）（70～74歳）</t>
  </si>
  <si>
    <t>1416_短大（卒業者）（70～74歳）</t>
  </si>
  <si>
    <t>1417_高専（卒業者）（70～74歳）</t>
  </si>
  <si>
    <t>1418_大学（卒業者）（70～74歳）</t>
  </si>
  <si>
    <t>142_在学者（70～74歳）</t>
  </si>
  <si>
    <t>15_75～79歳</t>
  </si>
  <si>
    <t>151_卒業者（75～79歳）</t>
  </si>
  <si>
    <t>1511_小学・中学（卒業者）（75～79歳）</t>
  </si>
  <si>
    <t>1512_高校（卒業者）（75～79歳）</t>
  </si>
  <si>
    <t>1513_専門学校（２年未満）（卒業者）（75～79歳）</t>
  </si>
  <si>
    <t>1514_専門学校（２～４年未満）（卒業者）（75～79歳）</t>
  </si>
  <si>
    <t>1515_専門学校（４年以上）（卒業者）（75～79歳）</t>
  </si>
  <si>
    <t>1516_短大（卒業者）（75～79歳）</t>
  </si>
  <si>
    <t>1517_高専（卒業者）（75～79歳）</t>
  </si>
  <si>
    <t>1518_大学（卒業者）（75～79歳）</t>
  </si>
  <si>
    <t>152_在学者（75～79歳）</t>
  </si>
  <si>
    <t>16_80～84歳</t>
  </si>
  <si>
    <t>161_卒業者（80～84歳）</t>
  </si>
  <si>
    <t>1611_小学・中学（卒業者）（80～84歳）</t>
  </si>
  <si>
    <t>1612_高校（卒業者）（80～84歳）</t>
  </si>
  <si>
    <t>1613_専門学校（２年未満）（卒業者）（80～84歳）</t>
  </si>
  <si>
    <t>1614_専門学校（２～４年未満）（卒業者）（80～84歳）</t>
  </si>
  <si>
    <t>1615_専門学校（４年以上）（卒業者）（80～84歳）</t>
  </si>
  <si>
    <t>1616_短大（卒業者）（80～84歳）</t>
  </si>
  <si>
    <t>1617_高専（卒業者）（80～84歳）</t>
  </si>
  <si>
    <t>1618_大学（卒業者）（80～84歳）</t>
  </si>
  <si>
    <t>162_在学者（80～84歳）</t>
  </si>
  <si>
    <t>17_85歳以上</t>
  </si>
  <si>
    <t>171_卒業者（85歳以上）</t>
  </si>
  <si>
    <t>1711_小学・中学（卒業者）（85歳以上）</t>
  </si>
  <si>
    <t>1712_高校・旧制中（卒業者）（85歳以上）</t>
  </si>
  <si>
    <t>1713_専門学校（２年未満）（卒業者）（85歳以上）</t>
  </si>
  <si>
    <t>1714_専門学校（２～４年未満）（卒業者）（85歳以上）</t>
  </si>
  <si>
    <t>1715_専門学校（４年以上）（卒業者）（85歳以上）</t>
  </si>
  <si>
    <t>1717_高専（卒業者）（85歳以上）</t>
  </si>
  <si>
    <t>1718_大学（卒業者）（85歳以上）</t>
  </si>
  <si>
    <t>1719_大学院（卒業者）（85歳以上）</t>
  </si>
  <si>
    <t>172_在学者（85歳以上）</t>
  </si>
  <si>
    <t>（8）　教育　【教育】</t>
    <phoneticPr fontId="12"/>
  </si>
  <si>
    <t>（27区分）</t>
    <phoneticPr fontId="12"/>
  </si>
  <si>
    <t>1_卒業者</t>
  </si>
  <si>
    <t>1_小学・中学</t>
  </si>
  <si>
    <t>11_小学・中学（卒業者）</t>
  </si>
  <si>
    <t>2_高校・旧制中</t>
  </si>
  <si>
    <t>12_高校・旧制中（卒業者）</t>
  </si>
  <si>
    <t>3_専門学校（２年未満）</t>
  </si>
  <si>
    <t>13_専門学校（２年未満）（卒業者）</t>
  </si>
  <si>
    <t>4_専門学校（２～４年未満）</t>
  </si>
  <si>
    <t>14_専門学校（２～４年未満）（卒業者）</t>
  </si>
  <si>
    <t>5_専門学校（４年以上）</t>
  </si>
  <si>
    <t>15_専門学校（４年以上）（卒業者）</t>
  </si>
  <si>
    <t>6_短大</t>
  </si>
  <si>
    <t>16_短大（卒業者）</t>
  </si>
  <si>
    <t>7_高専</t>
  </si>
  <si>
    <t>17_高専（卒業者）</t>
  </si>
  <si>
    <t>8_大学</t>
  </si>
  <si>
    <t>18_大学（卒業者）</t>
  </si>
  <si>
    <t>9_大学院</t>
  </si>
  <si>
    <t>19_大学院（卒業者）</t>
  </si>
  <si>
    <t>2_在学者</t>
  </si>
  <si>
    <t>21_小学・中学（在学者）</t>
  </si>
  <si>
    <t>22_高校（在学者）</t>
  </si>
  <si>
    <t>24_専門学校（２～４年未満）（在学者）</t>
  </si>
  <si>
    <t>25_専門学校（４年以上）（在学者）</t>
  </si>
  <si>
    <t>26_短大（在学者）</t>
  </si>
  <si>
    <t>27_高専（在学者）</t>
  </si>
  <si>
    <t>28_大学（在学者）</t>
  </si>
  <si>
    <t>29_大学院（在学者）</t>
  </si>
  <si>
    <t>（9）　卒業時期　【卒業時期】</t>
    <phoneticPr fontId="12"/>
  </si>
  <si>
    <t>（31区分）</t>
    <rPh sb="3" eb="5">
      <t>クブン</t>
    </rPh>
    <phoneticPr fontId="3"/>
  </si>
  <si>
    <t>01_令和４年</t>
  </si>
  <si>
    <t>10_平成25年</t>
  </si>
  <si>
    <t>11_平成24年</t>
  </si>
  <si>
    <t>12_平成23年</t>
  </si>
  <si>
    <t>13_平成22年</t>
  </si>
  <si>
    <t>14_平成21年</t>
  </si>
  <si>
    <t>15_平成20年</t>
  </si>
  <si>
    <t>16_平成19年</t>
  </si>
  <si>
    <t>17_平成18年</t>
  </si>
  <si>
    <t>18_平成17年</t>
  </si>
  <si>
    <t>19_平成16年</t>
  </si>
  <si>
    <t>20_平成15年</t>
  </si>
  <si>
    <t>21_平成14年</t>
  </si>
  <si>
    <t>22_平成13年</t>
  </si>
  <si>
    <t>23_平成12年</t>
  </si>
  <si>
    <t>24_平成11年</t>
  </si>
  <si>
    <t>25_平成10年</t>
  </si>
  <si>
    <t>26_平成９年</t>
  </si>
  <si>
    <t>27_平成８年</t>
  </si>
  <si>
    <t>28_平成７年</t>
  </si>
  <si>
    <t>29_平成６年</t>
  </si>
  <si>
    <t>30_平成５年</t>
  </si>
  <si>
    <t>（10）　卒業から初職就業時までの期間　【卒業から初職就業時までの期間】</t>
  </si>
  <si>
    <t>（6区分）</t>
  </si>
  <si>
    <t>1_１年未満</t>
  </si>
  <si>
    <t>2_１年以上３年未満</t>
  </si>
  <si>
    <t>3_３年以上５年未満</t>
  </si>
  <si>
    <t>4_５年以上10年未満</t>
  </si>
  <si>
    <t>5_10年以上</t>
  </si>
  <si>
    <t>（11）　就業状態・仕事の主従　【就状･仕主従】</t>
    <phoneticPr fontId="12"/>
  </si>
  <si>
    <t>（11区分）</t>
  </si>
  <si>
    <t>（1区分）</t>
  </si>
  <si>
    <t>1_有業者</t>
  </si>
  <si>
    <t>1_仕事が主な者</t>
  </si>
  <si>
    <t>1_家事をしている者</t>
  </si>
  <si>
    <t>1_うち有業者</t>
  </si>
  <si>
    <t>11_仕事が主な者</t>
  </si>
  <si>
    <t>2_仕事は従な者</t>
  </si>
  <si>
    <t>2_通学している者</t>
  </si>
  <si>
    <t>2_無業者</t>
  </si>
  <si>
    <t>12_仕事は従な者</t>
  </si>
  <si>
    <t>21_家事が主な者</t>
  </si>
  <si>
    <t>3_その他</t>
  </si>
  <si>
    <t>121_家事が主な者</t>
  </si>
  <si>
    <t>22_通学が主な者</t>
  </si>
  <si>
    <t>122_通学が主な者</t>
  </si>
  <si>
    <t>23_家事・通学以外が主な者</t>
  </si>
  <si>
    <t>123_家事・通学以外が主な者</t>
  </si>
  <si>
    <t>22_通学している者</t>
  </si>
  <si>
    <t>23_その他</t>
  </si>
  <si>
    <t>（12）　就業状態・仕事の主従・就業開始時期　【就状･仕主従･就開時期】</t>
  </si>
  <si>
    <t>（79区分）</t>
  </si>
  <si>
    <t>11_令和４年</t>
  </si>
  <si>
    <t>111_令和４年９月以降</t>
  </si>
  <si>
    <t>112_令和４年８月</t>
  </si>
  <si>
    <t>113_令和４年７月</t>
  </si>
  <si>
    <t>114_令和４年６月</t>
  </si>
  <si>
    <t>115_令和４年５月</t>
  </si>
  <si>
    <t>116_令和４年４月</t>
  </si>
  <si>
    <t>117_令和４年３月</t>
  </si>
  <si>
    <t>118_令和４年２月</t>
  </si>
  <si>
    <t>119_令和４年１月</t>
  </si>
  <si>
    <t>12_令和３年</t>
  </si>
  <si>
    <t>1201_令和３年12月</t>
  </si>
  <si>
    <t>1202_令和３年11月</t>
  </si>
  <si>
    <t>1203_令和３年10月</t>
  </si>
  <si>
    <t>1204_令和３年９月</t>
  </si>
  <si>
    <t>1205_令和３年８月</t>
  </si>
  <si>
    <t>1206_令和３年７月</t>
  </si>
  <si>
    <t>1207_令和３年６月</t>
  </si>
  <si>
    <t>1208_令和３年５月</t>
  </si>
  <si>
    <t>1209_令和３年４月</t>
  </si>
  <si>
    <t>1210_令和３年３月</t>
  </si>
  <si>
    <t>1211_令和３年２月</t>
  </si>
  <si>
    <t>1212_令和３年１月</t>
  </si>
  <si>
    <t>13_令和２年</t>
  </si>
  <si>
    <t>1301_令和２年12月</t>
  </si>
  <si>
    <t>1302_令和２年11月</t>
  </si>
  <si>
    <t>1303_令和２年10月</t>
  </si>
  <si>
    <t>1304_令和２年９月</t>
  </si>
  <si>
    <t>1305_令和２年８月</t>
  </si>
  <si>
    <t>1306_令和２年７月</t>
  </si>
  <si>
    <t>1307_令和２年６月</t>
  </si>
  <si>
    <t>1308_令和２年５月</t>
  </si>
  <si>
    <t>1309_令和２年４月</t>
  </si>
  <si>
    <t>1310_令和２年３月</t>
  </si>
  <si>
    <t>1311_令和２年２月</t>
  </si>
  <si>
    <t>1312_令和２年１月</t>
  </si>
  <si>
    <t>14_令和元年</t>
  </si>
  <si>
    <t>1401_令和元年12月</t>
  </si>
  <si>
    <t>1402_令和元年11月</t>
  </si>
  <si>
    <t>1403_令和元年10月</t>
  </si>
  <si>
    <t>1404_令和元年９月</t>
  </si>
  <si>
    <t>1405_令和元年８月</t>
  </si>
  <si>
    <t>1406_令和元年７月</t>
  </si>
  <si>
    <t>1407_令和元年６月</t>
  </si>
  <si>
    <t>1408_令和元年５月</t>
  </si>
  <si>
    <t>15_平成30年</t>
  </si>
  <si>
    <t>1501_平成30年12月</t>
  </si>
  <si>
    <t>1502_平成30年11月</t>
  </si>
  <si>
    <t>1503_平成30年10月</t>
  </si>
  <si>
    <t>1504_平成30年９月</t>
  </si>
  <si>
    <t>1505_平成30年８月</t>
  </si>
  <si>
    <t>1506_平成30年７月</t>
  </si>
  <si>
    <t>1507_平成30年６月</t>
  </si>
  <si>
    <t>1508_平成30年５月</t>
  </si>
  <si>
    <t>1509_平成30年４月</t>
  </si>
  <si>
    <t>1510_平成30年３月</t>
  </si>
  <si>
    <t>1511_平成30年２月</t>
  </si>
  <si>
    <t>1512_平成30年１月</t>
  </si>
  <si>
    <t>16_平成29年</t>
  </si>
  <si>
    <t>1601_平成29年12月</t>
  </si>
  <si>
    <t>1602_平成29年11月</t>
  </si>
  <si>
    <t>1603_平成29年10月</t>
  </si>
  <si>
    <t>1604_平成29年９月</t>
  </si>
  <si>
    <t>1605_平成29年８月</t>
  </si>
  <si>
    <t>1606_平成29年７月</t>
  </si>
  <si>
    <t>1607_平成29年６月</t>
  </si>
  <si>
    <t>1608_平成29年５月</t>
  </si>
  <si>
    <t>1609_平成29年４月</t>
  </si>
  <si>
    <t>1610_平成29年３月</t>
  </si>
  <si>
    <t>1611_平成29年２月</t>
  </si>
  <si>
    <t>1612_平成29年１月</t>
  </si>
  <si>
    <t>21_うち求職者</t>
  </si>
  <si>
    <t>（14）　就業状態・仕事の主従・従業上の地位・雇用形態　【就状･仕主従･従地位･雇形】</t>
    <phoneticPr fontId="12"/>
  </si>
  <si>
    <t>01_自営業主</t>
  </si>
  <si>
    <t>02_家族従業者</t>
  </si>
  <si>
    <t>11_うち雇用者</t>
  </si>
  <si>
    <t>03_雇用者</t>
  </si>
  <si>
    <t>031_会社などの役員</t>
  </si>
  <si>
    <t>032_会社などの役員を除く雇用者</t>
  </si>
  <si>
    <t>0321_正規の職員・従業員</t>
  </si>
  <si>
    <t>0322_非正規の職員・従業員</t>
  </si>
  <si>
    <t>03221_パート</t>
  </si>
  <si>
    <t>03222_アルバイト</t>
  </si>
  <si>
    <t>03223_労働者派遣事業所の派遣社員</t>
  </si>
  <si>
    <t>03224_契約社員</t>
  </si>
  <si>
    <t>03225_嘱託</t>
  </si>
  <si>
    <t>03226_その他</t>
  </si>
  <si>
    <t>11_自営業主（仕事が主な者）</t>
  </si>
  <si>
    <t>12_家族従業者（仕事が主な者）</t>
  </si>
  <si>
    <t>13_雇用者（仕事が主な者）</t>
  </si>
  <si>
    <t>131_会社などの役員（仕事が主な者）</t>
  </si>
  <si>
    <t>132_会社などの役員を除く雇用者（仕事が主な者）</t>
  </si>
  <si>
    <t>1321_正規の職員・従業員（仕事が主な者）</t>
  </si>
  <si>
    <t>1322_非正規の職員・従業員（仕事が主な者）</t>
  </si>
  <si>
    <t>13221_パート（仕事が主な者）</t>
  </si>
  <si>
    <t>13222_アルバイト（仕事が主な者）</t>
  </si>
  <si>
    <t>13223_労働者派遣事業所の派遣社員（仕事が主な者）</t>
  </si>
  <si>
    <t>13224_契約社員（仕事が主な者）</t>
  </si>
  <si>
    <t>13225_嘱託（仕事が主な者）</t>
  </si>
  <si>
    <t>13226_その他（仕事が主な者）</t>
  </si>
  <si>
    <t>1S_（別掲）フリーランス（仕事が主な者）</t>
    <rPh sb="14" eb="16">
      <t>シゴト</t>
    </rPh>
    <rPh sb="17" eb="18">
      <t>オモ</t>
    </rPh>
    <rPh sb="19" eb="20">
      <t>モノ</t>
    </rPh>
    <phoneticPr fontId="2"/>
  </si>
  <si>
    <t>（38区分）</t>
  </si>
  <si>
    <t>（17）　就業状態・仕事の主従・就業希望の有無・求職活動の有無　【就状･仕主従･就希有無･求活】</t>
  </si>
  <si>
    <t>21_うち就業希望者</t>
  </si>
  <si>
    <t>211_うち求職者</t>
  </si>
  <si>
    <t>（18）　就業状態・仕事の主従・就業希望の有無・求職活動の有無・就業希望理由　【就状･仕主従･就希有無･求活･就希理由】</t>
  </si>
  <si>
    <t>（21区分）</t>
  </si>
  <si>
    <t>211_失業している（うち就業希望者）</t>
  </si>
  <si>
    <t>212_学校を卒業した（うち就業希望者）</t>
  </si>
  <si>
    <t>213_収入を得る必要が生じた（うち就業希望者）</t>
  </si>
  <si>
    <t>214_知識や技能を生かしたい（うち就業希望者）</t>
  </si>
  <si>
    <t>215_社会に出たい（うち就業希望者）</t>
  </si>
  <si>
    <t>216_時間に余裕ができた（うち就業希望者）</t>
  </si>
  <si>
    <t>217_健康を維持したい（うち就業希望者）</t>
  </si>
  <si>
    <t>218_その他（うち就業希望者）</t>
  </si>
  <si>
    <t>219_うち求職者</t>
  </si>
  <si>
    <t>2191_失業している（うち求職者）</t>
  </si>
  <si>
    <t>2192_学校を卒業した（うち求職者）</t>
  </si>
  <si>
    <t>2193_収入を得る必要が生じた（うち求職者）</t>
  </si>
  <si>
    <t>2194_知識や技能を生かしたい（うち求職者）</t>
  </si>
  <si>
    <t>2195_社会に出たい（うち求職者）</t>
  </si>
  <si>
    <t>2196_時間に余裕ができた（うち求職者）</t>
  </si>
  <si>
    <t>2197_健康を維持したい（うち求職者）</t>
  </si>
  <si>
    <t>2198_その他（うち求職者）</t>
  </si>
  <si>
    <t>（19）　就業状態・仕事の主従・従業上の地位・雇用形態・就業希望意識・就業希望の有無・求職活動の有無　【就状･主従･地位･形･就希意･就希有･求活】</t>
  </si>
  <si>
    <t>（19区分）</t>
  </si>
  <si>
    <t>1_有業者（転職就業者）</t>
  </si>
  <si>
    <t>11_継続就業希望者（有業者（転職就業者））</t>
  </si>
  <si>
    <t>12_追加就業希望者（有業者（転職就業者））</t>
  </si>
  <si>
    <t>121_うち求職者（有業者（転職就業者））（追加就業希望者）</t>
  </si>
  <si>
    <t>13_転職希望者（有業者（転職就業者））</t>
  </si>
  <si>
    <t>131_うち求職者（有業者（転職就業者））（転職希望者）</t>
  </si>
  <si>
    <t>14_就業休止希望者（有業者（転職就業者））</t>
  </si>
  <si>
    <t>15_うち雇用者</t>
  </si>
  <si>
    <t>151_継続就業希望者（有業者（転職就業者））（うち雇用者）</t>
  </si>
  <si>
    <t>152_追加就業希望者（有業者（転職就業者））（うち雇用者）</t>
  </si>
  <si>
    <t>1521_うち求職者（有業者（転職就業者））（うち雇用者）（追加就業希望者）</t>
  </si>
  <si>
    <t>153_転職希望者（有業者（転職就業者））（うち雇用者）</t>
  </si>
  <si>
    <t>1531_うち求職者（有業者（転職就業者））（うち雇用者）（転職希望者）</t>
  </si>
  <si>
    <t>154_就業休止希望者（有業者（転職就業者））（うち雇用者）</t>
  </si>
  <si>
    <t>2_無業者（離職非就業者）</t>
  </si>
  <si>
    <t>21_就業希望者</t>
  </si>
  <si>
    <t>211_うち求職者（無業者（離職非就業者））（就業希望者）</t>
  </si>
  <si>
    <t>22_非就業希望者</t>
  </si>
  <si>
    <t>（20）　従業上の地位・雇用形態　【従地位･雇形】</t>
    <phoneticPr fontId="12"/>
  </si>
  <si>
    <t>（13区分）</t>
  </si>
  <si>
    <t>（6A区分）</t>
  </si>
  <si>
    <t>（5区分）</t>
    <rPh sb="2" eb="4">
      <t>クブン</t>
    </rPh>
    <phoneticPr fontId="12"/>
  </si>
  <si>
    <t>1_自営業主</t>
  </si>
  <si>
    <t>1_うち自営業主</t>
  </si>
  <si>
    <t>1_会社などの役員</t>
  </si>
  <si>
    <t>1_正規の職員・従業員</t>
  </si>
  <si>
    <t>1_うち雇用者</t>
  </si>
  <si>
    <t>1_パート</t>
  </si>
  <si>
    <t>1_うち正規の職員・従業員</t>
  </si>
  <si>
    <t>11_雇人がいる業主</t>
  </si>
  <si>
    <t>2_家族従業者</t>
  </si>
  <si>
    <t>2_うち雇用者</t>
  </si>
  <si>
    <t>2_会社などの役員を除く雇用者</t>
  </si>
  <si>
    <t>2_非正規の職員・従業員</t>
  </si>
  <si>
    <t>11_うち正規の職員・従業員</t>
  </si>
  <si>
    <t>2_アルバイト</t>
  </si>
  <si>
    <t>2_うちパート</t>
  </si>
  <si>
    <t>2_うち非正規の職員・従業員</t>
  </si>
  <si>
    <t>12_雇人がいない業主</t>
  </si>
  <si>
    <t>3_雇用者</t>
  </si>
  <si>
    <t>21_会社などの役員</t>
  </si>
  <si>
    <t>21_正規の職員・従業員</t>
  </si>
  <si>
    <t>21_パート</t>
  </si>
  <si>
    <t>12_うち非正規の職員・従業員</t>
  </si>
  <si>
    <t>3_労働者派遣事業所の派遣社員</t>
  </si>
  <si>
    <t>3_うちアルバイト</t>
  </si>
  <si>
    <t>13_内職者</t>
  </si>
  <si>
    <t>31_会社などの役員</t>
  </si>
  <si>
    <t>22_会社などの役員を除く雇用者</t>
  </si>
  <si>
    <t>22_非正規の職員・従業員</t>
  </si>
  <si>
    <t>22_アルバイト</t>
  </si>
  <si>
    <t>31_うち正規の職員・従業員</t>
  </si>
  <si>
    <t>121_うちパート</t>
  </si>
  <si>
    <t>4_契約社員</t>
  </si>
  <si>
    <t>4_うち労働者派遣事業所の派遣社員</t>
  </si>
  <si>
    <t>32_会社などの役員を除く雇用者</t>
  </si>
  <si>
    <t>221_正規の職員・従業員</t>
  </si>
  <si>
    <t>221_パート</t>
  </si>
  <si>
    <t>23_労働者派遣事業所の派遣社員</t>
  </si>
  <si>
    <t>32_うち非正規の職員・従業員</t>
  </si>
  <si>
    <t>122_うちアルバイト</t>
  </si>
  <si>
    <t>5_嘱託</t>
  </si>
  <si>
    <t>5_うち契約社員</t>
  </si>
  <si>
    <t>321_正規の職員・従業員</t>
  </si>
  <si>
    <t>222_非正規の職員・従業員</t>
  </si>
  <si>
    <t>222_アルバイト</t>
  </si>
  <si>
    <t>24_契約社員</t>
  </si>
  <si>
    <t>321_うちパート</t>
  </si>
  <si>
    <t>123_うち労働者派遣事業所の派遣社員</t>
  </si>
  <si>
    <t>6_その他</t>
  </si>
  <si>
    <t>322_非正規の職員・従業員</t>
  </si>
  <si>
    <t>2221_パート</t>
  </si>
  <si>
    <t>223_労働者派遣事業所の派遣社員</t>
  </si>
  <si>
    <t>25_嘱託</t>
  </si>
  <si>
    <t>322_うちアルバイト</t>
  </si>
  <si>
    <t>124_うち契約社員</t>
  </si>
  <si>
    <t>7_フリーランス</t>
    <phoneticPr fontId="2"/>
  </si>
  <si>
    <t>S_（別掲）フリーランス</t>
    <rPh sb="3" eb="5">
      <t>ベッケイ</t>
    </rPh>
    <phoneticPr fontId="3"/>
  </si>
  <si>
    <t>3221_パート</t>
  </si>
  <si>
    <t>2222_アルバイト</t>
  </si>
  <si>
    <t>224_契約社員</t>
  </si>
  <si>
    <t>26_その他</t>
  </si>
  <si>
    <t>3222_アルバイト</t>
  </si>
  <si>
    <t>2223_労働者派遣事業所の派遣社員</t>
  </si>
  <si>
    <t>225_嘱託</t>
  </si>
  <si>
    <t>3223_労働者派遣事業所の派遣社員</t>
  </si>
  <si>
    <t>2224_契約社員</t>
  </si>
  <si>
    <t>226_その他</t>
  </si>
  <si>
    <t>3224_契約社員</t>
  </si>
  <si>
    <t>2225_嘱託</t>
  </si>
  <si>
    <t>3225_嘱託</t>
  </si>
  <si>
    <t>2226_その他</t>
  </si>
  <si>
    <t>3226_その他</t>
  </si>
  <si>
    <t>（21）　従業上の地位・雇用形態・起業の有無　【従地位･雇形･起業有無】</t>
    <phoneticPr fontId="12"/>
  </si>
  <si>
    <t>（5A区分）</t>
  </si>
  <si>
    <t>11_うち起業者（自営業主）</t>
  </si>
  <si>
    <t>11_うち起業者（うち自営業主）</t>
  </si>
  <si>
    <t>11_うち起業者</t>
  </si>
  <si>
    <t>12_雇人がいる業主</t>
  </si>
  <si>
    <t>12_うち正規の職員・従業員</t>
  </si>
  <si>
    <t>13_雇人がいない業主</t>
  </si>
  <si>
    <t>21_うち起業者（うち雇用者）</t>
  </si>
  <si>
    <t>13_うち非正規の職員・従業員</t>
  </si>
  <si>
    <t>2_うち起業者</t>
  </si>
  <si>
    <t>14_内職者</t>
  </si>
  <si>
    <t>211_うち起業者（会社などの役員）</t>
  </si>
  <si>
    <t>22_うち正規の職員・従業員</t>
  </si>
  <si>
    <t>131_うちパート</t>
  </si>
  <si>
    <t>311_うち起業者（会社などの役員）</t>
  </si>
  <si>
    <t>23_うち非正規の職員・従業員</t>
  </si>
  <si>
    <t>132_うちアルバイト</t>
  </si>
  <si>
    <t>231_うちパート</t>
  </si>
  <si>
    <t>133_うち労働者派遣事業所の派遣社員</t>
  </si>
  <si>
    <t>232_うちアルバイト</t>
  </si>
  <si>
    <t>134_うち契約社員</t>
  </si>
  <si>
    <t>233_うち労働者派遣事業所の派遣社員</t>
  </si>
  <si>
    <t>3221_うちパート</t>
  </si>
  <si>
    <t>234_うち契約社員</t>
  </si>
  <si>
    <t>3222_うちアルバイト</t>
  </si>
  <si>
    <t>3223_うち労働者派遣事業所の派遣社員</t>
  </si>
  <si>
    <t>3224_うち契約社員</t>
  </si>
  <si>
    <t>S_（別掲）フリーランス</t>
    <phoneticPr fontId="2"/>
  </si>
  <si>
    <t>S1_うち起業者</t>
    <phoneticPr fontId="2"/>
  </si>
  <si>
    <t>（22）　従業上の地位・雇用形態・起業の有無・雇用契約期間の定めの有無　【従地位･雇形･起業有無･契約期間】</t>
  </si>
  <si>
    <t>（30区分）</t>
    <phoneticPr fontId="12"/>
  </si>
  <si>
    <t>321_雇用契約期間の定めがない（定年までの雇用を含む）</t>
  </si>
  <si>
    <t>322_雇用契約期間の定めがある</t>
  </si>
  <si>
    <t>3221_１か月未満</t>
  </si>
  <si>
    <t>3222_１か月以上３か月以下</t>
  </si>
  <si>
    <t>3223_３か月超６か月以下</t>
  </si>
  <si>
    <t>3224_６か月超１年以下</t>
  </si>
  <si>
    <t>3225_１年超３年以下</t>
  </si>
  <si>
    <t>3226_３年超５年以下</t>
  </si>
  <si>
    <t>3227_５年超</t>
  </si>
  <si>
    <t>3228_期間がわからない</t>
  </si>
  <si>
    <t>323_わからない</t>
  </si>
  <si>
    <t>324_正規の職員・従業員</t>
  </si>
  <si>
    <t>325_非正規の職員・従業員</t>
  </si>
  <si>
    <t>3251_パート</t>
  </si>
  <si>
    <t>3252_アルバイト</t>
  </si>
  <si>
    <t>3253_労働者派遣事業所の派遣社員</t>
  </si>
  <si>
    <t>3254_契約社員</t>
  </si>
  <si>
    <t>3255_嘱託</t>
  </si>
  <si>
    <t>3256_その他</t>
  </si>
  <si>
    <t>（23）　従業上の地位・雇用形態・雇用契約期間の定めの有無　【従地位･雇形･契約期間】</t>
  </si>
  <si>
    <t>（24）　雇用契約期間の定めの有無　【契約期間】</t>
  </si>
  <si>
    <t>（12区分）</t>
  </si>
  <si>
    <t>1_雇用契約期間の定めがない（定年までの雇用を含む）</t>
  </si>
  <si>
    <t>2_雇用契約期間の定めがある</t>
  </si>
  <si>
    <t>21_１か月未満</t>
  </si>
  <si>
    <t>22_１か月以上３か月以下</t>
  </si>
  <si>
    <t>23_３か月超６か月以下</t>
  </si>
  <si>
    <t>24_６か月超１年以下</t>
  </si>
  <si>
    <t>25_１年超３年以下</t>
  </si>
  <si>
    <t>26_３年超５年以下</t>
  </si>
  <si>
    <t>27_５年超</t>
  </si>
  <si>
    <t>28_期間がわからない</t>
  </si>
  <si>
    <t>3_わからない</t>
  </si>
  <si>
    <t>（25）　雇用契約の更新回数　【契約更新回数】</t>
  </si>
  <si>
    <t>1_更新あり</t>
  </si>
  <si>
    <t>11_１回</t>
  </si>
  <si>
    <t>12_２回</t>
  </si>
  <si>
    <t>13_３～５回</t>
  </si>
  <si>
    <t>14_６～９回</t>
  </si>
  <si>
    <t>15_10回以上</t>
  </si>
  <si>
    <t>2_更新なし</t>
  </si>
  <si>
    <t>（26）　産業　【産業】</t>
    <phoneticPr fontId="12"/>
  </si>
  <si>
    <t>（356区分）</t>
  </si>
  <si>
    <t>（125区分）</t>
  </si>
  <si>
    <t>（31区分）</t>
  </si>
  <si>
    <t>（17区分）</t>
    <phoneticPr fontId="12"/>
  </si>
  <si>
    <t>01_Ａ農業，林業</t>
  </si>
  <si>
    <t>01_Ａ農業，林業（第１次産業）</t>
  </si>
  <si>
    <t>01_Ｃ鉱業，採石業，砂利採取業（第２次産業）</t>
    <phoneticPr fontId="12"/>
  </si>
  <si>
    <t>01_うちＤ建設業</t>
  </si>
  <si>
    <t>011_Ａ01農業</t>
  </si>
  <si>
    <t>02_Ｂ漁業（第１次産業）</t>
  </si>
  <si>
    <t>02_Ｄ建設業（第２次産業）</t>
    <phoneticPr fontId="12"/>
  </si>
  <si>
    <t>02_Ｂ漁業</t>
  </si>
  <si>
    <t>02_うちＥ製造業</t>
  </si>
  <si>
    <t>0111_Ａ01a農業（農業サービス業を除く）</t>
  </si>
  <si>
    <t>03_Ｃ鉱業，採石業，砂利採取業（第２次産業）</t>
  </si>
  <si>
    <t>03_Ｅ製造業（第２次産業）</t>
    <phoneticPr fontId="12"/>
  </si>
  <si>
    <t>03_Ｃ鉱業，採石業，砂利採取業</t>
  </si>
  <si>
    <t>03_うちＦ電気・ガス・熱供給・水道業</t>
  </si>
  <si>
    <t>0112_Ａ01c農業サービス業</t>
  </si>
  <si>
    <t>04_Ｄ建設業（第２次産業）</t>
  </si>
  <si>
    <t>031_うちＥ09，Ｅ10食料品・飲料・たばこ製造業</t>
    <phoneticPr fontId="12"/>
  </si>
  <si>
    <t>04_Ｄ建設業</t>
  </si>
  <si>
    <t>04_うちＧ情報通信業</t>
  </si>
  <si>
    <t>012_Ａ02林業</t>
  </si>
  <si>
    <t>05_Ｅ製造業（第２次産業）</t>
  </si>
  <si>
    <t>032_うちＥ11繊維工業</t>
    <phoneticPr fontId="12"/>
  </si>
  <si>
    <t>05_Ｅ製造業</t>
  </si>
  <si>
    <t>05_うちＨ運輸業，郵便業</t>
  </si>
  <si>
    <t>0121_Ａ02a林業</t>
  </si>
  <si>
    <t>051_うちＥ09，Ｅ10食料品・飲料・たばこ製造業</t>
  </si>
  <si>
    <t>033_うちＥ16～Ｅ19化学諸工業</t>
    <phoneticPr fontId="12"/>
  </si>
  <si>
    <t>06_Ｆ電気・ガス・熱供給・水道業</t>
  </si>
  <si>
    <t>06_うちＩ卸売業，小売業</t>
  </si>
  <si>
    <t>021_Ｂ03漁業（水産養殖業を除く）</t>
  </si>
  <si>
    <t>052_うちＥ11繊維工業</t>
  </si>
  <si>
    <t>034_うちＥ24金属製品製造業</t>
    <phoneticPr fontId="12"/>
  </si>
  <si>
    <t>07_Ｇ情報通信業</t>
  </si>
  <si>
    <t>07_うちＪ金融業，保険業</t>
  </si>
  <si>
    <t>022_Ｂ04水産養殖業</t>
  </si>
  <si>
    <t>053_うちＥ16～Ｅ19化学諸工業</t>
  </si>
  <si>
    <t>035_うちＥ25～Ｅ31機械工業</t>
    <phoneticPr fontId="12"/>
  </si>
  <si>
    <t>08_Ｈ運輸業，郵便業</t>
  </si>
  <si>
    <t>08_うちＫ不動産業，物品賃貸業</t>
  </si>
  <si>
    <t>0211_Ｂ03a漁業（水産養殖業を除く）</t>
  </si>
  <si>
    <t>054_うちＥ24金属製品製造業</t>
  </si>
  <si>
    <t>04_Ｆ電気・ガス・熱供給・水道業（第３次産業）</t>
    <phoneticPr fontId="12"/>
  </si>
  <si>
    <t>09_Ｉ卸売業，小売業</t>
  </si>
  <si>
    <t>09_うちＬ学術研究，専門・技術サービス業</t>
  </si>
  <si>
    <t>055_うちＥ25～Ｅ31機械工業</t>
  </si>
  <si>
    <t>05_Ｇ情報通信業（第３次産業）</t>
    <phoneticPr fontId="12"/>
  </si>
  <si>
    <t>10_Ｊ金融業，保険業</t>
  </si>
  <si>
    <t>10_うちＭ宿泊業，飲食サービス業</t>
  </si>
  <si>
    <t>0221_Ｂ04a水産養殖業</t>
  </si>
  <si>
    <t>06_Ｆ電気・ガス・熱供給・水道業（第３次産業）</t>
  </si>
  <si>
    <t>06_Ｈ運輸業，郵便業（第３次産業）</t>
    <phoneticPr fontId="12"/>
  </si>
  <si>
    <t>11_Ｋ不動産業，物品賃貸業</t>
  </si>
  <si>
    <t>11_うちＮ生活関連サービス業，娯楽業</t>
  </si>
  <si>
    <t>0501_Ｅ09食料品製造業</t>
  </si>
  <si>
    <t>07_Ｇ情報通信業（第３次産業）</t>
  </si>
  <si>
    <t>07_Ｉ卸売業，小売業（第３次産業）</t>
    <phoneticPr fontId="12"/>
  </si>
  <si>
    <t>12_Ｌ学術研究，専門・技術サービス業</t>
  </si>
  <si>
    <t>12_うちＯ教育，学習支援業</t>
  </si>
  <si>
    <t>031_Ｃ05鉱業，採石業，砂利採取業</t>
  </si>
  <si>
    <t>0502_Ｅ10飲料・たばこ・飼料製造業</t>
  </si>
  <si>
    <t>08_Ｈ運輸業，郵便業（第３次産業）</t>
  </si>
  <si>
    <t>071_Ｉ50卸売業</t>
    <phoneticPr fontId="12"/>
  </si>
  <si>
    <t>13_Ｍ宿泊業，飲食サービス業</t>
  </si>
  <si>
    <t>13_うちＰ医療，福祉</t>
  </si>
  <si>
    <t>0311_Ｃ05a鉱業，採石業，砂利採取業</t>
  </si>
  <si>
    <t>0503_Ｅ11繊維工業</t>
  </si>
  <si>
    <t>09_Ｉ卸売業，小売業（第３次産業）</t>
  </si>
  <si>
    <t>072_Ｉ56～Ｉ60小売業</t>
    <phoneticPr fontId="12"/>
  </si>
  <si>
    <t>14_Ｎ生活関連サービス業，娯楽業</t>
  </si>
  <si>
    <t>14_うちＱ複合サービス事業</t>
  </si>
  <si>
    <t>0504_Ｅ12木材・木製品製造業（家具を除く）</t>
  </si>
  <si>
    <t>091_Ｉ50卸売業</t>
  </si>
  <si>
    <t>08_Ｊ金融業，保険業（第３次産業）</t>
    <phoneticPr fontId="12"/>
  </si>
  <si>
    <t>15_Ｏ教育，学習支援業</t>
  </si>
  <si>
    <t>15_うちＲサービス業（他に分類されないもの）</t>
  </si>
  <si>
    <t>041_Ｄ06建設業</t>
  </si>
  <si>
    <t>0505_Ｅ13家具・装備品製造業</t>
  </si>
  <si>
    <t>092_Ｉ56～Ｉ60小売業</t>
  </si>
  <si>
    <t>09_Ｋ不動産業，物品賃貸業（第３次産業）</t>
    <phoneticPr fontId="12"/>
  </si>
  <si>
    <t>16_Ｐ医療，福祉</t>
  </si>
  <si>
    <t>16_うちＳ公務（他に分類されるものを除く）</t>
  </si>
  <si>
    <t>0411_Ｄ06a建設業</t>
  </si>
  <si>
    <t>0506_Ｅ14パルプ・紙・紙加工品製造業</t>
  </si>
  <si>
    <t>10_Ｊ金融業，保険業（第３次産業）</t>
  </si>
  <si>
    <t>10_Ｌ学術研究，専門・技術サービス業（第３次産業）</t>
    <phoneticPr fontId="12"/>
  </si>
  <si>
    <t>17_Ｑ複合サービス事業</t>
  </si>
  <si>
    <t>0507_Ｅ15印刷・同関連業</t>
  </si>
  <si>
    <t>11_Ｋ不動産業，物品賃貸業（第３次産業）</t>
  </si>
  <si>
    <t>11_Ｍ宿泊業，飲食サービス業（第３次産業）</t>
    <phoneticPr fontId="12"/>
  </si>
  <si>
    <t>18_Ｒサービス業（他に分類されないもの）</t>
  </si>
  <si>
    <t>0508_Ｅ16化学工業</t>
  </si>
  <si>
    <t>12_Ｌ学術研究，専門・技術サービス業（第３次産業）</t>
  </si>
  <si>
    <t>111_うちＭ76飲食店</t>
    <phoneticPr fontId="12"/>
  </si>
  <si>
    <t>19_Ｓ公務（他に分類されるものを除く）</t>
  </si>
  <si>
    <t>050101_Ｅ091畜産食料品製造業</t>
  </si>
  <si>
    <t>0509_Ｅ17石油製品・石炭製品製造業</t>
  </si>
  <si>
    <t>13_Ｍ宿泊業，飲食サービス業（第３次産業）</t>
  </si>
  <si>
    <t>12_Ｎ生活関連サービス業，娯楽業（第３次産業）</t>
    <phoneticPr fontId="12"/>
  </si>
  <si>
    <t>20_Ｔ分類不能の産業</t>
  </si>
  <si>
    <t>050102_Ｅ092水産食料品製造業</t>
  </si>
  <si>
    <t>0510_Ｅ18プラスチック製品製造業（別掲を除く）</t>
  </si>
  <si>
    <t>131_うちＭ76飲食店</t>
  </si>
  <si>
    <t>121_うちＮ78，Ｎ79生活関連サービス業</t>
    <phoneticPr fontId="12"/>
  </si>
  <si>
    <t>050103_Ｅ093野菜缶詰・果実缶詰・農産保存食料品製造業</t>
  </si>
  <si>
    <t>0511_Ｅ19ゴム製品製造業</t>
  </si>
  <si>
    <t>14_Ｎ生活関連サービス業，娯楽業（第３次産業）</t>
  </si>
  <si>
    <t>13_Ｏ教育，学習支援業（第３次産業）</t>
    <phoneticPr fontId="12"/>
  </si>
  <si>
    <t>050104_Ｅ094調味料製造業</t>
  </si>
  <si>
    <t>0512_Ｅ20なめし革・同製品・毛皮製造業</t>
  </si>
  <si>
    <t>141_うちＮ78，Ｎ79生活関連サービス業</t>
  </si>
  <si>
    <t>14_Ｐ医療，福祉（第３次産業）</t>
    <phoneticPr fontId="12"/>
  </si>
  <si>
    <t>050105_Ｅ095糖類製造業</t>
  </si>
  <si>
    <t>0513_Ｅ21窯業・土石製品製造業</t>
  </si>
  <si>
    <t>15_Ｏ教育，学習支援業（第３次産業）</t>
  </si>
  <si>
    <t>15_Ｑ複合サービス事業（第３次産業）</t>
    <phoneticPr fontId="12"/>
  </si>
  <si>
    <t>050106_Ｅ096精穀・製粉業</t>
  </si>
  <si>
    <t>0514_Ｅ22鉄鋼業</t>
  </si>
  <si>
    <t>16_Ｐ医療，福祉（第３次産業）</t>
  </si>
  <si>
    <t>16_Ｒサービス業（他に分類されないもの）（第３次産業）</t>
    <phoneticPr fontId="12"/>
  </si>
  <si>
    <t>050107_Ｅ097パン・菓子製造業</t>
  </si>
  <si>
    <t>0515_Ｅ23非鉄金属製造業</t>
  </si>
  <si>
    <t>17_Ｑ複合サービス事業（第３次産業）</t>
  </si>
  <si>
    <t>161_うちＲ88～Ｒ92事業サービス業</t>
    <phoneticPr fontId="12"/>
  </si>
  <si>
    <t>050108_Ｅ098動植物油脂製造業</t>
  </si>
  <si>
    <t>0516_Ｅ24金属製品製造業</t>
  </si>
  <si>
    <t>18_Ｒサービス業（他に分類されないもの）（第３次産業）</t>
  </si>
  <si>
    <t>050109_Ｅ09nめん類製造業</t>
  </si>
  <si>
    <t>0517_Ｅ25はん用機械器具製造業</t>
  </si>
  <si>
    <t>181_うちＲ88～Ｒ92事業サービス業</t>
  </si>
  <si>
    <t>050110_Ｅ09pその他の食料品製造業</t>
  </si>
  <si>
    <t>0518_Ｅ26生産用機械器具製造業</t>
  </si>
  <si>
    <t>19_Ｓ公務（他に分類されるものを除く）（第３次産業）</t>
  </si>
  <si>
    <t>0519_Ｅ27業務用機械器具製造業</t>
  </si>
  <si>
    <t>05021_Ｅ101清涼飲料製造業</t>
  </si>
  <si>
    <t>0520_Ｅ28電子部品・デバイス・電子回路製造業</t>
  </si>
  <si>
    <t>05022_Ｅ102酒類製造業</t>
  </si>
  <si>
    <t>0521_Ｅ29電気機械器具製造業</t>
  </si>
  <si>
    <t>05023_Ｅ103茶・コーヒー製造業（清涼飲料を除く）</t>
  </si>
  <si>
    <t>0522_Ｅ30情報通信機械器具製造業</t>
  </si>
  <si>
    <t>05024_Ｅ104製氷業</t>
  </si>
  <si>
    <t>0523_Ｅ31輸送用機械器具製造業</t>
  </si>
  <si>
    <t>05025_Ｅ105たばこ製造業</t>
  </si>
  <si>
    <t>0524_Ｅ32その他の製造業</t>
  </si>
  <si>
    <t>05026_Ｅ106飼料・有機質肥料製造業</t>
  </si>
  <si>
    <t>061_Ｆ331電気業</t>
  </si>
  <si>
    <t>05031_Ｅ111製糸業，紡績業，化学繊維・ねん糸等製造業</t>
  </si>
  <si>
    <t>062_Ｆ341ガス業</t>
  </si>
  <si>
    <t>05032_Ｅ112織物業</t>
  </si>
  <si>
    <t>063_Ｆ351熱供給業</t>
  </si>
  <si>
    <t>05033_Ｅ113ニット生地製造業</t>
  </si>
  <si>
    <t>064_Ｆ36a水道業</t>
  </si>
  <si>
    <t>05034_Ｅ114染色整理業</t>
  </si>
  <si>
    <t>05035_Ｅ115綱・網・レース・繊維粗製品製造業</t>
  </si>
  <si>
    <t>071_Ｇ37通信業</t>
  </si>
  <si>
    <t>05036_Ｅ11a衣服・繊維製身の回り品製造業</t>
  </si>
  <si>
    <t>072_Ｇ38放送業</t>
  </si>
  <si>
    <t>05037_Ｅ119その他の繊維製品製造業</t>
  </si>
  <si>
    <t>073_Ｇ39情報サービス業</t>
  </si>
  <si>
    <t>074_Ｇ40インターネット附随サービス業</t>
  </si>
  <si>
    <t>05041_Ｅ121製材業，木製品製造業</t>
  </si>
  <si>
    <t>075_Ｇ41映像・音声・文字情報制作業</t>
  </si>
  <si>
    <t>05042_Ｅ122造作材・合板・建築用組立材料製造業</t>
  </si>
  <si>
    <t>05043_Ｅ123木製容器製造業（竹，とうを含む）</t>
  </si>
  <si>
    <t>081_Ｈ42鉄道業</t>
  </si>
  <si>
    <t>05044_Ｅ129その他の木製品製造業（竹，とうを含む）</t>
  </si>
  <si>
    <t>082_Ｈ43道路旅客運送業</t>
  </si>
  <si>
    <t>083_Ｈ44道路貨物運送業</t>
  </si>
  <si>
    <t>05051_Ｅ131家具製造業</t>
  </si>
  <si>
    <t>084_Ｈ45水運業</t>
  </si>
  <si>
    <t>05052_Ｅ133建具製造業</t>
  </si>
  <si>
    <t>085_Ｈ46航空運輸業</t>
  </si>
  <si>
    <t>05053_Ｅ13aその他の家具・装備品製造業</t>
  </si>
  <si>
    <t>086_Ｈ47倉庫業</t>
  </si>
  <si>
    <t>087_Ｈ48運輸に附帯するサービス業</t>
  </si>
  <si>
    <t>05061_Ｅ14aパルプ・紙製造業</t>
  </si>
  <si>
    <t>088_Ｈ49郵便業（信書便事業を含む）</t>
  </si>
  <si>
    <t>05062_Ｅ145紙製容器製造業</t>
  </si>
  <si>
    <t>05063_Ｅ14cその他のパルプ・紙・紙加工品製造業</t>
  </si>
  <si>
    <t>0911_Ｉ501各種商品卸売業</t>
  </si>
  <si>
    <t>05071_Ｅ151印刷業</t>
  </si>
  <si>
    <t>0912_Ｉ511～Ｉ513繊維・衣服等卸売業</t>
  </si>
  <si>
    <t>05072_Ｅ153製本業，印刷物加工業</t>
  </si>
  <si>
    <t>0913_Ｉ521，Ｉ522飲食料品卸売業</t>
  </si>
  <si>
    <t>05073_Ｅ15a印刷関連サービス業</t>
  </si>
  <si>
    <t>0914_Ｉ531～I536建築材料，鉱物・金属材料等卸売業</t>
  </si>
  <si>
    <t>0915_Ｉ542～Ｉ54a機械器具卸売業</t>
  </si>
  <si>
    <t>05081_Ｅ161化学肥料製造業</t>
  </si>
  <si>
    <t>0916_Ｉ551～Ｉ559その他の卸売業</t>
  </si>
  <si>
    <t>05082_Ｅ16a化学工業製品製造業</t>
  </si>
  <si>
    <t>092_Ｉ56各種商品小売業</t>
  </si>
  <si>
    <t>05083_Ｅ164油脂加工製品・石けん・合成洗剤・界面活性剤・塗料製造業</t>
  </si>
  <si>
    <t>093_Ｉ57織物・衣服・身の回り品小売業</t>
  </si>
  <si>
    <t>05084_Ｅ165医薬品製造業</t>
  </si>
  <si>
    <t>094_Ｉ58飲食料品小売業</t>
  </si>
  <si>
    <t>05085_Ｅ166化粧品・歯磨・その他の化粧用調整品製造業</t>
  </si>
  <si>
    <t>095_Ｉ59機械器具小売業</t>
  </si>
  <si>
    <t>05086_Ｅ169その他の化学工業</t>
  </si>
  <si>
    <t>096_Ｉ60その他の小売業</t>
  </si>
  <si>
    <t>05091_Ｅ171石油精製業</t>
  </si>
  <si>
    <t>101_Ｊ62a銀行業</t>
  </si>
  <si>
    <t>05092_Ｅ17aその他の石油製品・石炭製品製造業</t>
  </si>
  <si>
    <t>102_Ｊ63a協同組織金融業</t>
  </si>
  <si>
    <t>103_Ｊ64a非預金信用機関</t>
  </si>
  <si>
    <t>05101_Ｅ18aプラスチック製品製造業（別掲を除く）</t>
  </si>
  <si>
    <t>104_Ｊ65a金融商品取引業，商品先物取引業</t>
  </si>
  <si>
    <t>105_Ｊ67a保険業（保険媒介代理業，保険サービス業を含む）</t>
  </si>
  <si>
    <t>05111_Ｅ191タイヤ・チューブ製造業</t>
  </si>
  <si>
    <t>05112_Ｅ192ゴム製・プラスチック製履物・同附属品製造業</t>
  </si>
  <si>
    <t>111_Ｋ68不動産業</t>
  </si>
  <si>
    <t>05113_Ｅ19aその他のゴム製品製造業</t>
  </si>
  <si>
    <t>1111_Ｋ68a不動産取引業</t>
  </si>
  <si>
    <t>1112_Ｋ69a不動産賃貸業・管理業（別掲を除く）</t>
  </si>
  <si>
    <t>05121_Ｅ20a革製履物・同材料・同附属品製造業</t>
  </si>
  <si>
    <t>1113_Ｋ692貸家業，貸間業</t>
  </si>
  <si>
    <t>05122_Ｅ20cかばん・袋物製造業</t>
  </si>
  <si>
    <t>1114_Ｋ693駐車場業</t>
  </si>
  <si>
    <t>05123_Ｅ20dその他のなめし革製品・毛皮製造業</t>
  </si>
  <si>
    <t>112_Ｋ70物品賃貸業</t>
  </si>
  <si>
    <t>05131_Ｅ211ガラス・同製品製造業</t>
  </si>
  <si>
    <t>121_Ｌ71学術・開発研究機関</t>
  </si>
  <si>
    <t>05132_Ｅ212セメント・同製品製造業</t>
  </si>
  <si>
    <t>122_Ｌ72専門サービス業（他に分類されないもの）</t>
  </si>
  <si>
    <t>05133_Ｅ213建設用粘土製品製造業（陶磁器製を除く）</t>
  </si>
  <si>
    <t>123_Ｌ73広告業</t>
  </si>
  <si>
    <t>05134_Ｅ214陶磁器・同関連製品製造業</t>
  </si>
  <si>
    <t>124_Ｌ74技術サービス業（他に分類されないもの）</t>
  </si>
  <si>
    <t>05135_Ｅ21aその他の窯業・土石製品製造業</t>
  </si>
  <si>
    <t>131_Ｍ75宿泊業</t>
  </si>
  <si>
    <t>05141_Ｅ22a鉄鋼業</t>
  </si>
  <si>
    <t>132_Ｍ76飲食店</t>
  </si>
  <si>
    <t>133_Ｍ77持ち帰り・配達飲食サービス業</t>
  </si>
  <si>
    <t>05151_Ｅ23a非鉄金属製造業</t>
  </si>
  <si>
    <t>141_Ｎ78洗濯・理容・美容・浴場業</t>
  </si>
  <si>
    <t>05161_Ｅ24a金属製品製造業</t>
  </si>
  <si>
    <t>142_Ｎ79その他の生活関連サービス業</t>
  </si>
  <si>
    <t>143_Ｎ80娯楽業</t>
  </si>
  <si>
    <t>05171_Ｅ251ボイラ・原動機製造業</t>
  </si>
  <si>
    <t>05172_Ｅ252ポンプ・圧縮機器製造業</t>
  </si>
  <si>
    <t>151_Ｏ81学校教育</t>
  </si>
  <si>
    <t>05173_Ｅ253一般産業用機械・装置製造業</t>
  </si>
  <si>
    <t>152_Ｏ82その他の教育，学習支援業</t>
  </si>
  <si>
    <t>05174_Ｅ259その他のはん用機械・同部分品製造業</t>
  </si>
  <si>
    <t>161_Ｐ83医療業</t>
  </si>
  <si>
    <t>05181_Ｅ26a農業・建設・鉱山機械製造業</t>
  </si>
  <si>
    <t>162_Ｐ84保健衛生</t>
  </si>
  <si>
    <t>05182_Ｅ264生活関連産業用機械製造業</t>
  </si>
  <si>
    <t>163_Ｐ85社会保険・社会福祉・介護事業</t>
  </si>
  <si>
    <t>05183_Ｅ265基礎素材産業用機械製造業</t>
  </si>
  <si>
    <t>1631_Ｐ85a社会保険事業団体，福祉事務所</t>
  </si>
  <si>
    <t>05184_Ｅ266金属加工機械製造業</t>
  </si>
  <si>
    <t>1632_Ｐ853児童福祉事業</t>
  </si>
  <si>
    <t>05185_Ｅ267半導体・フラットパネルディスプレイ製造装置製造業</t>
  </si>
  <si>
    <t>1633_Ｐ85n老人福祉・介護事業（訪問介護事業を除く）</t>
  </si>
  <si>
    <t>05186_Ｅ26cその他の生産用機械・同部分品製造業</t>
  </si>
  <si>
    <t>1634_Ｐ855障害者福祉事業</t>
  </si>
  <si>
    <t>1635_Ｐ85p訪問介護事業</t>
  </si>
  <si>
    <t>05191_Ｅ27a事務用・サービス用・娯楽用機械器具製造業</t>
  </si>
  <si>
    <t>1636_Ｐ859その他の社会保険・社会福祉・介護事業</t>
  </si>
  <si>
    <t>05192_Ｅ274医療用機械器具・医療用品製造業</t>
  </si>
  <si>
    <t>05193_Ｅ275光学機械器具・レンズ製造業</t>
  </si>
  <si>
    <t>171_Ｑ86郵便局</t>
  </si>
  <si>
    <t>05194_Ｅ27cその他の業務用機械器具製造業</t>
  </si>
  <si>
    <t>172_Ｑ87協同組合（他に分類されないもの）</t>
  </si>
  <si>
    <t>05201_Ｅ28a電子部品・デバイス・電子回路製造業</t>
  </si>
  <si>
    <t>181_Ｒ88廃棄物処理業</t>
  </si>
  <si>
    <t>182_Ｒ89自動車整備業</t>
  </si>
  <si>
    <t>05211_Ｅ29a発電用・送電用・配電用・産業用電気機械器具製造業</t>
  </si>
  <si>
    <t>183_Ｒ90機械等修理業（別掲を除く）</t>
  </si>
  <si>
    <t>05212_Ｅ293民生用電気機械器具製造業</t>
  </si>
  <si>
    <t>184_Ｒ91職業紹介・労働者派遣業</t>
  </si>
  <si>
    <t>05213_Ｅ296電子応用装置製造業</t>
  </si>
  <si>
    <t>185_Ｒ92その他の事業サービス業</t>
  </si>
  <si>
    <t>05214_Ｅ297電気計測器製造業</t>
  </si>
  <si>
    <t>186_Ｒ93政治・経済・文化団体</t>
  </si>
  <si>
    <t>05215_Ｅ29cその他の電気機械器具製造業</t>
  </si>
  <si>
    <t>187_Ｒ94宗教</t>
  </si>
  <si>
    <t>188_Ｒ95その他のサービス業</t>
  </si>
  <si>
    <t>05221_Ｅ301通信機械器具・同関連機械器具製造業</t>
  </si>
  <si>
    <t>189_Ｒ96外国公務</t>
  </si>
  <si>
    <t>05222_Ｅ302映像・音響機械器具製造業</t>
  </si>
  <si>
    <t>05223_Ｅ303電子計算機・同附属装置製造業</t>
  </si>
  <si>
    <t>191_Ｓ97国家公務</t>
  </si>
  <si>
    <t>192_Ｓ98地方公務</t>
  </si>
  <si>
    <t>05231_Ｅ311自動車・同附属品製造業</t>
  </si>
  <si>
    <t>05232_Ｅ312鉄道車両・同部分品製造業</t>
  </si>
  <si>
    <t>05233_Ｅ313船舶製造・修理業，舶用機関製造業</t>
  </si>
  <si>
    <t>05234_Ｅ314航空機・同附属品製造業</t>
  </si>
  <si>
    <t>05235_Ｅ31aその他の輸送用機械器具製造業</t>
  </si>
  <si>
    <t>05241_Ｅ32a装身具・装飾品等製造業（貴金属・宝石製を含む）</t>
  </si>
  <si>
    <t>05242_Ｅ323時計・同部分品製造業</t>
  </si>
  <si>
    <t>05243_Ｅ324楽器製造業</t>
  </si>
  <si>
    <t>05244_Ｅ325がん具・運動用具製造業</t>
  </si>
  <si>
    <t>05245_Ｅ32c他に分類されない製造業</t>
  </si>
  <si>
    <t>061_Ｆ33電気・ガス・熱供給・水道業</t>
  </si>
  <si>
    <t>0611_Ｆ331電気業</t>
  </si>
  <si>
    <t>0612_Ｆ341ガス業</t>
  </si>
  <si>
    <t>0613_Ｆ351熱供給業</t>
  </si>
  <si>
    <t>0614_Ｆ36a水道業</t>
  </si>
  <si>
    <t>0711_Ｇ37a電気通信業</t>
  </si>
  <si>
    <t>0712_Ｇ373電気通信に附帯するサービス業</t>
  </si>
  <si>
    <t>0721_Ｇ38a放送業</t>
  </si>
  <si>
    <t>0731_Ｇ391ソフトウェア業</t>
  </si>
  <si>
    <t>0732_Ｇ392情報処理・提供サービス業</t>
  </si>
  <si>
    <t>0741_Ｇ401インターネット附随サービス業</t>
  </si>
  <si>
    <t>0751_Ｇ41a映像・音声情報制作業</t>
  </si>
  <si>
    <t>0752_Ｇ413新聞業</t>
  </si>
  <si>
    <t>0753_Ｇ414出版業</t>
  </si>
  <si>
    <t>0754_Ｇ415広告制作業</t>
  </si>
  <si>
    <t>0755_Ｇ416映像・音声・文字情報制作に附帯するサービス業</t>
  </si>
  <si>
    <t>0811_Ｈ421鉄道業</t>
  </si>
  <si>
    <t>0821_Ｈ43a道路旅客運送業</t>
  </si>
  <si>
    <t>0831_Ｈ44a道路貨物運送業</t>
  </si>
  <si>
    <t>0841_Ｈ45a水運業</t>
  </si>
  <si>
    <t>0851_Ｈ46a航空運輸業</t>
  </si>
  <si>
    <t>0861_Ｈ47a倉庫業</t>
  </si>
  <si>
    <t>0871_Ｈ48a運輸に附帯するサービス業</t>
  </si>
  <si>
    <t>0881_Ｈ491郵便業（信書便事業を含む）</t>
  </si>
  <si>
    <t>09101_Ｉ501各種商品卸売業</t>
  </si>
  <si>
    <t>09102_Ｉ511繊維品卸売業（衣服，身の回り品を除く）</t>
  </si>
  <si>
    <t>09103_Ｉ512衣服卸売業</t>
  </si>
  <si>
    <t>09104_Ｉ513身の回り品卸売業</t>
  </si>
  <si>
    <t>09105_Ｉ521農畜産物・水産物卸売業</t>
  </si>
  <si>
    <t>09106_Ｉ522食料・飲料卸売業</t>
  </si>
  <si>
    <t>09107_Ｉ531建築材料卸売業</t>
  </si>
  <si>
    <t>09108_Ｉ532化学製品卸売業</t>
  </si>
  <si>
    <t>09109_Ｉ533石油・鉱物卸売業</t>
  </si>
  <si>
    <t>09110_Ｉ53a金属材料卸売業</t>
  </si>
  <si>
    <t>09111_Ｉ536再生資源卸売業</t>
  </si>
  <si>
    <t>09112_Ｉ542自動車卸売業</t>
  </si>
  <si>
    <t>09113_Ｉ543電気機械器具卸売業</t>
  </si>
  <si>
    <t>09114_Ｉ54aその他の機械器具卸売業</t>
  </si>
  <si>
    <t>09115_Ｉ551家具・建具・じゅう器等卸売業</t>
  </si>
  <si>
    <t>09116_Ｉ552医薬品・化粧品等卸売業</t>
  </si>
  <si>
    <t>09117_Ｉ553紙・紙製品卸売業</t>
  </si>
  <si>
    <t>09118_Ｉ559その他の卸売業</t>
  </si>
  <si>
    <t>0921_Ｉ56a各種商品小売業</t>
  </si>
  <si>
    <t>0931_Ｉ571呉服・服地・寝具小売業</t>
  </si>
  <si>
    <t>0932_Ｉ57a男子・婦人・子供服小売業</t>
  </si>
  <si>
    <t>0933_Ｉ574靴・履物小売業</t>
  </si>
  <si>
    <t>0934_Ｉ579その他の織物・衣服・身の回り品小売業</t>
  </si>
  <si>
    <t>0941_Ｉ581各種食料品小売業</t>
  </si>
  <si>
    <t>0942_Ｉ582野菜・果実小売業</t>
  </si>
  <si>
    <t>0943_Ｉ583食肉小売業</t>
  </si>
  <si>
    <t>0944_Ｉ584鮮魚小売業</t>
  </si>
  <si>
    <t>0945_Ｉ585酒小売業</t>
  </si>
  <si>
    <t>0946_Ｉ586菓子・パン小売業</t>
  </si>
  <si>
    <t>0947_Ｉ58n料理品小売業</t>
  </si>
  <si>
    <t>0948_Ｉ58pその他の飲食料品小売業</t>
  </si>
  <si>
    <t>0951_Ｉ591自動車小売業</t>
  </si>
  <si>
    <t>0952_Ｉ592自転車小売業</t>
  </si>
  <si>
    <t>0953_Ｉ593機械器具小売業（自動車，自転車を除く）</t>
  </si>
  <si>
    <t>0961_Ｉ601家具・建具・畳小売業</t>
  </si>
  <si>
    <t>0962_Ｉ602じゅう器小売業</t>
  </si>
  <si>
    <t>0963_Ｉ603医薬品・化粧品小売業</t>
  </si>
  <si>
    <t>0964_Ｉ605燃料小売業</t>
  </si>
  <si>
    <t>0965_Ｉ606書籍・文房具小売業</t>
  </si>
  <si>
    <t>0966_Ｉ607スポーツ用品・がん具・娯楽用品・楽器小売業</t>
  </si>
  <si>
    <t>0967_Ｉ608写真機・時計・眼鏡小売業</t>
  </si>
  <si>
    <t>0968_Ｉ60a他に分類されない小売業</t>
  </si>
  <si>
    <t>101_Ｊ62金融業，保険業</t>
  </si>
  <si>
    <t>1011_Ｊ62a銀行業</t>
  </si>
  <si>
    <t>1012_Ｊ63a協同組織金融業</t>
  </si>
  <si>
    <t>1013_Ｊ64a非預金信用機関</t>
  </si>
  <si>
    <t>1014_Ｊ65a金融商品取引業，商品先物取引業</t>
  </si>
  <si>
    <t>1015_Ｊ67a保険業（保険媒介代理業，保険サービス業を含む）</t>
  </si>
  <si>
    <t>1121_Ｋ70a物品賃貸業</t>
  </si>
  <si>
    <t>1211_Ｌ71a学術・開発研究機関</t>
  </si>
  <si>
    <t>1221_Ｌ721法律事務所，特許事務所</t>
  </si>
  <si>
    <t>1222_Ｌ722公証人役場，司法書士事務所，土地家屋調査士事務所</t>
  </si>
  <si>
    <t>1223_Ｌ723行政書士事務所</t>
  </si>
  <si>
    <t>1224_Ｌ724公認会計士事務所，税理士事務所</t>
  </si>
  <si>
    <t>1225_Ｌ725社会保険労務士事務所</t>
  </si>
  <si>
    <t>1226_Ｌ726デザイン業</t>
  </si>
  <si>
    <t>1227_Ｌ728経営コンサルタント業，純粋持株会社</t>
  </si>
  <si>
    <t>1228_Ｌ72aその他の専門サービス業</t>
  </si>
  <si>
    <t>1231_Ｌ731広告業</t>
  </si>
  <si>
    <t>1241_Ｌ741獣医業</t>
  </si>
  <si>
    <t>1242_Ｌ742土木建築サービス業</t>
  </si>
  <si>
    <t>1243_Ｌ743機械設計業</t>
  </si>
  <si>
    <t>1244_Ｌ744商品・非破壊検査業</t>
  </si>
  <si>
    <t>1245_Ｌ746写真業</t>
  </si>
  <si>
    <t>1246_Ｌ74aその他の技術サービス業</t>
  </si>
  <si>
    <t>1311_Ｍ75a宿泊業</t>
  </si>
  <si>
    <t>1321_Ｍ76a食堂，そば・すし店</t>
  </si>
  <si>
    <t>1322_Ｍ76c酒場，ビヤホール，バー，キャバレー，ナイトクラブ</t>
  </si>
  <si>
    <t>1323_Ｍ767喫茶店</t>
  </si>
  <si>
    <t>1324_Ｍ769その他の飲食店</t>
  </si>
  <si>
    <t>1331_Ｍ771持ち帰り飲食サービス業</t>
  </si>
  <si>
    <t>1332_Ｍ772配達飲食サービス業</t>
  </si>
  <si>
    <t>1411_Ｎ781洗濯業</t>
  </si>
  <si>
    <t>1412_Ｎ782理容業</t>
  </si>
  <si>
    <t>1413_Ｎ783美容業</t>
  </si>
  <si>
    <t>1414_Ｎ78a浴場業</t>
  </si>
  <si>
    <t>1415_Ｎ789その他の洗濯・理容・美容・浴場業</t>
  </si>
  <si>
    <t>1421_Ｎ791旅行業</t>
  </si>
  <si>
    <t>1422_Ｎ792家事サービス業</t>
  </si>
  <si>
    <t>1423_Ｎ793衣服裁縫修理業</t>
  </si>
  <si>
    <t>1424_Ｎ79a火葬・墓地管理業，冠婚葬祭業</t>
  </si>
  <si>
    <t>1425_Ｎ79c他に分類されない生活関連サービス業</t>
  </si>
  <si>
    <t>1431_Ｎ80a興行場（別掲を除く），興行団</t>
  </si>
  <si>
    <t>1432_Ｎ803競輪・競馬等の競走場，競技団</t>
  </si>
  <si>
    <t>1433_Ｎ80cスポーツ施設提供業，公園，遊園地</t>
  </si>
  <si>
    <t>1434_Ｎ806遊戯場</t>
  </si>
  <si>
    <t>1435_Ｎ809その他の娯楽業</t>
  </si>
  <si>
    <t>1511_Ｏ81a学校教育（専修学校，各種学校を除く）</t>
  </si>
  <si>
    <t>1512_Ｏ817専修学校，各種学校</t>
  </si>
  <si>
    <t>1513_Ｏ818学校教育支援機関</t>
  </si>
  <si>
    <t>1521_Ｏ821社会教育</t>
  </si>
  <si>
    <t>1522_Ｏ822職業・教育支援施設</t>
  </si>
  <si>
    <t>1523_Ｏ823学習塾</t>
  </si>
  <si>
    <t>1524_Ｏ824教養・技能教授業</t>
  </si>
  <si>
    <t>1525_Ｏ829他に分類されない教育，学習支援業</t>
  </si>
  <si>
    <t>1611_Ｐ831病院</t>
  </si>
  <si>
    <t>1612_Ｐ832一般診療所</t>
  </si>
  <si>
    <t>1613_Ｐ833歯科診療所</t>
  </si>
  <si>
    <t>1614_Ｐ835療術業</t>
  </si>
  <si>
    <t>1615_Ｐ83aその他の医療業</t>
  </si>
  <si>
    <t>1621_Ｐ84a保健所，健康相談施設</t>
  </si>
  <si>
    <t>1622_Ｐ849その他の保健衛生</t>
  </si>
  <si>
    <t>1711_Ｑ86a郵便局</t>
  </si>
  <si>
    <t>1721_Ｑ87a協同組合（他に分類されないもの）</t>
  </si>
  <si>
    <t>1811_Ｒ88a廃棄物処理業</t>
  </si>
  <si>
    <t>1821_Ｒ891自動車整備業</t>
  </si>
  <si>
    <t>1831_Ｒ901機械修理業（電気機械器具を除く）</t>
  </si>
  <si>
    <t>1832_Ｒ902電気機械器具修理業</t>
  </si>
  <si>
    <t>1833_Ｒ90aその他の修理業</t>
  </si>
  <si>
    <t>1841_Ｒ911職業紹介業</t>
  </si>
  <si>
    <t>1842_Ｒ912労働者派遣業</t>
  </si>
  <si>
    <t>1851_Ｒ922建物サービス業</t>
  </si>
  <si>
    <t>1852_Ｒ923警備業</t>
  </si>
  <si>
    <t>1853_Ｒ92a他に分類されない事業サービス業</t>
  </si>
  <si>
    <t>1861_Ｒ93a政治・経済・文化団体</t>
  </si>
  <si>
    <t>1871_Ｒ94a宗教</t>
  </si>
  <si>
    <t>1881_Ｒ95aその他のサービス業</t>
  </si>
  <si>
    <t>1891_Ｒ96a外国公務</t>
  </si>
  <si>
    <t>1911_Ｓ97a国家公務</t>
  </si>
  <si>
    <t>1921_Ｓ981都道府県機関</t>
  </si>
  <si>
    <t>1922_Ｓ982市町村機関</t>
  </si>
  <si>
    <t>201_Ｔ99分類不能の産業</t>
  </si>
  <si>
    <t>2011_Ｔ999分類不能の産業</t>
  </si>
  <si>
    <t>（27）　職業　【職業】</t>
    <phoneticPr fontId="12"/>
  </si>
  <si>
    <t>（302区分）</t>
  </si>
  <si>
    <t>（82区分）</t>
  </si>
  <si>
    <t>（32区分）</t>
  </si>
  <si>
    <t>（11区分）</t>
    <phoneticPr fontId="12"/>
  </si>
  <si>
    <t>01_Ａ管理的職業従事者</t>
  </si>
  <si>
    <t>011_Ａ01管理的公務員</t>
  </si>
  <si>
    <t>02_Ｂ専門的・技術的職業従事者</t>
  </si>
  <si>
    <t>0111_Ａ01a管理的公務員</t>
  </si>
  <si>
    <t>012_Ａ02法人・団体役員</t>
  </si>
  <si>
    <t>021_うちＢ06技術者</t>
  </si>
  <si>
    <t>03_Ｃ事務従事者</t>
  </si>
  <si>
    <t>013_Ａ03その他の管理的職業従事者</t>
  </si>
  <si>
    <t>022_うちＢ12保健医療従事者</t>
  </si>
  <si>
    <t>04_Ｄ販売従事者</t>
  </si>
  <si>
    <t>0121_Ａ021会社役員</t>
  </si>
  <si>
    <t>023_うちＢ16社会福祉専門職業従事者</t>
  </si>
  <si>
    <t>05_Ｅサービス職業従事者</t>
  </si>
  <si>
    <t>0122_Ａ02aその他の法人・団体役員</t>
  </si>
  <si>
    <t>0201_Ｂ05研究者</t>
  </si>
  <si>
    <t>024_うちＢ19教員</t>
  </si>
  <si>
    <t>06_Ｆ保安職業従事者</t>
  </si>
  <si>
    <t>0202_Ｂ06技術者</t>
  </si>
  <si>
    <t>07_Ｇ農林漁業従事者</t>
  </si>
  <si>
    <t>07_Ｈ生産工程従事者</t>
    <phoneticPr fontId="12"/>
  </si>
  <si>
    <t>0131_Ａ03a法人・団体管理的職業従事者</t>
  </si>
  <si>
    <t>02021_Ｂ10a～Ｂ10c情報処理技術者</t>
  </si>
  <si>
    <t>08_Ｈ生産工程従事者</t>
  </si>
  <si>
    <t>08_Ｉ輸送・機械運転従事者</t>
    <phoneticPr fontId="12"/>
  </si>
  <si>
    <t>0132_Ａ049他に分類されない管理的職業従事者</t>
  </si>
  <si>
    <t>02022_Ｂ06a～Ｂ09a，Ｂ11aその他の技術者</t>
  </si>
  <si>
    <t>041_Ｄ32商品販売従事者</t>
  </si>
  <si>
    <t>09_Ｉ輸送・機械運転従事者</t>
  </si>
  <si>
    <t>09_Ｊ建設・採掘従事者</t>
    <phoneticPr fontId="12"/>
  </si>
  <si>
    <t>0203_Ｂ12保健医療従事者</t>
  </si>
  <si>
    <t>042_Ｄ33販売類似職業従事者</t>
  </si>
  <si>
    <t>10_Ｊ建設・採掘従事者</t>
  </si>
  <si>
    <t>10_Ｋ運搬・清掃・包装等従事者</t>
    <phoneticPr fontId="12"/>
  </si>
  <si>
    <t>02031_Ｂ121医師</t>
  </si>
  <si>
    <t>043_Ｄ34営業職業従事者</t>
  </si>
  <si>
    <t>11_Ｋ運搬・清掃・包装等従事者</t>
  </si>
  <si>
    <t>02011_Ｂ051自然科学系研究者</t>
  </si>
  <si>
    <t>02032_Ｂ133看護師（准看護師を含む）</t>
  </si>
  <si>
    <t>12_Ｌ分類不能の職業</t>
  </si>
  <si>
    <t>02012_Ｂ052人文・社会科学系等研究者</t>
  </si>
  <si>
    <t>02033_Ｂ122～Ｂ132，Ｂ141～Ｂ15aその他の保健医療従事者</t>
  </si>
  <si>
    <t>051_うちＥ35家庭生活支援サービス職業従事者</t>
  </si>
  <si>
    <t>0204_Ｂ16社会福祉専門職業従事者</t>
  </si>
  <si>
    <t>052_うちＥ36介護サービス職業従事者</t>
  </si>
  <si>
    <t>020201_Ｂ06a農林水産・食品技術者</t>
  </si>
  <si>
    <t>0205_Ｂ17法務従事者</t>
  </si>
  <si>
    <t>053_うちＥ37保健医療サービス職業従事者</t>
  </si>
  <si>
    <t>020202_Ｂ07a電気・電子・電気通信技術者（通信ネットワーク技術者を除く）</t>
  </si>
  <si>
    <t>0206_Ｂ18経営・金融・保険専門職業従事者</t>
  </si>
  <si>
    <t>054_うちＥ38生活衛生サービス職業従事者</t>
  </si>
  <si>
    <t>020203_Ｂ07c機械技術者</t>
  </si>
  <si>
    <t>0207_Ｂ19教員</t>
  </si>
  <si>
    <t>055_うちＥ39飲食物調理従事者</t>
  </si>
  <si>
    <t>020204_Ｂ07d輸送用機器技術者</t>
  </si>
  <si>
    <t>0208_Ｂ20宗教家</t>
  </si>
  <si>
    <t>056_うちＥ40接客・給仕職業従事者</t>
  </si>
  <si>
    <t>020205_Ｂ07e金属技術者</t>
  </si>
  <si>
    <t>0209_Ｂ21著述家，記者，編集者</t>
  </si>
  <si>
    <t>020206_Ｂ07f化学技術者</t>
  </si>
  <si>
    <t>0210_Ｂ22美術家，デザイナー，写真家，映像撮影者</t>
  </si>
  <si>
    <t>020207_Ｂ091建築技術者</t>
  </si>
  <si>
    <t>0211_Ｂ23音楽家，舞台芸術家</t>
  </si>
  <si>
    <t>071_Ｈ49製品製造・加工処理従事者（金属製品）</t>
    <phoneticPr fontId="12"/>
  </si>
  <si>
    <t>020208_Ｂ09a土木・測量技術者</t>
  </si>
  <si>
    <t>0212_Ｂ24その他の専門的職業従事者</t>
  </si>
  <si>
    <t>081_Ｈ49製品製造・加工処理従事者（金属製品）</t>
  </si>
  <si>
    <t>072_Ｈ50製品製造・加工処理従事者（金属製品を除く）</t>
    <phoneticPr fontId="12"/>
  </si>
  <si>
    <t>020209_Ｂ10aシステムコンサルタント・設計者</t>
  </si>
  <si>
    <t>082_Ｈ50製品製造・加工処理従事者（金属製品を除く）</t>
  </si>
  <si>
    <t>073_Ｈ51，Ｈ55機械組立従事者，機械整備・修理従事者</t>
    <phoneticPr fontId="12"/>
  </si>
  <si>
    <t>020210_Ｂ104ソフトウェア作成者</t>
  </si>
  <si>
    <t>031_Ｃ25一般事務従事者</t>
  </si>
  <si>
    <t>083_Ｈ51，Ｈ55機械組立従事者，機械整備・修理従事者</t>
  </si>
  <si>
    <t>074_Ｈ56，Ｈ58製品検査従事者，機械検査従事者</t>
    <phoneticPr fontId="12"/>
  </si>
  <si>
    <t>020211_Ｂ10cその他の情報処理・通信技術者</t>
  </si>
  <si>
    <t>032_Ｃ26会計事務従事者</t>
  </si>
  <si>
    <t>084_Ｈ56，Ｈ58製品検査従事者，機械検査従事者</t>
  </si>
  <si>
    <t>075_Ｈ59生産関連・生産類似作業従事者</t>
    <phoneticPr fontId="12"/>
  </si>
  <si>
    <t>020212_Ｂ11aその他の技術者</t>
  </si>
  <si>
    <t>033_Ｃ27生産関連事務従事者</t>
  </si>
  <si>
    <t>085_Ｈ59生産関連・生産類似作業従事者</t>
  </si>
  <si>
    <t>034_Ｃ28営業・販売事務従事者</t>
  </si>
  <si>
    <t>020301_Ｂ121医師</t>
  </si>
  <si>
    <t>035_Ｃ29外勤事務従事者</t>
  </si>
  <si>
    <t>091_うちＪ65，Ｊ67建設・土木作業従事者，電気工事従事者</t>
    <phoneticPr fontId="12"/>
  </si>
  <si>
    <t>020302_Ｂ122歯科医師</t>
  </si>
  <si>
    <t>036_Ｃ30運輸・郵便事務従事者</t>
  </si>
  <si>
    <t>101_うちＪ65，Ｊ67建設・土木作業従事者，電気工事従事者</t>
  </si>
  <si>
    <t>020303_Ｂ123獣医師</t>
  </si>
  <si>
    <t>037_Ｃ31事務用機器操作員</t>
  </si>
  <si>
    <t>020304_Ｂ124薬剤師</t>
  </si>
  <si>
    <t>020305_Ｂ131保健師</t>
  </si>
  <si>
    <t>020306_Ｂ132助産師</t>
  </si>
  <si>
    <t>020307_Ｂ133看護師（准看護師を含む）</t>
  </si>
  <si>
    <t>020308_Ｂ141診療放射線技師</t>
  </si>
  <si>
    <t>020309_Ｂ143臨床検査技師</t>
  </si>
  <si>
    <t>051_Ｅ35家庭生活支援サービス職業従事者</t>
  </si>
  <si>
    <t>020310_Ｂ144理学療法士，作業療法士</t>
  </si>
  <si>
    <t>052_Ｅ36介護サービス職業従事者</t>
  </si>
  <si>
    <t>020311_Ｂ145視能訓練士，言語聴覚士</t>
  </si>
  <si>
    <t>053_Ｅ37保健医療サービス職業従事者</t>
  </si>
  <si>
    <t>020312_Ｂ146歯科衛生士</t>
  </si>
  <si>
    <t>054_Ｅ38生活衛生サービス職業従事者</t>
  </si>
  <si>
    <t>020313_Ｂ147歯科技工士</t>
  </si>
  <si>
    <t>055_Ｅ39飲食物調理従事者</t>
  </si>
  <si>
    <t>020314_Ｂ151栄養士</t>
  </si>
  <si>
    <t>056_Ｅ40接客・給仕職業従事者</t>
  </si>
  <si>
    <t>020315_Ｂ152あん摩マッサージ指圧師，はり師，きゅう師，柔道整復師</t>
  </si>
  <si>
    <t>057_Ｅ41居住施設・ビル等管理人</t>
  </si>
  <si>
    <t>020316_Ｂ15aその他の保健医療従事者</t>
  </si>
  <si>
    <t>058_Ｅ42その他のサービス職業従事者</t>
  </si>
  <si>
    <t>02041_Ｂ163保育士</t>
  </si>
  <si>
    <t>02042_Ｂ16aその他の社会福祉専門職業従事者</t>
  </si>
  <si>
    <t>071_Ｇ46農業従事者</t>
  </si>
  <si>
    <t>072_Ｇ47林業従事者</t>
  </si>
  <si>
    <t>02051_Ｂ17a裁判官，検察官，弁護士</t>
  </si>
  <si>
    <t>073_Ｇ48漁業従事者</t>
  </si>
  <si>
    <t>02052_Ｂ17c弁理士，司法書士</t>
  </si>
  <si>
    <t>02053_Ｂ179その他の法務従事者</t>
  </si>
  <si>
    <t>02061_Ｂ181公認会計士</t>
  </si>
  <si>
    <t>0821_Ｈ50a化学製品製造従事者</t>
  </si>
  <si>
    <t>02062_Ｂ182税理士</t>
  </si>
  <si>
    <t>0822_Ｈ50c窯業・土石製品製造従事者</t>
  </si>
  <si>
    <t>02063_Ｂ183社会保険労務士</t>
  </si>
  <si>
    <t>0823_Ｈ50d食料品製造従事者</t>
  </si>
  <si>
    <t>02064_Ｂ18aその他の経営・金融・保険専門職業従事者</t>
  </si>
  <si>
    <t>0824_Ｈ50e飲料・たばこ製造従事者</t>
  </si>
  <si>
    <t>0825_Ｈ50f紡織・衣服・繊維製品製造従事者</t>
  </si>
  <si>
    <t>02071_Ｂ191幼稚園教員</t>
  </si>
  <si>
    <t>0826_Ｈ50g木・紙製品製造従事者</t>
  </si>
  <si>
    <t>02072_Ｂ192小学校教員</t>
  </si>
  <si>
    <t>0827_Ｈ50h印刷・製本従事者</t>
  </si>
  <si>
    <t>02073_Ｂ193中学校教員</t>
  </si>
  <si>
    <t>0828_Ｈ50iゴム・プラスチック製品製造従事者</t>
  </si>
  <si>
    <t>02074_Ｂ19a高等学校教員</t>
  </si>
  <si>
    <t>0829_Ｈ50jその他の製品製造・加工処理従事者（金属製品を除く）</t>
  </si>
  <si>
    <t>02075_Ｂ196特別支援学校教員</t>
  </si>
  <si>
    <t>083_Ｈ51機械組立従事者</t>
  </si>
  <si>
    <t>02076_Ｂ19c大学教員</t>
  </si>
  <si>
    <t>084_Ｈ55機械整備・修理従事者</t>
  </si>
  <si>
    <t>02077_Ｂ199その他の教員</t>
  </si>
  <si>
    <t>085_Ｈ56製品検査従事者</t>
  </si>
  <si>
    <t>086_Ｈ58機械検査従事者</t>
  </si>
  <si>
    <t>02081_Ｂ201宗教家</t>
  </si>
  <si>
    <t>087_Ｈ59生産関連・生産類似作業従事者</t>
  </si>
  <si>
    <t>02091_Ｂ211著述家</t>
  </si>
  <si>
    <t>091_Ｉ60鉄道運転従事者</t>
  </si>
  <si>
    <t>02092_Ｂ212記者，編集者</t>
  </si>
  <si>
    <t>092_Ｉ61自動車運転従事者</t>
  </si>
  <si>
    <t>093_Ｉ62船舶・航空機運転従事者</t>
  </si>
  <si>
    <t>02101_Ｂ22a彫刻家，画家，工芸美術家</t>
  </si>
  <si>
    <t>094_Ｉ63その他の輸送従事者</t>
  </si>
  <si>
    <t>02102_Ｂ224デザイナー</t>
  </si>
  <si>
    <t>095_Ｉ64定置・建設機械運転従事者</t>
  </si>
  <si>
    <t>02103_Ｂ225写真家，映像撮影者</t>
  </si>
  <si>
    <t>101_Ｊ65建設・土木作業従事者</t>
  </si>
  <si>
    <t>02111_Ｂ231音楽家</t>
  </si>
  <si>
    <t>102_Ｊ67電気工事従事者</t>
  </si>
  <si>
    <t>02112_Ｂ23a舞踊家，俳優，演出家，演芸家</t>
  </si>
  <si>
    <t>103_Ｊ69採掘従事者</t>
  </si>
  <si>
    <t>02121_Ｂ24a図書館司書，学芸員</t>
  </si>
  <si>
    <t>111_Ｋ70運搬従事者</t>
  </si>
  <si>
    <t>02122_Ｂ24n個人教師（音楽）</t>
  </si>
  <si>
    <t>112_Ｋ71清掃従事者</t>
  </si>
  <si>
    <t>02123_Ｂ24p個人教師（舞踊，俳優，演出，演芸）</t>
  </si>
  <si>
    <t>113_Ｋ72包装従事者</t>
  </si>
  <si>
    <t>02124_Ｂ24r個人教師（スポーツ）</t>
  </si>
  <si>
    <t>114_Ｋ73その他の運搬・清掃・包装等従事者</t>
  </si>
  <si>
    <t>02125_Ｂ24s個人教師（学習指導）</t>
  </si>
  <si>
    <t>02126_Ｂ24t個人教師（他に分類されないもの）</t>
  </si>
  <si>
    <t>02127_Ｂ245職業スポーツ従事者</t>
  </si>
  <si>
    <t>02128_Ｂ246通信機器操作従事者</t>
  </si>
  <si>
    <t>02129_Ｂ24c他に分類されない専門的職業従事者</t>
  </si>
  <si>
    <t>0311_Ｃ25a庶務・人事事務員</t>
  </si>
  <si>
    <t>0312_Ｃ254受付・案内事務員</t>
  </si>
  <si>
    <t>0313_Ｃ256電話応接事務員</t>
  </si>
  <si>
    <t>0314_Ｃ257総合事務員</t>
  </si>
  <si>
    <t>0315_Ｃ25cその他の一般事務従事者</t>
  </si>
  <si>
    <t>0321_Ｃ26a会計事務従事者</t>
  </si>
  <si>
    <t>0331_Ｃ27a生産関連事務従事者</t>
  </si>
  <si>
    <t>0341_Ｃ28a営業・販売事務従事者</t>
  </si>
  <si>
    <t>0351_Ｃ291集金人</t>
  </si>
  <si>
    <t>0352_Ｃ292調査員</t>
  </si>
  <si>
    <t>0353_Ｃ299その他の外勤事務従事者</t>
  </si>
  <si>
    <t>0361_Ｃ30a運輸事務員</t>
  </si>
  <si>
    <t>0362_Ｃ303郵便事務員</t>
  </si>
  <si>
    <t>0371_Ｃ311パーソナルコンピュータ操作員</t>
  </si>
  <si>
    <t>0372_Ｃ312データ・エントリー装置操作員</t>
  </si>
  <si>
    <t>0373_Ｃ31aその他の事務用機器操作員</t>
  </si>
  <si>
    <t>0411_Ｄ321小売店主・店長</t>
  </si>
  <si>
    <t>0412_Ｄ322卸売店主・店長</t>
  </si>
  <si>
    <t>0413_Ｄ323販売店員</t>
  </si>
  <si>
    <t>0414_Ｄ324商品訪問・移動販売従事者</t>
  </si>
  <si>
    <t>0415_Ｄ325再生資源回収・卸売従事者</t>
  </si>
  <si>
    <t>0416_Ｄ326商品仕入外交員</t>
  </si>
  <si>
    <t>0421_Ｄ331不動産仲介・売買人</t>
  </si>
  <si>
    <t>0422_Ｄ332保険代理・仲立人（ブローカー）</t>
  </si>
  <si>
    <t>0423_Ｄ33aその他の販売類似職業従事者</t>
  </si>
  <si>
    <t>0431_Ｄ343医薬品営業職業従事者</t>
  </si>
  <si>
    <t>0432_Ｄ34a機械器具・通信・システム営業職業従事者</t>
  </si>
  <si>
    <t>0433_Ｄ346金融・保険営業職業従事者</t>
  </si>
  <si>
    <t>0434_Ｄ347不動産営業職業従事者</t>
  </si>
  <si>
    <t>0435_Ｄ34cその他の営業職業従事者</t>
  </si>
  <si>
    <t>0511_Ｅ351家政婦（夫），家事手伝い</t>
  </si>
  <si>
    <t>0512_Ｅ359その他の家庭生活支援サービス職業従事者</t>
  </si>
  <si>
    <t>0521_Ｅ361介護職員（医療・福祉施設等）</t>
  </si>
  <si>
    <t>0522_Ｅ362訪問介護従事者</t>
  </si>
  <si>
    <t>0531_Ｅ371看護助手</t>
  </si>
  <si>
    <t>0532_Ｅ37aその他の保健医療サービス職業従事者</t>
  </si>
  <si>
    <t>0541_Ｅ381理容師</t>
  </si>
  <si>
    <t>0542_Ｅ382美容師</t>
  </si>
  <si>
    <t>0543_Ｅ383美容サービス従事者（美容師を除く）</t>
  </si>
  <si>
    <t>0544_Ｅ384浴場従事者</t>
  </si>
  <si>
    <t>0545_Ｅ38aクリーニング職，洗張職</t>
  </si>
  <si>
    <t>0551_Ｅ391調理人</t>
  </si>
  <si>
    <t>0552_Ｅ392バーテンダー</t>
  </si>
  <si>
    <t>0561_Ｅ401飲食店主・店長</t>
  </si>
  <si>
    <t>0562_Ｅ402旅館主・支配人</t>
  </si>
  <si>
    <t>0563_Ｅ40a飲食物給仕・身の回り世話従事者</t>
  </si>
  <si>
    <t>0564_Ｅ40c接客社交従事者</t>
  </si>
  <si>
    <t>0565_Ｅ407娯楽場等接客員</t>
  </si>
  <si>
    <t>0571_Ｅ41aマンション・アパート・下宿・寄宿舎・寮管理人</t>
  </si>
  <si>
    <t>0572_Ｅ413ビル管理人</t>
  </si>
  <si>
    <t>0573_Ｅ414駐車場管理人</t>
  </si>
  <si>
    <t>0581_Ｅ421旅行・観光案内人</t>
  </si>
  <si>
    <t>0582_Ｅ422物品一時預り人</t>
  </si>
  <si>
    <t>0583_Ｅ423物品賃貸人</t>
  </si>
  <si>
    <t>0584_Ｅ424広告宣伝員</t>
  </si>
  <si>
    <t>0585_Ｅ425葬儀師，火葬作業員</t>
  </si>
  <si>
    <t>0586_Ｅ429他に分類されないサービス職業従事者</t>
  </si>
  <si>
    <t>061_Ｆ43保安職業従事者</t>
  </si>
  <si>
    <t>0611_Ｆ43a自衛官</t>
  </si>
  <si>
    <t>0612_Ｆ44a警察官，海上保安官</t>
  </si>
  <si>
    <t>0613_Ｆ44c看守，その他の司法警察職員</t>
  </si>
  <si>
    <t>0614_Ｆ452消防員</t>
  </si>
  <si>
    <t>0615_Ｆ453警備員</t>
  </si>
  <si>
    <t>0616_Ｆ459他に分類されない保安職業従事者</t>
  </si>
  <si>
    <t>0711_Ｇ461農耕従事者</t>
  </si>
  <si>
    <t>0712_Ｇ462養畜従事者</t>
  </si>
  <si>
    <t>0713_Ｇ463植木職，造園師</t>
  </si>
  <si>
    <t>0714_Ｇ469その他の農業従事者</t>
  </si>
  <si>
    <t>0721_Ｇ471育林従事者</t>
  </si>
  <si>
    <t>0722_Ｇ472伐木・造材・集材従事者</t>
  </si>
  <si>
    <t>0723_Ｇ479その他の林業従事者</t>
  </si>
  <si>
    <t>0731_Ｇ481漁労従事者</t>
  </si>
  <si>
    <t>0732_Ｇ482船長・航海士・機関長・機関士（漁労船）</t>
  </si>
  <si>
    <t>0733_Ｇ483海藻・貝採取従事者</t>
  </si>
  <si>
    <t>0734_Ｇ484水産養殖従事者</t>
  </si>
  <si>
    <t>0735_Ｇ489その他の漁業従事者</t>
  </si>
  <si>
    <t>0811_Ｈ49a製銑・製鋼・非鉄金属製錬従事者</t>
  </si>
  <si>
    <t>0812_Ｈ49c鋳物製造・鍛造従事者</t>
  </si>
  <si>
    <t>0813_Ｈ49d金属工作機械作業従事者</t>
  </si>
  <si>
    <t>0814_Ｈ49e金属プレス従事者</t>
  </si>
  <si>
    <t>0815_Ｈ49f鉄工，製缶従事者</t>
  </si>
  <si>
    <t>0816_Ｈ49g板金従事者</t>
  </si>
  <si>
    <t>0817_Ｈ49h金属彫刻・表面処理従事者</t>
  </si>
  <si>
    <t>0818_Ｈ49i金属溶接・溶断従事者</t>
  </si>
  <si>
    <t>0819_Ｈ49jその他の製品製造・加工処理従事者（金属製品）</t>
  </si>
  <si>
    <t>0831_Ｈ51aはん用・生産用・業務用機械器具組立従事者</t>
  </si>
  <si>
    <t>0832_Ｈ51c電気機械器具組立従事者</t>
  </si>
  <si>
    <t>0833_Ｈ51d自動車組立従事者</t>
  </si>
  <si>
    <t>0834_Ｈ51e輸送機械組立従事者（自動車を除く）</t>
  </si>
  <si>
    <t>0835_Ｈ51f計量計測機器・光学機械器具組立従事者</t>
  </si>
  <si>
    <t>0841_Ｈ551はん用・生産用・業務用機械器具整備・修理従事者</t>
  </si>
  <si>
    <t>0842_Ｈ552電気機械器具整備・修理従事者</t>
  </si>
  <si>
    <t>0843_Ｈ553自動車整備・修理従事者</t>
  </si>
  <si>
    <t>0844_Ｈ554輸送機械整備・修理従事者（自動車を除く）</t>
  </si>
  <si>
    <t>0845_Ｈ555計量計測機器・光学機械器具整備・修理従事者</t>
  </si>
  <si>
    <t>08501_Ｈ56a金属製品検査従事者</t>
  </si>
  <si>
    <t>08502_Ｈ571化学製品検査従事者</t>
  </si>
  <si>
    <t>08503_Ｈ572窯業・土石製品検査従事者</t>
  </si>
  <si>
    <t>08504_Ｈ573食料品検査従事者</t>
  </si>
  <si>
    <t>08505_Ｈ574飲料・たばこ検査従事者</t>
  </si>
  <si>
    <t>08506_Ｈ575紡織・衣服・繊維製品検査従事者</t>
  </si>
  <si>
    <t>08507_Ｈ576木・紙製品検査従事者</t>
  </si>
  <si>
    <t>08508_Ｈ577印刷・製本検査従事者</t>
  </si>
  <si>
    <t>08509_Ｈ578ゴム・プラスチック製品検査従事者</t>
  </si>
  <si>
    <t>08510_Ｈ579その他の製品検査従事者</t>
  </si>
  <si>
    <t>0861_Ｈ581はん用・生産用・業務用機械器具検査従事者</t>
  </si>
  <si>
    <t>0862_Ｈ582電気機械器具検査従事者</t>
  </si>
  <si>
    <t>0863_Ｈ583自動車検査従事者</t>
  </si>
  <si>
    <t>0864_Ｈ584輸送機械検査従事者（自動車を除く）</t>
  </si>
  <si>
    <t>0865_Ｈ585計量計測機器・光学機械器具検査従事者</t>
  </si>
  <si>
    <t>0871_Ｈ59n画工，塗装・看板制作従事者</t>
  </si>
  <si>
    <t>0872_Ｈ59p生産関連作業従事者（画工，塗装・看板制作を除く）</t>
  </si>
  <si>
    <t>0873_Ｈ592生産類似作業従事者</t>
  </si>
  <si>
    <t>0911_Ｉ60a鉄道運転従事者</t>
  </si>
  <si>
    <t>0921_Ｉ61a自動車運転従事者</t>
  </si>
  <si>
    <t>0931_Ｉ62a船長・航海士・運航士（漁労船を除く），水先人</t>
  </si>
  <si>
    <t>0932_Ｉ623船舶機関長・機関士（漁労船を除く）</t>
  </si>
  <si>
    <t>0933_Ｉ624航空機操縦士</t>
  </si>
  <si>
    <t>0941_Ｉ631車掌</t>
  </si>
  <si>
    <t>0942_Ｉ63a甲板員，船舶技士・機関員</t>
  </si>
  <si>
    <t>0943_Ｉ63c他に分類されない輸送従事者</t>
  </si>
  <si>
    <t>0951_Ｉ641発電員，変電員</t>
  </si>
  <si>
    <t>0952_Ｉ642ボイラー・オペレーター</t>
  </si>
  <si>
    <t>0953_Ｉ643クレーン・ウインチ運転従事者</t>
  </si>
  <si>
    <t>0954_Ｉ645建設・さく井機械運転従事者</t>
  </si>
  <si>
    <t>0955_Ｉ64aその他の定置・建設機械運転従事者</t>
  </si>
  <si>
    <t>10101_Ｊ651型枠大工</t>
  </si>
  <si>
    <t>10102_Ｊ652とび職</t>
  </si>
  <si>
    <t>10103_Ｊ653鉄筋作業従事者</t>
  </si>
  <si>
    <t>10104_Ｊ661大工</t>
  </si>
  <si>
    <t>10105_Ｊ662ブロック積・タイル張従事者</t>
  </si>
  <si>
    <t>10106_Ｊ663屋根ふき従事者</t>
  </si>
  <si>
    <t>10107_Ｊ664左官</t>
  </si>
  <si>
    <t>10108_Ｊ665畳職</t>
  </si>
  <si>
    <t>10109_Ｊ666配管従事者</t>
  </si>
  <si>
    <t>10110_Ｊ681土木従事者</t>
  </si>
  <si>
    <t>10111_Ｊ682鉄道線路工事従事者</t>
  </si>
  <si>
    <t>10112_Ｊ68aその他の建設・土木作業従事者</t>
  </si>
  <si>
    <t>1021_Ｊ67a電線架線・敷設従事者</t>
  </si>
  <si>
    <t>1022_Ｊ674電気通信設備工事従事者</t>
  </si>
  <si>
    <t>1023_Ｊ679その他の電気工事従事者</t>
  </si>
  <si>
    <t>1031_Ｊ693砂利・砂・粘土採取従事者</t>
  </si>
  <si>
    <t>1032_Ｊ69aその他の採掘従事者</t>
  </si>
  <si>
    <t>1111_Ｋ701郵便・電報外務員</t>
  </si>
  <si>
    <t>1112_Ｋ702船内・沿岸荷役従事者</t>
  </si>
  <si>
    <t>1113_Ｋ703陸上荷役・運搬従事者</t>
  </si>
  <si>
    <t>1114_Ｋ704倉庫作業従事者</t>
  </si>
  <si>
    <t>1115_Ｋ705配達員</t>
  </si>
  <si>
    <t>1116_Ｋ706荷造従事者</t>
  </si>
  <si>
    <t>1121_Ｋ711ビル・建物清掃員</t>
  </si>
  <si>
    <t>1122_Ｋ71a廃棄物処理従事者</t>
  </si>
  <si>
    <t>1123_Ｋ712ハウスクリーニング職</t>
  </si>
  <si>
    <t>1124_Ｋ71cその他の清掃従事者</t>
  </si>
  <si>
    <t>1131_Ｋ721包装従事者</t>
  </si>
  <si>
    <t>1141_Ｋ739その他の運搬・清掃・包装等従事者</t>
  </si>
  <si>
    <t>121_Ｌ99分類不能の職業</t>
  </si>
  <si>
    <t>1211_Ｌ999分類不能の職業</t>
  </si>
  <si>
    <t>（28）　従業者規模　【従業規模】</t>
    <phoneticPr fontId="12"/>
  </si>
  <si>
    <t>01_１人</t>
  </si>
  <si>
    <t>1_1～29人</t>
  </si>
  <si>
    <t>02_２～４人</t>
  </si>
  <si>
    <t>2_30～99人</t>
  </si>
  <si>
    <t>03_５～９人</t>
  </si>
  <si>
    <t>3_100～299人</t>
  </si>
  <si>
    <t>04_10～19人</t>
  </si>
  <si>
    <t>4_300～499人</t>
  </si>
  <si>
    <t>05_20～29人</t>
  </si>
  <si>
    <t>5_500～999人</t>
  </si>
  <si>
    <t>06_30～49人</t>
  </si>
  <si>
    <t>6_1000人以上</t>
  </si>
  <si>
    <t>07_50～99人</t>
  </si>
  <si>
    <t>7_官公庁など</t>
  </si>
  <si>
    <t>08_100～299人</t>
  </si>
  <si>
    <t>09_300～499人</t>
  </si>
  <si>
    <t>10_500～999人</t>
  </si>
  <si>
    <t>11_1000人以上</t>
  </si>
  <si>
    <t>12_官公庁など</t>
  </si>
  <si>
    <t>13_その他の法人・団体</t>
  </si>
  <si>
    <t>（29）　経営組織　【経営組織】</t>
    <phoneticPr fontId="12"/>
  </si>
  <si>
    <t>1_個人</t>
  </si>
  <si>
    <t>1_うち個人</t>
  </si>
  <si>
    <t>2_会社</t>
  </si>
  <si>
    <t>2_うち会社</t>
  </si>
  <si>
    <t>21_合名会社・合資会社・合同会社</t>
  </si>
  <si>
    <t>22_株式会社・相互会社（有限会社を含む）</t>
  </si>
  <si>
    <t>3_官公庁など</t>
  </si>
  <si>
    <t>3_うちその他の法人・団体</t>
  </si>
  <si>
    <t>4_その他の法人・団体</t>
  </si>
  <si>
    <t>（30）　経営組織・従業上の地位・雇用形態　【経営組織･従地位･雇形】</t>
    <phoneticPr fontId="12"/>
  </si>
  <si>
    <t>（10区分）</t>
  </si>
  <si>
    <t>11_自営業主</t>
  </si>
  <si>
    <t>12_家族従業者</t>
  </si>
  <si>
    <t>13_雇用者</t>
  </si>
  <si>
    <t>（31）　年間就業日数　【年間日数】</t>
    <phoneticPr fontId="12"/>
  </si>
  <si>
    <t>1_50日未満</t>
  </si>
  <si>
    <t>1_200日未満</t>
  </si>
  <si>
    <t>2_50～99日</t>
  </si>
  <si>
    <t>2_200～249日</t>
  </si>
  <si>
    <t>3_100～149日</t>
  </si>
  <si>
    <t>3_250～299日</t>
  </si>
  <si>
    <t>4_150～199日</t>
  </si>
  <si>
    <t>4_300日以上</t>
  </si>
  <si>
    <t>5_200～249日</t>
  </si>
  <si>
    <t>6_250～299日</t>
  </si>
  <si>
    <t>7_300日以上</t>
  </si>
  <si>
    <t>（32）　年間就業日数・就業の規則性　【年間日数･規則性】</t>
    <phoneticPr fontId="12"/>
  </si>
  <si>
    <t>（15区分）</t>
  </si>
  <si>
    <t>11_50日未満（200日未満）</t>
  </si>
  <si>
    <t>11_うち規則的就業（200日未満）</t>
  </si>
  <si>
    <t>12_50～99日（200日未満）</t>
  </si>
  <si>
    <t>12_50日未満</t>
  </si>
  <si>
    <t>13_100～149日（200日未満）</t>
  </si>
  <si>
    <t>121_うち規則的就業（50日未満）</t>
  </si>
  <si>
    <t>14_150～199日（200日未満）</t>
  </si>
  <si>
    <t>13_50～99日</t>
  </si>
  <si>
    <t>15_規則的就業</t>
  </si>
  <si>
    <t>131_うち規則的就業（50～99日）</t>
  </si>
  <si>
    <t>151_50日未満（200日未満）（規則的就業）</t>
  </si>
  <si>
    <t>14_100～149日</t>
  </si>
  <si>
    <t>152_50～99日（200日未満）（規則的就業）</t>
  </si>
  <si>
    <t>141_うち規則的就業（100～149日）</t>
  </si>
  <si>
    <t>153_100～149日（200日未満）（規則的就業）</t>
  </si>
  <si>
    <t>15_150～199日</t>
  </si>
  <si>
    <t>154_150～199日（200日未満）（規則的就業）</t>
  </si>
  <si>
    <t>151_うち規則的就業（150～199日）</t>
  </si>
  <si>
    <t>16_不規則的就業</t>
  </si>
  <si>
    <t>2_200日以上</t>
  </si>
  <si>
    <t>161_50日未満（200日未満）（不規則的就業）</t>
  </si>
  <si>
    <t>21_200～249日</t>
  </si>
  <si>
    <t>162_50～99日（200日未満）（不規則的就業）</t>
  </si>
  <si>
    <t>22_250～299日</t>
  </si>
  <si>
    <t>163_100～149日（200日未満）（不規則的就業）</t>
  </si>
  <si>
    <t>23_300日以上</t>
  </si>
  <si>
    <t>164_150～199日（200日未満）（不規則的就業）</t>
  </si>
  <si>
    <t>17_季節的就業</t>
  </si>
  <si>
    <t>171_50日未満（200日未満）（季節的就業）</t>
  </si>
  <si>
    <t>172_50～99日（200日未満）（季節的就業）</t>
  </si>
  <si>
    <t>173_100～149日（200日未満）（季節的就業）</t>
  </si>
  <si>
    <t>174_150～199日（200日未満）（季節的就業）</t>
  </si>
  <si>
    <t>（33）　年間就業日数・週間就業時間　【年間日数･週間時間】</t>
  </si>
  <si>
    <t>201_35時間未満（200～249日）</t>
  </si>
  <si>
    <t>202_35～39時間（200～249日）</t>
  </si>
  <si>
    <t>203_40～44時間（200～249日）</t>
  </si>
  <si>
    <t>204_45～49時間（200～249日）</t>
  </si>
  <si>
    <t>205_50～54時間（200～249日）</t>
  </si>
  <si>
    <t>206_55～59時間（200～249日）</t>
  </si>
  <si>
    <t>207_60～64時間（200～249日）</t>
  </si>
  <si>
    <t>208_65～69時間（200～249日）</t>
  </si>
  <si>
    <t>209_70～74時間（200～249日）</t>
  </si>
  <si>
    <t>210_75時間以上（200～249日）</t>
  </si>
  <si>
    <t>2R2_（再掲）35～42時間（200～249日）</t>
  </si>
  <si>
    <t>2R3_（再掲）43～45時間（200～249日）</t>
  </si>
  <si>
    <t>2R4_（再掲）46～48時間（200～249日）</t>
  </si>
  <si>
    <t>2R5_（再掲）49～59時間（200～249日）</t>
  </si>
  <si>
    <t>2R6_（再掲）60～64時間（200～249日）</t>
  </si>
  <si>
    <t>2R7_（再掲）65～74時間（200～249日）</t>
  </si>
  <si>
    <t>2R8_（再掲）75時間以上（200～249日）</t>
  </si>
  <si>
    <t>301_35時間未満（250～299日）</t>
  </si>
  <si>
    <t>302_35～39時間（250～299日）</t>
  </si>
  <si>
    <t>303_40～44時間（250～299日）</t>
  </si>
  <si>
    <t>304_45～49時間（250～299日）</t>
  </si>
  <si>
    <t>305_50～54時間（250～299日）</t>
  </si>
  <si>
    <t>307_60～64時間（250～299日）</t>
  </si>
  <si>
    <t>3R1_（再掲）35時間未満（250～299日）</t>
  </si>
  <si>
    <t>3R2_（再掲）35～42時間（250～299日）</t>
  </si>
  <si>
    <t>3R3_（再掲）43～45時間（250～299日）</t>
  </si>
  <si>
    <t>3R4_（再掲）46～48時間（250～299日）</t>
  </si>
  <si>
    <t>3R5_（再掲）49～59時間（250～299日）</t>
  </si>
  <si>
    <t>3R6_（再掲）60～64時間（250～299日）</t>
  </si>
  <si>
    <t>3R7_（再掲）65～74時間（250～299日）</t>
  </si>
  <si>
    <t>3R8_（再掲）75時間以上（250～299日）</t>
  </si>
  <si>
    <t>401_35時間未満（300日以上）</t>
  </si>
  <si>
    <t>402_35～39時間（300日以上）</t>
  </si>
  <si>
    <t>403_40～44時間（300日以上）</t>
  </si>
  <si>
    <t>404_45～49時間（300日以上）</t>
  </si>
  <si>
    <t>405_50～54時間（300日以上）</t>
  </si>
  <si>
    <t>406_55～59時間（300日以上）</t>
  </si>
  <si>
    <t>407_60～64時間（300日以上）</t>
  </si>
  <si>
    <t>409_70～74時間（300日以上）</t>
  </si>
  <si>
    <t>4R1_（再掲）35時間未満（300日以上）</t>
  </si>
  <si>
    <t>4R2_（再掲）35～42時間（300日以上）</t>
  </si>
  <si>
    <t>4R3_（再掲）43～45時間（300日以上）</t>
  </si>
  <si>
    <t>4R4_（再掲）46～48時間（300日以上）</t>
  </si>
  <si>
    <t>4R5_（再掲）49～59時間（300日以上）</t>
  </si>
  <si>
    <t>4R6_（再掲）60～64時間（300日以上）</t>
  </si>
  <si>
    <t>4R7_（再掲）65～74時間（300日以上）</t>
  </si>
  <si>
    <t>（34）　年間就業日数・就業の規則性・週間就業時間　【年間日数･規則性･週間時間】</t>
    <phoneticPr fontId="12"/>
  </si>
  <si>
    <t>（155区分）</t>
    <rPh sb="4" eb="6">
      <t>クブン</t>
    </rPh>
    <phoneticPr fontId="12"/>
  </si>
  <si>
    <t>（116区分）</t>
    <phoneticPr fontId="12"/>
  </si>
  <si>
    <t>（68区分）</t>
    <phoneticPr fontId="12"/>
  </si>
  <si>
    <t>（64区分）</t>
    <rPh sb="3" eb="5">
      <t>クブン</t>
    </rPh>
    <phoneticPr fontId="12"/>
  </si>
  <si>
    <t>（40区分）</t>
    <rPh sb="3" eb="5">
      <t>クブン</t>
    </rPh>
    <phoneticPr fontId="12"/>
  </si>
  <si>
    <t>0_総数</t>
    <phoneticPr fontId="3"/>
  </si>
  <si>
    <t>1_200日未満</t>
    <phoneticPr fontId="2"/>
  </si>
  <si>
    <t>11_50日未満</t>
    <phoneticPr fontId="3"/>
  </si>
  <si>
    <t>11_規則的就業（200日未満）</t>
    <phoneticPr fontId="3"/>
  </si>
  <si>
    <t>11_うち規則的就業</t>
  </si>
  <si>
    <t>12_50～99日</t>
    <phoneticPr fontId="3"/>
  </si>
  <si>
    <t>111_20時間未満（200日未満）（規則的就業）</t>
    <phoneticPr fontId="2"/>
  </si>
  <si>
    <t>13_100～149日</t>
    <phoneticPr fontId="3"/>
  </si>
  <si>
    <t>112_20～29時間（200日未満）（規則的就業）</t>
  </si>
  <si>
    <t>13_100～149日</t>
    <rPh sb="10" eb="11">
      <t>ニチ</t>
    </rPh>
    <phoneticPr fontId="3"/>
  </si>
  <si>
    <t>14_150～199日</t>
    <phoneticPr fontId="3"/>
  </si>
  <si>
    <t>113_30～39時間（200日未満）（規則的就業）</t>
  </si>
  <si>
    <t>15_規則的就業</t>
    <phoneticPr fontId="3"/>
  </si>
  <si>
    <t>15_規則的就業（200日未満）</t>
    <phoneticPr fontId="3"/>
  </si>
  <si>
    <t>114_40～49時間（200日未満）（規則的就業）</t>
  </si>
  <si>
    <t>1501_50日未満（規則的就業）</t>
    <phoneticPr fontId="3"/>
  </si>
  <si>
    <t>1501_15時間未満（200日未満）（規則的就業）</t>
    <phoneticPr fontId="3"/>
  </si>
  <si>
    <t>115_50～59時間（200日未満）（規則的就業）</t>
  </si>
  <si>
    <t>151_20時間未満（200日未満）（規則的就業）</t>
    <phoneticPr fontId="12"/>
  </si>
  <si>
    <t>1502_50～99日（規則的就業）</t>
    <phoneticPr fontId="3"/>
  </si>
  <si>
    <t>1502_15～19時間（200日未満）（規則的就業）</t>
    <phoneticPr fontId="3"/>
  </si>
  <si>
    <t>116_60～69時間（200日未満）（規則的就業）</t>
  </si>
  <si>
    <t>152_20～29時間（200日未満）（規則的就業）</t>
    <phoneticPr fontId="12"/>
  </si>
  <si>
    <t>1503_100～149日（規則的就業）</t>
    <phoneticPr fontId="3"/>
  </si>
  <si>
    <t>1503_20～24時間（200日未満）（規則的就業）</t>
    <phoneticPr fontId="3"/>
  </si>
  <si>
    <t>117_70時間以上（200日未満）（規則的就業）</t>
    <rPh sb="8" eb="10">
      <t>イジョウ</t>
    </rPh>
    <phoneticPr fontId="2"/>
  </si>
  <si>
    <t>153_30～39時間（200日未満）（規則的就業）</t>
    <phoneticPr fontId="12"/>
  </si>
  <si>
    <t>1504_150～199日（規則的就業）</t>
    <phoneticPr fontId="3"/>
  </si>
  <si>
    <t>1504_25～29時間（200日未満）（規則的就業）</t>
    <phoneticPr fontId="3"/>
  </si>
  <si>
    <t>12_不規則的就業（200日未満）</t>
    <phoneticPr fontId="2"/>
  </si>
  <si>
    <t>154_40～49時間（200日未満）（規則的就業）</t>
    <phoneticPr fontId="12"/>
  </si>
  <si>
    <t>1505_15時間未満（200日未満）（規則的就業）</t>
    <phoneticPr fontId="3"/>
  </si>
  <si>
    <t>1505_30～34時間（200日未満）（規則的就業）</t>
    <phoneticPr fontId="3"/>
  </si>
  <si>
    <t>13_季節的就業（200日未満）</t>
    <phoneticPr fontId="2"/>
  </si>
  <si>
    <t>155_50～59時間（200日未満）（規則的就業）</t>
    <phoneticPr fontId="12"/>
  </si>
  <si>
    <t>1506_15～19時間（200日未満）（規則的就業）</t>
    <phoneticPr fontId="3"/>
  </si>
  <si>
    <t>1506_35～39時間（200日未満）（規則的就業）</t>
    <phoneticPr fontId="3"/>
  </si>
  <si>
    <t>14_50日未満</t>
    <phoneticPr fontId="3"/>
  </si>
  <si>
    <t>156_60～69時間（200日未満）（規則的就業）</t>
    <phoneticPr fontId="12"/>
  </si>
  <si>
    <t>1507_20～24時間（200日未満）（規則的就業）</t>
    <phoneticPr fontId="3"/>
  </si>
  <si>
    <t>1507_40～44時間（200日未満）（規則的就業）</t>
    <phoneticPr fontId="3"/>
  </si>
  <si>
    <t>141_規則的就業（50日未満）</t>
    <phoneticPr fontId="2"/>
  </si>
  <si>
    <t>157_70時間以上（200日未満）（規則的就業）</t>
    <rPh sb="6" eb="10">
      <t>ジカンイジョウ</t>
    </rPh>
    <phoneticPr fontId="12"/>
  </si>
  <si>
    <t>1508_25～29時間（200日未満）（規則的就業）</t>
    <phoneticPr fontId="3"/>
  </si>
  <si>
    <t>1508_45～49時間（200日未満）（規則的就業）</t>
    <phoneticPr fontId="3"/>
  </si>
  <si>
    <t>1411_20時間未満（50日未満）（規則的就業）</t>
    <phoneticPr fontId="2"/>
  </si>
  <si>
    <t>16_不規則的就業（200日未満）</t>
    <phoneticPr fontId="3"/>
  </si>
  <si>
    <t>1509_30～34時間（200日未満）（規則的就業）</t>
    <phoneticPr fontId="3"/>
  </si>
  <si>
    <t>1509_50～54時間（200日未満）（規則的就業）</t>
    <phoneticPr fontId="3"/>
  </si>
  <si>
    <t>1412_20～29時間（50日未満）（規則的就業）</t>
    <phoneticPr fontId="2"/>
  </si>
  <si>
    <t>17_季節的就業（200日未満）</t>
    <phoneticPr fontId="3"/>
  </si>
  <si>
    <t>1510_35～39時間（200日未満）（規則的就業）</t>
    <phoneticPr fontId="3"/>
  </si>
  <si>
    <t>1510_55～59時間（200日未満）（規則的就業）</t>
    <phoneticPr fontId="3"/>
  </si>
  <si>
    <t>1413_30～39時間（50日未満）（規則的就業）</t>
    <phoneticPr fontId="2"/>
  </si>
  <si>
    <t>2_200～249日</t>
    <phoneticPr fontId="12"/>
  </si>
  <si>
    <t>1511_40～44時間（200日未満）（規則的就業）</t>
    <phoneticPr fontId="3"/>
  </si>
  <si>
    <t>1511_60～64時間（200日未満）（規則的就業）</t>
    <phoneticPr fontId="3"/>
  </si>
  <si>
    <t>1414_40～49時間（50日未満）（規則的就業）</t>
    <phoneticPr fontId="2"/>
  </si>
  <si>
    <t>21_20時間未満（200～249日）</t>
    <phoneticPr fontId="2"/>
  </si>
  <si>
    <t>1512_45～49時間（200日未満）（規則的就業）</t>
    <phoneticPr fontId="3"/>
  </si>
  <si>
    <t>1512_65～69時間（200日未満）（規則的就業）</t>
    <phoneticPr fontId="3"/>
  </si>
  <si>
    <t>1415_50～59時間（50日未満）（規則的就業）</t>
    <phoneticPr fontId="2"/>
  </si>
  <si>
    <t>22_20～29時間（200～249日）</t>
    <phoneticPr fontId="2"/>
  </si>
  <si>
    <t>1513_50～54時間（200日未満）（規則的就業）</t>
    <phoneticPr fontId="3"/>
  </si>
  <si>
    <t>1513_70～74時間（200日未満）（規則的就業）</t>
    <phoneticPr fontId="3"/>
  </si>
  <si>
    <t>1416_60～69時間（50日未満）（規則的就業）</t>
    <phoneticPr fontId="2"/>
  </si>
  <si>
    <t>23_30～39時間（200～249日）</t>
    <phoneticPr fontId="2"/>
  </si>
  <si>
    <t>1514_55～59時間（200日未満）（規則的就業）</t>
    <phoneticPr fontId="3"/>
  </si>
  <si>
    <t>1514_75時間以上（200日未満）（規則的就業）</t>
    <phoneticPr fontId="3"/>
  </si>
  <si>
    <t>1417_70時間以上（50日未満）（規則的就業）</t>
    <rPh sb="9" eb="11">
      <t>イジョウ</t>
    </rPh>
    <phoneticPr fontId="2"/>
  </si>
  <si>
    <t>24_40～49時間（200～249日）</t>
    <phoneticPr fontId="2"/>
  </si>
  <si>
    <t>1515_60～64時間（200日未満）（規則的就業）</t>
    <phoneticPr fontId="3"/>
  </si>
  <si>
    <t>15R01_（再掲）15時間未満（200日未満）（規則的就業）</t>
  </si>
  <si>
    <t>142_不規則的就業（50日未満）</t>
    <phoneticPr fontId="2"/>
  </si>
  <si>
    <t>25_50～59時間（200～249日）</t>
    <phoneticPr fontId="2"/>
  </si>
  <si>
    <t>1516_65～69時間（200日未満）（規則的就業）</t>
    <phoneticPr fontId="3"/>
  </si>
  <si>
    <t>15R02_（再掲）15～19時間（200日未満）（規則的就業）</t>
  </si>
  <si>
    <t>143_季節的就業（50日未満）</t>
    <phoneticPr fontId="2"/>
  </si>
  <si>
    <t>26_60～69時間（200～249日）</t>
    <phoneticPr fontId="2"/>
  </si>
  <si>
    <t>1517_70～74時間（200日未満）（規則的就業）</t>
    <phoneticPr fontId="3"/>
  </si>
  <si>
    <t>15R03_（再掲）20～21時間（200日未満）（規則的就業）</t>
  </si>
  <si>
    <t>2_200～249日</t>
    <phoneticPr fontId="3"/>
  </si>
  <si>
    <t>15_50～99日</t>
    <phoneticPr fontId="3"/>
  </si>
  <si>
    <t>27_70時間以上（200～249日）</t>
    <rPh sb="5" eb="9">
      <t>ジカンイジョウ</t>
    </rPh>
    <phoneticPr fontId="12"/>
  </si>
  <si>
    <t>1518_75時間以上（200日未満）（規則的就業）</t>
    <phoneticPr fontId="3"/>
  </si>
  <si>
    <t>15R04_（再掲）22～29時間（200日未満）（規則的就業）</t>
  </si>
  <si>
    <t>201_15時間未満（200～249日）</t>
    <phoneticPr fontId="3"/>
  </si>
  <si>
    <t>151_規則的就業（50～99日）</t>
    <phoneticPr fontId="2"/>
  </si>
  <si>
    <t>3_250～299日</t>
    <phoneticPr fontId="12"/>
  </si>
  <si>
    <t>15R05_（再掲）30～34時間（200日未満）（規則的就業）</t>
  </si>
  <si>
    <t>202_15～19時間（200～249日）</t>
    <phoneticPr fontId="3"/>
  </si>
  <si>
    <t>1511_20時間未満（50～99日）（規則的就業）</t>
    <rPh sb="9" eb="11">
      <t>ミマン</t>
    </rPh>
    <phoneticPr fontId="2"/>
  </si>
  <si>
    <t>31_20時間未満（250～299日）</t>
    <phoneticPr fontId="2"/>
  </si>
  <si>
    <t>15R06_（再掲）35～42時間（200日未満）（規則的就業）</t>
  </si>
  <si>
    <t>203_20～24時間（200～249日）</t>
    <phoneticPr fontId="3"/>
  </si>
  <si>
    <t>1512_20～29時間（50～99日）（規則的就業）</t>
    <phoneticPr fontId="2"/>
  </si>
  <si>
    <t>32_20～29時間（250～299日）</t>
    <phoneticPr fontId="2"/>
  </si>
  <si>
    <t>15R07_（再掲）43～45時間（200日未満）（規則的就業）</t>
  </si>
  <si>
    <t>204_25～29時間（200～249日）</t>
    <phoneticPr fontId="3"/>
  </si>
  <si>
    <t>1513_30～39時間（50～99日）（規則的就業）</t>
    <phoneticPr fontId="2"/>
  </si>
  <si>
    <t>33_30～39時間（250～299日）</t>
    <phoneticPr fontId="2"/>
  </si>
  <si>
    <t>15R08_（再掲）46～48時間（200日未満）（規則的就業）</t>
  </si>
  <si>
    <t>205_30～34時間（200～249日）</t>
    <phoneticPr fontId="3"/>
  </si>
  <si>
    <t>1514_40～49時間（50～99日）（規則的就業）</t>
    <phoneticPr fontId="2"/>
  </si>
  <si>
    <t>34_40～49時間（250～299日）</t>
    <phoneticPr fontId="2"/>
  </si>
  <si>
    <t>15R09_（再掲）49～59時間（200日未満）（規則的就業）</t>
  </si>
  <si>
    <t>206_35～39時間（200～249日）</t>
    <phoneticPr fontId="3"/>
  </si>
  <si>
    <t>1515_50～59時間（50～99日）（規則的就業）</t>
    <phoneticPr fontId="2"/>
  </si>
  <si>
    <t>35_50～59時間（250～299日）</t>
    <phoneticPr fontId="2"/>
  </si>
  <si>
    <t>15R10_（再掲）60～64時間（200日未満）（規則的就業）</t>
  </si>
  <si>
    <t>207_40～44時間（200～249日）</t>
    <phoneticPr fontId="3"/>
  </si>
  <si>
    <t>1516_60～69時間（50～99日）（規則的就業）</t>
    <phoneticPr fontId="2"/>
  </si>
  <si>
    <t>36_60～69時間（250～299日）</t>
    <phoneticPr fontId="2"/>
  </si>
  <si>
    <t>15R11_（再掲）65～74時間（200日未満）（規則的就業）</t>
  </si>
  <si>
    <t>208_45～49時間（200～249日）</t>
    <phoneticPr fontId="3"/>
  </si>
  <si>
    <t>1517_70時間以上（50～99日）（規則的就業）</t>
    <rPh sb="9" eb="11">
      <t>イジョウ</t>
    </rPh>
    <phoneticPr fontId="2"/>
  </si>
  <si>
    <t>37_70時間以上（250～299日）</t>
    <rPh sb="5" eb="9">
      <t>ジカンイジョウ</t>
    </rPh>
    <phoneticPr fontId="12"/>
  </si>
  <si>
    <t>15R12_（再掲）75時間以上（200日未満）（規則的就業）</t>
  </si>
  <si>
    <t>209_50～54時間（200～249日）</t>
    <phoneticPr fontId="3"/>
  </si>
  <si>
    <t>152_不規則的就業（50～99日）</t>
    <phoneticPr fontId="2"/>
  </si>
  <si>
    <t>4_300日以上</t>
    <phoneticPr fontId="12"/>
  </si>
  <si>
    <t>210_55～59時間（200～249日）</t>
    <phoneticPr fontId="3"/>
  </si>
  <si>
    <t>153_季節的就業（50～99日）</t>
    <phoneticPr fontId="2"/>
  </si>
  <si>
    <t>41_20時間未満（300日以上）</t>
    <phoneticPr fontId="2"/>
  </si>
  <si>
    <t>211_60～64時間（200～249日）</t>
    <phoneticPr fontId="3"/>
  </si>
  <si>
    <t>16_100～149日</t>
    <phoneticPr fontId="3"/>
  </si>
  <si>
    <t>42_20～29時間（300日以上）</t>
    <phoneticPr fontId="2"/>
  </si>
  <si>
    <t>212_65～69時間（200～249日）</t>
    <phoneticPr fontId="3"/>
  </si>
  <si>
    <t>161_規則的就業（100～149日）</t>
    <phoneticPr fontId="2"/>
  </si>
  <si>
    <t>43_30～39時間（300日以上）</t>
    <phoneticPr fontId="2"/>
  </si>
  <si>
    <t>213_70～74時間（200～249日）</t>
    <phoneticPr fontId="3"/>
  </si>
  <si>
    <t>1611_20時間未満（100～149日）（規則的就業）</t>
    <rPh sb="9" eb="11">
      <t>ミマン</t>
    </rPh>
    <phoneticPr fontId="2"/>
  </si>
  <si>
    <t>44_40～49時間（300日以上）</t>
    <phoneticPr fontId="2"/>
  </si>
  <si>
    <t>16_不規則的就業（200日未満）</t>
    <phoneticPr fontId="2"/>
  </si>
  <si>
    <t>214_75時間以上（200～249日）</t>
    <rPh sb="8" eb="10">
      <t>イジョウ</t>
    </rPh>
    <phoneticPr fontId="12"/>
  </si>
  <si>
    <t>1612_20～29時間（100～149日）（規則的就業）</t>
    <phoneticPr fontId="2"/>
  </si>
  <si>
    <t>45_50～59時間（300日以上）</t>
    <phoneticPr fontId="2"/>
  </si>
  <si>
    <t>161_50日未満（不規則的就業）</t>
    <phoneticPr fontId="2"/>
  </si>
  <si>
    <t>3_250～299日</t>
    <phoneticPr fontId="3"/>
  </si>
  <si>
    <t>1613_30～39時間（100～149日）（規則的就業）</t>
    <phoneticPr fontId="2"/>
  </si>
  <si>
    <t>46_60～69時間（300日以上）</t>
    <phoneticPr fontId="2"/>
  </si>
  <si>
    <t>162_50～99日（不規則的就業）</t>
    <phoneticPr fontId="2"/>
  </si>
  <si>
    <t>301_15時間未満（250～299日）</t>
    <phoneticPr fontId="3"/>
  </si>
  <si>
    <t>1614_40～49時間（100～149日）（規則的就業）</t>
    <phoneticPr fontId="2"/>
  </si>
  <si>
    <t>47_70時間以上（300日以上）</t>
    <rPh sb="5" eb="9">
      <t>ジカンイジョウ</t>
    </rPh>
    <phoneticPr fontId="12"/>
  </si>
  <si>
    <t>163_100～149日（不規則的就業）</t>
    <phoneticPr fontId="2"/>
  </si>
  <si>
    <t>302_15～19時間（250～299日）</t>
    <phoneticPr fontId="3"/>
  </si>
  <si>
    <t>1615_50～59時間（100～149日）（規則的就業）</t>
    <phoneticPr fontId="2"/>
  </si>
  <si>
    <t>164_150～199日（不規則的就業）</t>
    <phoneticPr fontId="2"/>
  </si>
  <si>
    <t>303_20～24時間（250～299日）</t>
    <phoneticPr fontId="3"/>
  </si>
  <si>
    <t>1616_60～69時間（100～149日）（規則的就業）</t>
    <phoneticPr fontId="2"/>
  </si>
  <si>
    <t>17_季節的就業（200日未満）</t>
    <phoneticPr fontId="2"/>
  </si>
  <si>
    <t>304_25～29時間（250～299日）</t>
    <phoneticPr fontId="3"/>
  </si>
  <si>
    <t>1617_70時間以上（100～149日）（規則的就業）</t>
    <rPh sb="9" eb="11">
      <t>イジョウ</t>
    </rPh>
    <phoneticPr fontId="2"/>
  </si>
  <si>
    <t>171_50日未満（季節的就業）</t>
    <phoneticPr fontId="2"/>
  </si>
  <si>
    <t>305_30～34時間（250～299日）</t>
    <phoneticPr fontId="3"/>
  </si>
  <si>
    <t>162_不規則的就業（100～149日）</t>
    <phoneticPr fontId="2"/>
  </si>
  <si>
    <t>172_50～99日（季節的就業）</t>
    <phoneticPr fontId="2"/>
  </si>
  <si>
    <t>306_35～39時間（250～299日）</t>
    <phoneticPr fontId="3"/>
  </si>
  <si>
    <t>163_季節的就業（100～149日）</t>
    <phoneticPr fontId="2"/>
  </si>
  <si>
    <t>173_100～149日（季節的就業）</t>
    <phoneticPr fontId="2"/>
  </si>
  <si>
    <t>307_40～44時間（250～299日）</t>
    <phoneticPr fontId="3"/>
  </si>
  <si>
    <t>17_150～199日</t>
    <phoneticPr fontId="3"/>
  </si>
  <si>
    <t>174_150～199日（季節的就業）</t>
    <phoneticPr fontId="2"/>
  </si>
  <si>
    <t>308_45～49時間（250～299日）</t>
    <phoneticPr fontId="3"/>
  </si>
  <si>
    <t>171_規則的就業（150～199日）</t>
    <phoneticPr fontId="2"/>
  </si>
  <si>
    <t>309_50～54時間（250～299日）</t>
    <phoneticPr fontId="3"/>
  </si>
  <si>
    <t>1711_20時間未満（150～199日）（規則的就業）</t>
    <rPh sb="9" eb="11">
      <t>ミマン</t>
    </rPh>
    <phoneticPr fontId="2"/>
  </si>
  <si>
    <t>201_15時間未満（200日以上）</t>
  </si>
  <si>
    <t>310_55～59時間（250～299日）</t>
    <phoneticPr fontId="3"/>
  </si>
  <si>
    <t>1712_20～29時間（150～199日）（規則的就業）</t>
    <phoneticPr fontId="2"/>
  </si>
  <si>
    <t>202_15～19時間（200日以上）</t>
  </si>
  <si>
    <t>311_60～64時間（250～299日）</t>
    <phoneticPr fontId="3"/>
  </si>
  <si>
    <t>1713_30～39時間（150～199日）（規則的就業）</t>
    <phoneticPr fontId="2"/>
  </si>
  <si>
    <t>203_20～24時間（200日以上）</t>
    <phoneticPr fontId="12"/>
  </si>
  <si>
    <t>2R01_（再掲）15時間未満（200～249日）</t>
    <phoneticPr fontId="3"/>
  </si>
  <si>
    <t>312_65～69時間（250～299日）</t>
    <phoneticPr fontId="3"/>
  </si>
  <si>
    <t>1714_40～49時間（150～199日）（規則的就業）</t>
    <phoneticPr fontId="2"/>
  </si>
  <si>
    <t>204_25～29時間（200日以上）</t>
    <phoneticPr fontId="12"/>
  </si>
  <si>
    <t>2R02_（再掲）15～19時間（200～249日）</t>
    <phoneticPr fontId="3"/>
  </si>
  <si>
    <t>313_70～74時間（250～299日）</t>
    <phoneticPr fontId="3"/>
  </si>
  <si>
    <t>1715_50～59時間（150～199日）（規則的就業）</t>
    <phoneticPr fontId="2"/>
  </si>
  <si>
    <t>205_30～34時間（200日以上）</t>
  </si>
  <si>
    <t>2R03_（再掲）20～21時間（200～249日）</t>
    <phoneticPr fontId="3"/>
  </si>
  <si>
    <t>314_75時間以上（250～299日）</t>
    <phoneticPr fontId="3"/>
  </si>
  <si>
    <t>1716_60～69時間（150～199日）（規則的就業）</t>
    <phoneticPr fontId="2"/>
  </si>
  <si>
    <t>206_35～39時間（200日以上）</t>
    <phoneticPr fontId="12"/>
  </si>
  <si>
    <t>2R04_（再掲）22～29時間（200～249日）</t>
    <phoneticPr fontId="3"/>
  </si>
  <si>
    <t>1717_70時間以上（150～199日）（規則的就業）</t>
    <rPh sb="9" eb="11">
      <t>イジョウ</t>
    </rPh>
    <phoneticPr fontId="2"/>
  </si>
  <si>
    <t>207_40～44時間（200日以上）</t>
    <phoneticPr fontId="12"/>
  </si>
  <si>
    <t>2R05_（再掲）30～34時間（200～249日）</t>
    <phoneticPr fontId="3"/>
  </si>
  <si>
    <t>401_15時間未満（300日以上）</t>
  </si>
  <si>
    <t>172_不規則的就業（150～199日）</t>
    <phoneticPr fontId="2"/>
  </si>
  <si>
    <t>208_45～49時間（200日以上）</t>
    <phoneticPr fontId="12"/>
  </si>
  <si>
    <t>2R06_（再掲）35～42時間（200～249日）</t>
    <phoneticPr fontId="3"/>
  </si>
  <si>
    <t>402_15～19時間（300日以上）</t>
  </si>
  <si>
    <t>173_季節的就業（150～199日）</t>
    <phoneticPr fontId="2"/>
  </si>
  <si>
    <t>209_50～54時間（200日以上）</t>
    <phoneticPr fontId="12"/>
  </si>
  <si>
    <t>2R07_（再掲）43～45時間（200～249日）</t>
    <phoneticPr fontId="3"/>
  </si>
  <si>
    <t>403_20～24時間（300日以上）</t>
  </si>
  <si>
    <t>2_200日以上</t>
    <phoneticPr fontId="3"/>
  </si>
  <si>
    <t>210_55～59時間（200日以上）</t>
    <phoneticPr fontId="12"/>
  </si>
  <si>
    <t>2R08_（再掲）46～48時間（200～249日）</t>
    <phoneticPr fontId="3"/>
  </si>
  <si>
    <t>404_25～29時間（300日以上）</t>
  </si>
  <si>
    <t>21_20時間未満（200日以上）</t>
    <phoneticPr fontId="2"/>
  </si>
  <si>
    <t>211_60～64時間（200日以上）</t>
    <phoneticPr fontId="12"/>
  </si>
  <si>
    <t>2R09_（再掲）49～59時間（200～249日）</t>
    <phoneticPr fontId="3"/>
  </si>
  <si>
    <t>405_30～34時間（300日以上）</t>
  </si>
  <si>
    <t>22_20～29時間（200日以上）</t>
    <phoneticPr fontId="2"/>
  </si>
  <si>
    <t>212_65～69時間（200日以上）</t>
    <phoneticPr fontId="12"/>
  </si>
  <si>
    <t>2R10_（再掲）60～64時間（200～249日）</t>
    <phoneticPr fontId="3"/>
  </si>
  <si>
    <t>406_35～39時間（300日以上）</t>
  </si>
  <si>
    <t>23_30～39時間（200日以上）</t>
    <phoneticPr fontId="2"/>
  </si>
  <si>
    <t>213_70～74時間（200日以上）</t>
    <phoneticPr fontId="12"/>
  </si>
  <si>
    <t>2R11_（再掲）65～74時間（200～249日）</t>
    <phoneticPr fontId="3"/>
  </si>
  <si>
    <t>407_40～44時間（300日以上）</t>
  </si>
  <si>
    <t>24_40～49時間（200日以上）</t>
    <phoneticPr fontId="2"/>
  </si>
  <si>
    <t>214_75時間以上（200日以上）</t>
    <phoneticPr fontId="12"/>
  </si>
  <si>
    <t>2R12_（再掲）75時間以上（200～249日）</t>
    <phoneticPr fontId="3"/>
  </si>
  <si>
    <t>408_45～49時間（300日以上）</t>
  </si>
  <si>
    <t>25_50～59時間（200日以上）</t>
    <phoneticPr fontId="2"/>
  </si>
  <si>
    <t>2R01_（再掲）15時間未満（200日以上）</t>
    <phoneticPr fontId="12"/>
  </si>
  <si>
    <t>409_50～54時間（300日以上）</t>
  </si>
  <si>
    <t>26_60～69時間（200日以上）</t>
    <phoneticPr fontId="2"/>
  </si>
  <si>
    <t>2R02_（再掲）15～19時間（200日以上）</t>
    <phoneticPr fontId="12"/>
  </si>
  <si>
    <t>410_55～59時間（300日以上）</t>
  </si>
  <si>
    <t>27_70時間以上（200日以上）</t>
    <rPh sb="7" eb="9">
      <t>イジョウ</t>
    </rPh>
    <phoneticPr fontId="2"/>
  </si>
  <si>
    <t>2R03_（再掲）20～21時間（200日以上）</t>
    <phoneticPr fontId="12"/>
  </si>
  <si>
    <t>411_60～64時間（300日以上）</t>
  </si>
  <si>
    <t>2R04_（再掲）22～29時間（200日以上）</t>
    <phoneticPr fontId="12"/>
  </si>
  <si>
    <t>412_65～69時間（300日以上）</t>
  </si>
  <si>
    <t>2R05_（再掲）30～34時間（200日以上）</t>
    <phoneticPr fontId="12"/>
  </si>
  <si>
    <t>413_70～74時間（300日以上）</t>
  </si>
  <si>
    <t>2R06_（再掲）35～42時間（200日以上）</t>
    <phoneticPr fontId="12"/>
  </si>
  <si>
    <t>414_75時間以上（300日以上）</t>
  </si>
  <si>
    <t>2R07_（再掲）43～45時間（200日以上）</t>
    <phoneticPr fontId="12"/>
  </si>
  <si>
    <t>2R08_（再掲）46～48時間（200日以上）</t>
    <phoneticPr fontId="12"/>
  </si>
  <si>
    <t>2R09_（再掲）49～59時間（200日以上）</t>
    <phoneticPr fontId="12"/>
  </si>
  <si>
    <t>2R10_（再掲）60～64時間（200日以上）</t>
  </si>
  <si>
    <t>2R11_（再掲）65～74時間（200日以上）</t>
  </si>
  <si>
    <t>2R12_（再掲）75時間以上（200日以上）</t>
    <phoneticPr fontId="12"/>
  </si>
  <si>
    <t>215_200～249日</t>
    <phoneticPr fontId="3"/>
  </si>
  <si>
    <t>21501_15時間未満（200日以上）（200～249日）</t>
    <phoneticPr fontId="3"/>
  </si>
  <si>
    <t>21502_15～19時間（200日以上）（200～249日）</t>
    <phoneticPr fontId="3"/>
  </si>
  <si>
    <t>21503_20～24時間（200日以上）（200～249日）</t>
    <phoneticPr fontId="12"/>
  </si>
  <si>
    <t>3R01_（再掲）15時間未満（250～299日）</t>
    <phoneticPr fontId="3"/>
  </si>
  <si>
    <t>21504_25～29時間（200日以上）（200～249日）</t>
    <phoneticPr fontId="12"/>
  </si>
  <si>
    <t>3R02_（再掲）15～19時間（250～299日）</t>
  </si>
  <si>
    <t>21505_30～34時間（200日以上）（200～249日）</t>
    <phoneticPr fontId="3"/>
  </si>
  <si>
    <t>3R03_（再掲）20～21時間（250～299日）</t>
  </si>
  <si>
    <t>21506_35～39時間（200日以上）（200～249日）</t>
    <phoneticPr fontId="12"/>
  </si>
  <si>
    <t>3R04_（再掲）22～29時間（250～299日）</t>
  </si>
  <si>
    <t>21507_40～44時間（200日以上）（200～249日）</t>
    <phoneticPr fontId="12"/>
  </si>
  <si>
    <t>3R05_（再掲）30～34時間（250～299日）</t>
  </si>
  <si>
    <t>21508_45～49時間（200日以上）（200～249日）</t>
    <phoneticPr fontId="12"/>
  </si>
  <si>
    <t>3R06_（再掲）35～42時間（250～299日）</t>
  </si>
  <si>
    <t>21509_50～54時間（200日以上）（200～249日）</t>
    <phoneticPr fontId="12"/>
  </si>
  <si>
    <t>3R07_（再掲）43～45時間（250～299日）</t>
  </si>
  <si>
    <t>21510_55～59時間（200日以上）（200～249日）</t>
    <phoneticPr fontId="12"/>
  </si>
  <si>
    <t>3R08_（再掲）46～48時間（250～299日）</t>
  </si>
  <si>
    <t>21511_60～64時間（200日以上）（200～249日）</t>
    <phoneticPr fontId="12"/>
  </si>
  <si>
    <t>3R09_（再掲）49～59時間（250～299日）</t>
  </si>
  <si>
    <t>21512_65～69時間（200日以上）（200～249日）</t>
    <phoneticPr fontId="12"/>
  </si>
  <si>
    <t>3R10_（再掲）60～64時間（250～299日）</t>
  </si>
  <si>
    <t>21513_70～74時間（200日以上）（200～249日）</t>
    <phoneticPr fontId="12"/>
  </si>
  <si>
    <t>3R11_（再掲）65～74時間（250～299日）</t>
  </si>
  <si>
    <t>21514_75時間以上（200日以上）（200～249日）</t>
    <rPh sb="10" eb="12">
      <t>イジョウ</t>
    </rPh>
    <phoneticPr fontId="12"/>
  </si>
  <si>
    <t>3R12_（再掲）75時間以上（250～299日）</t>
  </si>
  <si>
    <t>215R01_（再掲）15時間未満（200日以上）（200～249日）</t>
    <phoneticPr fontId="12"/>
  </si>
  <si>
    <t>215R02_（再掲）15～19時間（200日以上）（200～249日）</t>
    <phoneticPr fontId="12"/>
  </si>
  <si>
    <t>215R03_（再掲）20～21時間（200日以上）（200～249日）</t>
    <phoneticPr fontId="12"/>
  </si>
  <si>
    <t>215R04_（再掲）22～29時間（200日以上）（200～249日）</t>
    <phoneticPr fontId="12"/>
  </si>
  <si>
    <t>215R05_（再掲）30～34時間（200日以上）（200～249日）</t>
    <phoneticPr fontId="12"/>
  </si>
  <si>
    <t>215R06_（再掲）35～42時間（200日以上）（200～249日）</t>
    <phoneticPr fontId="12"/>
  </si>
  <si>
    <t>215R07_（再掲）43～45時間（200日以上）（200～249日）</t>
    <phoneticPr fontId="12"/>
  </si>
  <si>
    <t>215R08_（再掲）46～48時間（200日以上）（200～249日）</t>
    <phoneticPr fontId="12"/>
  </si>
  <si>
    <t>215R09_（再掲）49～59時間（200日以上）（200～249日）</t>
    <phoneticPr fontId="12"/>
  </si>
  <si>
    <t>215R10_（再掲）60～64時間（200日以上）（200～249日）</t>
    <phoneticPr fontId="12"/>
  </si>
  <si>
    <t>215R11_（再掲）65～74時間（200日以上）（200～249日）</t>
    <phoneticPr fontId="12"/>
  </si>
  <si>
    <t>215R12_（再掲）75時間以上（200日以上）（200～249日）</t>
    <phoneticPr fontId="12"/>
  </si>
  <si>
    <t>216_250～299日</t>
    <phoneticPr fontId="3"/>
  </si>
  <si>
    <t>21601_15時間未満（200日以上）（250～299日）</t>
    <phoneticPr fontId="3"/>
  </si>
  <si>
    <t>21602_15～19時間（200日以上）（250～299日）</t>
    <phoneticPr fontId="3"/>
  </si>
  <si>
    <t>21603_20～24時間（200日以上）（250～299日）</t>
    <phoneticPr fontId="12"/>
  </si>
  <si>
    <t>4R01_（再掲）15時間未満（300日以上）</t>
  </si>
  <si>
    <t>21604_25～29時間（200日以上）（250～299日）</t>
    <phoneticPr fontId="12"/>
  </si>
  <si>
    <t>4R02_（再掲）15～19時間（300日以上）</t>
  </si>
  <si>
    <t>21605_30～34時間（200日以上）（250～299日）</t>
    <phoneticPr fontId="3"/>
  </si>
  <si>
    <t>4R03_（再掲）20～21時間（300日以上）</t>
  </si>
  <si>
    <t>21606_35～39時間（200日以上）（250～299日）</t>
    <phoneticPr fontId="12"/>
  </si>
  <si>
    <t>4R04_（再掲）22～29時間（300日以上）</t>
  </si>
  <si>
    <t>21607_40～44時間（200日以上）（250～299日）</t>
    <phoneticPr fontId="12"/>
  </si>
  <si>
    <t>4R05_（再掲）30～34時間（300日以上）</t>
  </si>
  <si>
    <t>21608_45～49時間（200日以上）（250～299日）</t>
    <phoneticPr fontId="12"/>
  </si>
  <si>
    <t>4R06_（再掲）35～42時間（300日以上）</t>
  </si>
  <si>
    <t>21609_50～54時間（200日以上）（250～299日）</t>
    <phoneticPr fontId="12"/>
  </si>
  <si>
    <t>4R07_（再掲）43～45時間（300日以上）</t>
  </si>
  <si>
    <t>21610_55～59時間（200日以上）（250～299日）</t>
    <phoneticPr fontId="12"/>
  </si>
  <si>
    <t>4R08_（再掲）46～48時間（300日以上）</t>
  </si>
  <si>
    <t>21611_60～64時間（200日以上）（250～299日）</t>
    <phoneticPr fontId="12"/>
  </si>
  <si>
    <t>4R09_（再掲）49～59時間（300日以上）</t>
  </si>
  <si>
    <t>21612_65～69時間（200日以上）（250～299日）</t>
    <phoneticPr fontId="12"/>
  </si>
  <si>
    <t>4R10_（再掲）60～64時間（300日以上）</t>
  </si>
  <si>
    <t>21613_70～74時間（200日以上）（250～299日）</t>
    <phoneticPr fontId="12"/>
  </si>
  <si>
    <t>4R11_（再掲）65～74時間（300日以上）</t>
  </si>
  <si>
    <t>21614_75時間以上（200日以上）（250～299日）</t>
    <phoneticPr fontId="12"/>
  </si>
  <si>
    <t>4R12_（再掲）75時間以上（300日以上）</t>
  </si>
  <si>
    <t>216R01_（再掲）15時間未満（200日以上）（250～299日）</t>
    <phoneticPr fontId="12"/>
  </si>
  <si>
    <t>216R02_（再掲）15～19時間（200日以上）（250～299日）</t>
    <phoneticPr fontId="12"/>
  </si>
  <si>
    <t>216R03_（再掲）20～21時間（200日以上）（250～299日）</t>
    <phoneticPr fontId="3"/>
  </si>
  <si>
    <t>216R04_（再掲）22～29時間（200日以上）（250～299日）</t>
    <phoneticPr fontId="3"/>
  </si>
  <si>
    <t>216R05_（再掲）30～34時間（200日以上）（250～299日）</t>
    <phoneticPr fontId="3"/>
  </si>
  <si>
    <t>216R06_（再掲）35～42時間（200日以上）（250～299日）</t>
    <phoneticPr fontId="3"/>
  </si>
  <si>
    <t>216R07_（再掲）43～45時間（200日以上）（250～299日）</t>
    <phoneticPr fontId="3"/>
  </si>
  <si>
    <t>216R08_（再掲）46～48時間（200日以上）（250～299日）</t>
    <phoneticPr fontId="3"/>
  </si>
  <si>
    <t>216R09_（再掲）49～59時間（200日以上）（250～299日）</t>
    <phoneticPr fontId="3"/>
  </si>
  <si>
    <t>216R10_（再掲）60～64時間（200日以上）（250～299日）</t>
    <phoneticPr fontId="3"/>
  </si>
  <si>
    <t>216R11_（再掲）65～74時間（200日以上）（250～299日）</t>
    <phoneticPr fontId="3"/>
  </si>
  <si>
    <t>216R12_（再掲）75時間以上（200日以上）（250～299日）</t>
    <phoneticPr fontId="3"/>
  </si>
  <si>
    <t>217_300日以上</t>
    <phoneticPr fontId="3"/>
  </si>
  <si>
    <t>21701_15時間未満（200日以上）（300日以上）</t>
    <phoneticPr fontId="3"/>
  </si>
  <si>
    <t>21702_15～19時間（200日以上）（300日以上）</t>
    <phoneticPr fontId="3"/>
  </si>
  <si>
    <t>21703_20～24時間（200日以上）（300日以上）</t>
    <phoneticPr fontId="3"/>
  </si>
  <si>
    <t>21704_25～29時間（200日以上）（300日以上）</t>
    <phoneticPr fontId="3"/>
  </si>
  <si>
    <t>21705_30～34時間（200日以上）（300日以上）</t>
    <phoneticPr fontId="3"/>
  </si>
  <si>
    <t>21706_35～39時間（200日以上）（300日以上）</t>
    <phoneticPr fontId="3"/>
  </si>
  <si>
    <t>21707_40～44時間（200日以上）（300日以上）</t>
    <phoneticPr fontId="3"/>
  </si>
  <si>
    <t>21708_45～49時間（200日以上）（300日以上）</t>
    <phoneticPr fontId="3"/>
  </si>
  <si>
    <t>21709_50～54時間（200日以上）（300日以上）</t>
    <phoneticPr fontId="3"/>
  </si>
  <si>
    <t>21710_55～59時間（200日以上）（300日以上）</t>
    <phoneticPr fontId="3"/>
  </si>
  <si>
    <t>21711_60～64時間（200日以上）（300日以上）</t>
    <phoneticPr fontId="3"/>
  </si>
  <si>
    <t>21712_65～69時間（200日以上）（300日以上）</t>
    <phoneticPr fontId="3"/>
  </si>
  <si>
    <t>21713_70～74時間（200日以上）（300日以上）</t>
    <phoneticPr fontId="3"/>
  </si>
  <si>
    <t>21714_75時間以上（200日以上）（300日以上）</t>
    <phoneticPr fontId="3"/>
  </si>
  <si>
    <t>217R01_（再掲）15時間未満（200日以上）（300日以上）</t>
    <phoneticPr fontId="3"/>
  </si>
  <si>
    <t>217R02_（再掲）15～19時間（200日以上）（300日以上）</t>
    <phoneticPr fontId="3"/>
  </si>
  <si>
    <t>217R03_（再掲）20～21時間（200日以上）（300日以上）</t>
    <phoneticPr fontId="3"/>
  </si>
  <si>
    <t>217R04_（再掲）22～29時間（200日以上）（300日以上）</t>
    <phoneticPr fontId="3"/>
  </si>
  <si>
    <t>217R05_（再掲）30～34時間（200日以上）（300日以上）</t>
    <phoneticPr fontId="3"/>
  </si>
  <si>
    <t>217R06_（再掲）35～42時間（200日以上）（300日以上）</t>
    <phoneticPr fontId="3"/>
  </si>
  <si>
    <t>217R07_（再掲）43～45時間（200日以上）（300日以上）</t>
    <phoneticPr fontId="3"/>
  </si>
  <si>
    <t>217R08_（再掲）46～48時間（200日以上）（300日以上）</t>
    <phoneticPr fontId="3"/>
  </si>
  <si>
    <t>217R09_（再掲）49～59時間（200日以上）（300日以上）</t>
    <phoneticPr fontId="3"/>
  </si>
  <si>
    <t>217R10_（再掲）60～64時間（200日以上）（300日以上）</t>
    <phoneticPr fontId="3"/>
  </si>
  <si>
    <t>217R11_（再掲）65～74時間（200日以上）（300日以上）</t>
    <phoneticPr fontId="3"/>
  </si>
  <si>
    <t>217R12_（再掲）75時間以上（200日以上）（300日以上）</t>
    <phoneticPr fontId="3"/>
  </si>
  <si>
    <t>（35）　就業の規則性　【規則性】</t>
  </si>
  <si>
    <t>1_規則的就業</t>
  </si>
  <si>
    <t>2_不規則的就業</t>
  </si>
  <si>
    <t>3_季節的就業</t>
  </si>
  <si>
    <t>（36）　週間就業時間　【週間時間】</t>
    <phoneticPr fontId="12"/>
  </si>
  <si>
    <t>01_15時間未満</t>
  </si>
  <si>
    <t>02_15～19時間</t>
  </si>
  <si>
    <t>05_30～34時間</t>
  </si>
  <si>
    <t>R01_（再掲）15時間未満</t>
    <phoneticPr fontId="2"/>
  </si>
  <si>
    <t>R02_（再掲）15～19時間</t>
    <phoneticPr fontId="2"/>
  </si>
  <si>
    <t>R03_（再掲）20～21時間</t>
    <phoneticPr fontId="2"/>
  </si>
  <si>
    <t>R04_（再掲）22～29時間</t>
    <phoneticPr fontId="2"/>
  </si>
  <si>
    <t>R05_（再掲）30～34時間</t>
    <phoneticPr fontId="2"/>
  </si>
  <si>
    <t>R06_（再掲）35～42時間</t>
    <phoneticPr fontId="2"/>
  </si>
  <si>
    <t>R07_（再掲）43～45時間</t>
    <phoneticPr fontId="2"/>
  </si>
  <si>
    <t>R08_（再掲）46～48時間</t>
    <phoneticPr fontId="2"/>
  </si>
  <si>
    <t>R09_（再掲）49～59時間</t>
    <phoneticPr fontId="2"/>
  </si>
  <si>
    <t>R10_（再掲）60～64時間</t>
    <phoneticPr fontId="2"/>
  </si>
  <si>
    <t>R11_（再掲）65～74時間</t>
    <phoneticPr fontId="2"/>
  </si>
  <si>
    <t>R12_（再掲）75時間以上</t>
    <phoneticPr fontId="2"/>
  </si>
  <si>
    <t>（37）　テレワーク実施の有無・頻度　【テレ実施有無･頻度】</t>
    <rPh sb="10" eb="12">
      <t>ジッシ</t>
    </rPh>
    <rPh sb="13" eb="15">
      <t>ウム</t>
    </rPh>
    <rPh sb="16" eb="18">
      <t>ヒンド</t>
    </rPh>
    <phoneticPr fontId="3"/>
  </si>
  <si>
    <t>1_実施した</t>
    <rPh sb="2" eb="4">
      <t>ジッシ</t>
    </rPh>
    <phoneticPr fontId="2"/>
  </si>
  <si>
    <t>11_20％未満</t>
    <rPh sb="6" eb="8">
      <t>ミマン</t>
    </rPh>
    <phoneticPr fontId="2"/>
  </si>
  <si>
    <t>2_実施していない</t>
    <rPh sb="2" eb="4">
      <t>ジッシ</t>
    </rPh>
    <phoneticPr fontId="2"/>
  </si>
  <si>
    <t>12_20～40％未満</t>
    <rPh sb="9" eb="11">
      <t>ミマン</t>
    </rPh>
    <phoneticPr fontId="2"/>
  </si>
  <si>
    <t>13_40～60％未満</t>
    <rPh sb="9" eb="11">
      <t>ミマン</t>
    </rPh>
    <phoneticPr fontId="2"/>
  </si>
  <si>
    <t>14_60～80％未満</t>
    <rPh sb="9" eb="11">
      <t>ミマン</t>
    </rPh>
    <phoneticPr fontId="2"/>
  </si>
  <si>
    <t>15_80％以上</t>
    <rPh sb="6" eb="8">
      <t>イジョウ</t>
    </rPh>
    <phoneticPr fontId="2"/>
  </si>
  <si>
    <t>（38）　テレワーク実施の場所　【テレ実施場所】</t>
    <rPh sb="10" eb="12">
      <t>ジッシ</t>
    </rPh>
    <rPh sb="13" eb="15">
      <t>バショ</t>
    </rPh>
    <phoneticPr fontId="3"/>
  </si>
  <si>
    <t>（4区分）</t>
    <rPh sb="2" eb="4">
      <t>クブン</t>
    </rPh>
    <phoneticPr fontId="12"/>
  </si>
  <si>
    <t>1_自宅</t>
    <rPh sb="2" eb="4">
      <t>ジタク</t>
    </rPh>
    <phoneticPr fontId="2"/>
  </si>
  <si>
    <t>1_うち自宅</t>
    <rPh sb="4" eb="6">
      <t>ジタク</t>
    </rPh>
    <phoneticPr fontId="2"/>
  </si>
  <si>
    <t>2_サテライトオフィス</t>
    <phoneticPr fontId="2"/>
  </si>
  <si>
    <t>3_その他</t>
    <phoneticPr fontId="2"/>
  </si>
  <si>
    <t>（39）　テレワーク実施の有無・頻度・テレワーク実施の場所　【テレ実施有無･頻度･テレ実施場所】</t>
    <rPh sb="10" eb="12">
      <t>ジッシ</t>
    </rPh>
    <rPh sb="13" eb="15">
      <t>ウム</t>
    </rPh>
    <rPh sb="16" eb="18">
      <t>ヒンド</t>
    </rPh>
    <rPh sb="24" eb="26">
      <t>ジッシ</t>
    </rPh>
    <rPh sb="27" eb="29">
      <t>バショ</t>
    </rPh>
    <phoneticPr fontId="3"/>
  </si>
  <si>
    <t>16_自宅</t>
    <rPh sb="3" eb="5">
      <t>ジタク</t>
    </rPh>
    <phoneticPr fontId="2"/>
  </si>
  <si>
    <t>17_サテライトオフィス</t>
    <phoneticPr fontId="2"/>
  </si>
  <si>
    <t>18_その他</t>
    <phoneticPr fontId="2"/>
  </si>
  <si>
    <t>（40）　所得（主な仕事からの年間収入・収益）　【所得】</t>
    <phoneticPr fontId="12"/>
  </si>
  <si>
    <t>（18区分）</t>
  </si>
  <si>
    <t>01_50万円未満</t>
  </si>
  <si>
    <t>01_100万円未満</t>
  </si>
  <si>
    <t>1_50万円未満</t>
  </si>
  <si>
    <t>02_50～99万円</t>
  </si>
  <si>
    <t>02_100～199万円</t>
  </si>
  <si>
    <t>2_50～99万円</t>
  </si>
  <si>
    <t>03_100～149万円</t>
  </si>
  <si>
    <t>03_200～299万円</t>
  </si>
  <si>
    <t>3_100～149万円</t>
  </si>
  <si>
    <t>04_150～199万円</t>
  </si>
  <si>
    <t>04_300～399万円</t>
  </si>
  <si>
    <t>4_150～199万円</t>
  </si>
  <si>
    <t>05_200～249万円</t>
  </si>
  <si>
    <t>05_400～499万円</t>
  </si>
  <si>
    <t>5_200～249万円</t>
  </si>
  <si>
    <t>06_250～299万円</t>
  </si>
  <si>
    <t>06_500～599万円</t>
  </si>
  <si>
    <t>6_250～299万円</t>
  </si>
  <si>
    <t>07_300～399万円</t>
  </si>
  <si>
    <t>07_600～699万円</t>
  </si>
  <si>
    <t>7_300～399万円</t>
  </si>
  <si>
    <t>08_400～499万円</t>
  </si>
  <si>
    <t>08_700～799万円</t>
  </si>
  <si>
    <t>8_400～499万円</t>
  </si>
  <si>
    <t>09_500～599万円</t>
  </si>
  <si>
    <t>09_800～899万円</t>
  </si>
  <si>
    <t>9_500万円以上</t>
  </si>
  <si>
    <t>10_600～699万円</t>
  </si>
  <si>
    <t>10_900～999万円</t>
  </si>
  <si>
    <t>11_700～799万円</t>
  </si>
  <si>
    <t>11_1000～1249万円</t>
  </si>
  <si>
    <t>12_800～899万円</t>
  </si>
  <si>
    <t>12_1250～1499万円</t>
  </si>
  <si>
    <t>13_900～999万円</t>
  </si>
  <si>
    <t>13_1500万円以上</t>
  </si>
  <si>
    <t>14_1000～1249万円</t>
  </si>
  <si>
    <t>15_1250～1499万円</t>
  </si>
  <si>
    <t>16_1500万円以上</t>
  </si>
  <si>
    <t>17_家族従業者</t>
  </si>
  <si>
    <t>（41）　就業開始時期　【就開時期】</t>
    <phoneticPr fontId="12"/>
  </si>
  <si>
    <t>（27区分）</t>
  </si>
  <si>
    <t>（20区分）</t>
  </si>
  <si>
    <t>1_令和４年</t>
  </si>
  <si>
    <t>11_令和４年７月以降</t>
  </si>
  <si>
    <t>12_令和４年４月～６月</t>
  </si>
  <si>
    <t>13_令和４年１月～３月</t>
  </si>
  <si>
    <t>2_令和３年</t>
  </si>
  <si>
    <t>21_令和３年10月～12月</t>
  </si>
  <si>
    <t>22_令和３年７月～９月</t>
  </si>
  <si>
    <t>23_令和３年４月～６月</t>
  </si>
  <si>
    <t>24_令和３年１月～３月</t>
  </si>
  <si>
    <t>3_令和２年</t>
  </si>
  <si>
    <t>31_令和２年10月～12月</t>
  </si>
  <si>
    <t>32_令和２年７月～９月</t>
  </si>
  <si>
    <t>33_令和２年４月～６月</t>
  </si>
  <si>
    <t>34_令和２年１月～３月</t>
  </si>
  <si>
    <t>4_令和元年</t>
  </si>
  <si>
    <t>41_令和元年10月～12月</t>
  </si>
  <si>
    <t>42_令和元年７月～９月</t>
  </si>
  <si>
    <t>44_平成31年１月～３月</t>
  </si>
  <si>
    <t>5_平成30年</t>
  </si>
  <si>
    <t>51_平成30年10月～12月</t>
  </si>
  <si>
    <t>52_平成30年７月～９月</t>
  </si>
  <si>
    <t>53_平成30年４月～６月</t>
  </si>
  <si>
    <t>54_平成30年１月～３月</t>
  </si>
  <si>
    <t>（42）　継続就業期間　【継続期間】</t>
    <phoneticPr fontId="12"/>
  </si>
  <si>
    <t>2_１～２年</t>
  </si>
  <si>
    <t>2_１～９年</t>
  </si>
  <si>
    <t>3_３～４年</t>
  </si>
  <si>
    <t>3_10～19年</t>
  </si>
  <si>
    <t>4_５年以上</t>
  </si>
  <si>
    <t>4_20～29年</t>
  </si>
  <si>
    <t>5_30年以上</t>
  </si>
  <si>
    <t>1_失業していた</t>
  </si>
  <si>
    <t>2_学校を卒業した</t>
  </si>
  <si>
    <t>3_収入を得る必要が生じた</t>
  </si>
  <si>
    <t>4_知識や技能を生かしたかった</t>
  </si>
  <si>
    <t>5_社会に出たかった</t>
  </si>
  <si>
    <t>6_時間に余裕ができた</t>
  </si>
  <si>
    <t>7_健康を維持したい</t>
  </si>
  <si>
    <t>8_よりよい条件の仕事が見つかった</t>
  </si>
  <si>
    <t>9_その他</t>
  </si>
  <si>
    <t>01_主に自分の都合のよい時間に働きたいから</t>
  </si>
  <si>
    <t>02_主に家計の補助・学費等を得たいから</t>
  </si>
  <si>
    <t>03_主に家事・育児・介護等と両立しやすいから</t>
  </si>
  <si>
    <t>04_主に通勤時間が短いから</t>
  </si>
  <si>
    <t>05_主に専門的な技能等を生かせるから</t>
  </si>
  <si>
    <t>06_主に正規の職員・従業員の仕事がないから</t>
  </si>
  <si>
    <t>07_主にその他</t>
  </si>
  <si>
    <t>08_自分の都合のよい時間に働きたいから</t>
  </si>
  <si>
    <t>09_家計の補助・学費等を得たいから</t>
  </si>
  <si>
    <t>10_家事・育児・介護等と両立しやすいから</t>
  </si>
  <si>
    <t>11_通勤時間が短いから</t>
  </si>
  <si>
    <t>12_専門的な技能等を生かせるから</t>
  </si>
  <si>
    <t>13_正規の職員・従業員の仕事がないから</t>
  </si>
  <si>
    <t>14_その他</t>
  </si>
  <si>
    <t>1_就業調整をしている</t>
  </si>
  <si>
    <t>2_就業調整をしていない</t>
  </si>
  <si>
    <t>（46）　就業希望意識　【就希意識】</t>
    <phoneticPr fontId="12"/>
  </si>
  <si>
    <t>1_継続就業希望者</t>
  </si>
  <si>
    <t>2_追加就業希望者</t>
  </si>
  <si>
    <t>3_転職希望者</t>
  </si>
  <si>
    <t>4_就業休止希望者</t>
  </si>
  <si>
    <t>（47）　就業希望意識・求職活動の有無　【就希意識･求活】</t>
    <phoneticPr fontId="12"/>
  </si>
  <si>
    <t>21_うち求職者（追加就業希望者）</t>
  </si>
  <si>
    <t>31_うち求職者（転職希望者）</t>
  </si>
  <si>
    <t>（48）　就業希望意識・就業時間希望・求職活動の有無　【就希意識･就時希望･求活】</t>
    <phoneticPr fontId="12"/>
  </si>
  <si>
    <t>11_うち増やしたい（継続就業希望者）</t>
  </si>
  <si>
    <t>11_うち増やしたい</t>
  </si>
  <si>
    <t>11_今のままでよい</t>
  </si>
  <si>
    <t>12_うち減らしたい（継続就業希望者）</t>
  </si>
  <si>
    <t>12_うち減らしたい</t>
  </si>
  <si>
    <t>12_増やしたい</t>
  </si>
  <si>
    <t>13_減らしたい</t>
  </si>
  <si>
    <t>21_うち増やしたい（追加就業希望者）</t>
  </si>
  <si>
    <t>211_うち求職者（追加就業希望者）（うち増やしたい）</t>
  </si>
  <si>
    <t>22_うち減らしたい（追加就業希望者）</t>
  </si>
  <si>
    <t>221_うち求職者（追加就業希望者）（うち減らしたい）</t>
  </si>
  <si>
    <t>31_うち増やしたい（転職希望者）</t>
  </si>
  <si>
    <t>311_うち求職者（転職希望者）（うち増やしたい）</t>
  </si>
  <si>
    <t>32_うち減らしたい（転職希望者）</t>
  </si>
  <si>
    <t>321_うち求職者（転職希望者）（うち減らしたい）</t>
  </si>
  <si>
    <t>1_一時的についた仕事だから</t>
  </si>
  <si>
    <t>2_収入が少ない</t>
  </si>
  <si>
    <t>3_事業不振や先行き不安</t>
  </si>
  <si>
    <t>4_定年又は雇用契約の満了に備えて</t>
  </si>
  <si>
    <t>5_時間的・肉体的に負担が大きい</t>
  </si>
  <si>
    <t>6_知識や技能を生かしたい</t>
  </si>
  <si>
    <t>7_余暇を増やしたい</t>
  </si>
  <si>
    <t>8_家事の都合</t>
  </si>
  <si>
    <t>（50）　就業時間希望　【就時希望】</t>
    <phoneticPr fontId="12"/>
  </si>
  <si>
    <t>1_今のままでよい</t>
  </si>
  <si>
    <t>2_増やしたい</t>
  </si>
  <si>
    <t>3_減らしたい</t>
  </si>
  <si>
    <t>1_副業あり</t>
  </si>
  <si>
    <t>2_副業なし</t>
  </si>
  <si>
    <t>（52）　副業の有無・副業の従業上の地位・雇用形態　【副業有無･副業従地位･雇形】</t>
    <rPh sb="5" eb="7">
      <t>フクギョウ</t>
    </rPh>
    <rPh sb="8" eb="10">
      <t>ウム</t>
    </rPh>
    <rPh sb="11" eb="13">
      <t>フクギョウ</t>
    </rPh>
    <phoneticPr fontId="2"/>
  </si>
  <si>
    <t>0_総数</t>
    <rPh sb="2" eb="4">
      <t>ソウスウ</t>
    </rPh>
    <phoneticPr fontId="2"/>
  </si>
  <si>
    <t>1_本業のみ</t>
    <rPh sb="2" eb="4">
      <t>ホンギョウ</t>
    </rPh>
    <phoneticPr fontId="2"/>
  </si>
  <si>
    <t>2_副業のみ</t>
    <rPh sb="2" eb="4">
      <t>フクギョウ</t>
    </rPh>
    <phoneticPr fontId="2"/>
  </si>
  <si>
    <t>3_本業及び副業</t>
    <rPh sb="2" eb="4">
      <t>ホンギョウ</t>
    </rPh>
    <rPh sb="4" eb="5">
      <t>オヨ</t>
    </rPh>
    <rPh sb="6" eb="8">
      <t>フクギョウ</t>
    </rPh>
    <phoneticPr fontId="2"/>
  </si>
  <si>
    <t>（54）　フリーランスの本業・副業の別・従業上の地位・雇用形態　【フリー本業･副業別･従地位･雇形】</t>
    <rPh sb="12" eb="14">
      <t>ホンギョウ</t>
    </rPh>
    <rPh sb="15" eb="17">
      <t>フクギョウ</t>
    </rPh>
    <rPh sb="18" eb="19">
      <t>ベツ</t>
    </rPh>
    <rPh sb="20" eb="23">
      <t>ジュウギョウジョウ</t>
    </rPh>
    <rPh sb="24" eb="26">
      <t>チイ</t>
    </rPh>
    <rPh sb="27" eb="31">
      <t>コヨウケイタイ</t>
    </rPh>
    <phoneticPr fontId="3"/>
  </si>
  <si>
    <t>0_総数</t>
    <rPh sb="2" eb="4">
      <t>ソウスウ</t>
    </rPh>
    <phoneticPr fontId="12"/>
  </si>
  <si>
    <t>（55）　就業希望の有無・求職活動の有無　【就希有無･求活】</t>
    <phoneticPr fontId="12"/>
  </si>
  <si>
    <t>1_就業希望者</t>
  </si>
  <si>
    <t>11_求職者</t>
  </si>
  <si>
    <t>12_非求職者</t>
  </si>
  <si>
    <t>2_非就業希望者</t>
  </si>
  <si>
    <t>111_正規の職員・従業員</t>
  </si>
  <si>
    <t>112_パート・アルバイト</t>
  </si>
  <si>
    <t>113_労働者派遣事業所の派遣社員</t>
  </si>
  <si>
    <t>114_契約社員</t>
  </si>
  <si>
    <t>115_自分で事業を起こしたい</t>
  </si>
  <si>
    <t>116_家業を継ぎたい</t>
  </si>
  <si>
    <t>117_内職</t>
  </si>
  <si>
    <t>118_その他</t>
  </si>
  <si>
    <t>1201_探したが見つからなかった</t>
  </si>
  <si>
    <t>1202_希望する仕事がありそうにない</t>
  </si>
  <si>
    <t>1203_知識・能力に自信がない</t>
  </si>
  <si>
    <t>1204_出産・育児のため</t>
  </si>
  <si>
    <t>1205_介護・看護のため</t>
  </si>
  <si>
    <t>1206_病気・けがのため</t>
  </si>
  <si>
    <t>1207_高齢のため</t>
  </si>
  <si>
    <t>1208_通学のため</t>
  </si>
  <si>
    <t>1209_学校以外で進学や資格取得などの勉強をしている</t>
  </si>
  <si>
    <t>1210_急いで仕事につく必要がない</t>
  </si>
  <si>
    <t>1211_その他</t>
  </si>
  <si>
    <t>201_出産・育児のため</t>
  </si>
  <si>
    <t>202_介護・看護のため</t>
  </si>
  <si>
    <t>203_家事（出産・育児・介護・看護以外）のため</t>
  </si>
  <si>
    <t>204_通学のため</t>
  </si>
  <si>
    <t>205_病気・けがのため</t>
  </si>
  <si>
    <t>206_高齢のため</t>
  </si>
  <si>
    <t>207_学校以外で進学や資格取得などの勉強をしている</t>
  </si>
  <si>
    <t>208_ボランティア活動に従事している</t>
  </si>
  <si>
    <t>209_仕事をする自信がない</t>
  </si>
  <si>
    <t>210_その他</t>
  </si>
  <si>
    <t>211_特に理由はない</t>
  </si>
  <si>
    <t>（59）　就業希望理由　【就希理由】</t>
    <phoneticPr fontId="12"/>
  </si>
  <si>
    <t>1_失業している</t>
  </si>
  <si>
    <t>4_知識や技能を生かしたい</t>
  </si>
  <si>
    <t>5_社会に出たい</t>
  </si>
  <si>
    <t>8_その他</t>
  </si>
  <si>
    <t>01_製造・生産工程職</t>
  </si>
  <si>
    <t>02_建設・採掘職</t>
  </si>
  <si>
    <t>03_輸送・機械運転職</t>
  </si>
  <si>
    <t>04_営業・販売職</t>
  </si>
  <si>
    <t>05_サービス職業</t>
  </si>
  <si>
    <t>06_専門的・技術的職業</t>
  </si>
  <si>
    <t>07_管理的職業</t>
  </si>
  <si>
    <t>08_事務職</t>
  </si>
  <si>
    <t>09_農林漁業職</t>
  </si>
  <si>
    <t>2_パート・アルバイト</t>
  </si>
  <si>
    <t>5_自分で事業を起こしたい</t>
  </si>
  <si>
    <t>6_家業を継ぎたい</t>
  </si>
  <si>
    <t>7_内職</t>
  </si>
  <si>
    <t>1_うち求職者</t>
  </si>
  <si>
    <t>11_すぐつくつもり</t>
  </si>
  <si>
    <t>12_すぐではないがつくつもり</t>
  </si>
  <si>
    <t>13_つくかどうかわからない</t>
  </si>
  <si>
    <t>01_探したが見つからなかった</t>
  </si>
  <si>
    <t>02_希望する仕事がありそうにない</t>
  </si>
  <si>
    <t>03_知識・能力に自信がない</t>
  </si>
  <si>
    <t>04_出産・育児のため</t>
  </si>
  <si>
    <t>05_介護・看護のため</t>
  </si>
  <si>
    <t>06_病気・けがのため</t>
  </si>
  <si>
    <t>07_高齢のため</t>
  </si>
  <si>
    <t>08_通学のため</t>
  </si>
  <si>
    <t>09_学校以外で進学や資格取得などの勉強をしている</t>
  </si>
  <si>
    <t>10_急いで仕事につく必要がない</t>
  </si>
  <si>
    <t>11_その他</t>
  </si>
  <si>
    <t>（65）　求職期間　【求職期間】</t>
    <phoneticPr fontId="12"/>
  </si>
  <si>
    <t>01_１か月未満</t>
  </si>
  <si>
    <t>1_１か月未満</t>
  </si>
  <si>
    <t>02_１か月</t>
  </si>
  <si>
    <t>101_１か月未満</t>
  </si>
  <si>
    <t>2_１か月</t>
  </si>
  <si>
    <t>03_２か月</t>
  </si>
  <si>
    <t>102_１か月</t>
  </si>
  <si>
    <t>3_２か月</t>
  </si>
  <si>
    <t>04_３か月</t>
  </si>
  <si>
    <t>103_２か月</t>
  </si>
  <si>
    <t>4_３～５か月</t>
  </si>
  <si>
    <t>05_４か月</t>
  </si>
  <si>
    <t>104_３か月</t>
  </si>
  <si>
    <t>5_６～８か月</t>
  </si>
  <si>
    <t>06_５か月</t>
  </si>
  <si>
    <t>105_４か月</t>
  </si>
  <si>
    <t>6_９～11か月</t>
  </si>
  <si>
    <t>07_６か月</t>
  </si>
  <si>
    <t>106_５か月</t>
  </si>
  <si>
    <t>7_１年以上</t>
  </si>
  <si>
    <t>08_７か月</t>
  </si>
  <si>
    <t>107_６か月</t>
  </si>
  <si>
    <t>09_８か月</t>
  </si>
  <si>
    <t>108_７か月</t>
  </si>
  <si>
    <t>10_９か月</t>
  </si>
  <si>
    <t>109_８か月</t>
  </si>
  <si>
    <t>11_10か月</t>
  </si>
  <si>
    <t>110_９か月</t>
  </si>
  <si>
    <t>12_11か月</t>
  </si>
  <si>
    <t>111_10か月</t>
  </si>
  <si>
    <t>13_１年</t>
  </si>
  <si>
    <t>112_11か月</t>
  </si>
  <si>
    <t>14_１年１か月</t>
  </si>
  <si>
    <t>2_１年～１年11か月</t>
  </si>
  <si>
    <t>15_１年２か月</t>
  </si>
  <si>
    <t>3_２年以上</t>
  </si>
  <si>
    <t>16_１年３か月</t>
  </si>
  <si>
    <t>17_１年４か月</t>
  </si>
  <si>
    <t>18_１年５か月</t>
  </si>
  <si>
    <t>19_１年６か月</t>
  </si>
  <si>
    <t>20_１年７か月</t>
  </si>
  <si>
    <t>21_１年８か月</t>
  </si>
  <si>
    <t>22_１年９か月</t>
  </si>
  <si>
    <t>23_１年10か月</t>
  </si>
  <si>
    <t>24_１年11か月</t>
  </si>
  <si>
    <t>25_２年</t>
  </si>
  <si>
    <t>26_２年１か月</t>
  </si>
  <si>
    <t>27_２年２か月</t>
  </si>
  <si>
    <t>28_２年３か月</t>
  </si>
  <si>
    <t>29_２年４か月</t>
  </si>
  <si>
    <t>30_２年５か月</t>
  </si>
  <si>
    <t>31_２年６か月</t>
  </si>
  <si>
    <t>32_２年７か月</t>
  </si>
  <si>
    <t>33_２年８か月</t>
  </si>
  <si>
    <t>34_２年９か月</t>
  </si>
  <si>
    <t>35_２年10か月</t>
  </si>
  <si>
    <t>36_２年11か月</t>
  </si>
  <si>
    <t>37_３年以上</t>
  </si>
  <si>
    <t>（66）　就業希望時期　【就希時期】</t>
    <phoneticPr fontId="12"/>
  </si>
  <si>
    <t>1_すぐつくつもり</t>
  </si>
  <si>
    <t>1_うちすぐつくつもり</t>
  </si>
  <si>
    <t>2_すぐではないがつくつもり</t>
  </si>
  <si>
    <t>3_つくかどうかわからない</t>
  </si>
  <si>
    <t>01_出産・育児のため</t>
  </si>
  <si>
    <t>02_介護・看護のため</t>
  </si>
  <si>
    <t>03_家事（出産・育児・介護・看護以外）のため</t>
  </si>
  <si>
    <t>04_通学のため</t>
  </si>
  <si>
    <t>05_病気・けがのため</t>
  </si>
  <si>
    <t>06_高齢のため</t>
  </si>
  <si>
    <t>07_学校以外で進学や資格取得などの勉強をしている</t>
  </si>
  <si>
    <t>08_ボランティア活動に従事している</t>
  </si>
  <si>
    <t>09_仕事をする自信がない</t>
  </si>
  <si>
    <t>10_その他</t>
  </si>
  <si>
    <t>11_特に理由はない</t>
  </si>
  <si>
    <t>（68）　就業異動　【異動】</t>
    <phoneticPr fontId="12"/>
  </si>
  <si>
    <t>（3A区分）</t>
  </si>
  <si>
    <t>1_入職就業者</t>
  </si>
  <si>
    <t>1_離職非就業者</t>
  </si>
  <si>
    <t>2_転職就業者</t>
  </si>
  <si>
    <t>2_就業未経験者</t>
  </si>
  <si>
    <t>3_離職非就業者</t>
  </si>
  <si>
    <t>4_就業未経験者</t>
  </si>
  <si>
    <t>（69）　過去１年間の就業異動　【過１異動】</t>
    <rPh sb="9" eb="10">
      <t>カン</t>
    </rPh>
    <phoneticPr fontId="12"/>
  </si>
  <si>
    <t>1_継続就業者</t>
  </si>
  <si>
    <t>1_離職者</t>
  </si>
  <si>
    <t>1_うち継続就業者</t>
  </si>
  <si>
    <t>2_転職者</t>
  </si>
  <si>
    <t>2_継続非就業者</t>
  </si>
  <si>
    <t>3_離職者</t>
  </si>
  <si>
    <t>3_新規就業者</t>
  </si>
  <si>
    <t>4_新規就業者</t>
  </si>
  <si>
    <t>5_継続非就業者</t>
  </si>
  <si>
    <t>（70）　雇用形態の異動区分　【雇形異動区分】</t>
    <phoneticPr fontId="12"/>
  </si>
  <si>
    <t>01_正規（前職）、正規の職員・従業員（希望する仕事）</t>
  </si>
  <si>
    <t>1_正規（前職）、正規（現職）</t>
  </si>
  <si>
    <t>02_正規（前職）、パート・アルバイト（希望する仕事）</t>
  </si>
  <si>
    <t>2_正規（前職）、非正規（現職）</t>
  </si>
  <si>
    <t>03_正規（前職）、労働者派遣事業所の派遣社員（希望する仕事）</t>
  </si>
  <si>
    <t>3_非正規（前職）、正規（現職）</t>
  </si>
  <si>
    <t>04_正規（前職）、契約社員（希望する仕事）</t>
  </si>
  <si>
    <t>4_非正規（前職）、非正規（現職）</t>
  </si>
  <si>
    <t>05_正規（前職）、自分で事業を起こしたい（希望する仕事）</t>
  </si>
  <si>
    <t>41_うちパート・アルバイト（前職）、うちパート・アルバイト（現職）</t>
  </si>
  <si>
    <t>06_正規（前職）、家業を継ぎたい（希望する仕事）</t>
  </si>
  <si>
    <t>07_正規（前職）、内職（希望する仕事）</t>
  </si>
  <si>
    <t>08_正規（前職）、その他（希望する仕事）</t>
  </si>
  <si>
    <t>09_非正規（前職）、正規の職員・従業員（希望する仕事）</t>
  </si>
  <si>
    <t>10_非正規（前職）、パート・アルバイト（希望する仕事）</t>
  </si>
  <si>
    <t>101_うちパート・アルバイト（前職）、うちパート・アルバイト（希望する仕事）</t>
  </si>
  <si>
    <t>11_非正規（前職）、労働者派遣事業所の派遣社員（希望する仕事）</t>
  </si>
  <si>
    <t>12_非正規（前職）、契約社員（希望する仕事）</t>
  </si>
  <si>
    <t>13_非正規（前職）、自分で事業を起こしたい（希望する仕事）</t>
  </si>
  <si>
    <t>14_非正規（前職）、家業を継ぎたい（希望する仕事）</t>
  </si>
  <si>
    <t>15_非正規（前職）、内職（希望する仕事）</t>
  </si>
  <si>
    <t>16_非正規（前職）、その他（希望する仕事）</t>
  </si>
  <si>
    <t>1_前職あり</t>
  </si>
  <si>
    <t>2_前職なし</t>
  </si>
  <si>
    <t>1409_平成31年４月</t>
  </si>
  <si>
    <t>1410_平成31年３月</t>
  </si>
  <si>
    <t>1411_平成31年２月</t>
  </si>
  <si>
    <t>1412_平成31年１月</t>
  </si>
  <si>
    <t>（17区分）</t>
  </si>
  <si>
    <t>11_１年未満</t>
  </si>
  <si>
    <t>111_１か月未満</t>
  </si>
  <si>
    <t>112_１～２か月</t>
  </si>
  <si>
    <t>113_３～５か月</t>
  </si>
  <si>
    <t>114_６～８か月</t>
  </si>
  <si>
    <t>115_９～11か月</t>
  </si>
  <si>
    <t>12_１～２年</t>
  </si>
  <si>
    <t>13_３～４年</t>
  </si>
  <si>
    <t>14_５年以上</t>
  </si>
  <si>
    <t>141_５～６年</t>
  </si>
  <si>
    <t>142_７～９年</t>
  </si>
  <si>
    <t>143_10～14年</t>
  </si>
  <si>
    <t>144_15～19年</t>
  </si>
  <si>
    <t>145_20年以上</t>
  </si>
  <si>
    <t>（74）　前職の有無・前職の離職理由　【前職有無･前職離職理由】</t>
    <phoneticPr fontId="12"/>
  </si>
  <si>
    <t>101_会社倒産・事業所閉鎖のため</t>
  </si>
  <si>
    <t>11_うち事業不振や先行き不安のため</t>
  </si>
  <si>
    <t>102_人員整理・勧奨退職のため</t>
  </si>
  <si>
    <t>12_うち収入が少なかったため</t>
  </si>
  <si>
    <t>103_事業不振や先行き不安のため</t>
  </si>
  <si>
    <t>13_うち労働条件が悪かったため</t>
  </si>
  <si>
    <t>104_定年のため</t>
  </si>
  <si>
    <t>14_うち自分に向かない仕事だった</t>
  </si>
  <si>
    <t>105_雇用契約の満了のため</t>
  </si>
  <si>
    <t>15_うち一時的についた仕事だから</t>
  </si>
  <si>
    <t>106_収入が少なかったため</t>
  </si>
  <si>
    <t>107_労働条件が悪かったため</t>
  </si>
  <si>
    <t>108_結婚のため</t>
  </si>
  <si>
    <t>109_出産・育児のため</t>
  </si>
  <si>
    <t>110_介護・看護のため</t>
  </si>
  <si>
    <t>111_病気・高齢のため</t>
  </si>
  <si>
    <t>112_自分に向かない仕事だった</t>
  </si>
  <si>
    <t>113_一時的についた仕事だから</t>
  </si>
  <si>
    <t>114_家族の転職・転勤又は事業所の移転のため</t>
  </si>
  <si>
    <t>115_その他</t>
  </si>
  <si>
    <t>（75）　前職の離職時期　【前職離職時期】</t>
    <phoneticPr fontId="12"/>
  </si>
  <si>
    <t>1_令和３年10月以降</t>
  </si>
  <si>
    <t>11_令和４年９月以降</t>
  </si>
  <si>
    <t>12_令和４年８月</t>
  </si>
  <si>
    <t>13_令和４年７月</t>
  </si>
  <si>
    <t>14_令和４年６月</t>
  </si>
  <si>
    <t>15_令和４年５月</t>
  </si>
  <si>
    <t>R1_（再掲）令和３年３月～９月</t>
  </si>
  <si>
    <t>16_令和４年４月</t>
  </si>
  <si>
    <t>17_令和４年３月</t>
  </si>
  <si>
    <t>18_令和４年２月</t>
  </si>
  <si>
    <t>19_令和４年１月</t>
  </si>
  <si>
    <t>21_令和３年12月</t>
  </si>
  <si>
    <t>22_令和３年11月</t>
  </si>
  <si>
    <t>23_令和３年10月</t>
  </si>
  <si>
    <t>（76）　離職期間　【離職期間】</t>
    <phoneticPr fontId="12"/>
  </si>
  <si>
    <t>2_１～３年</t>
  </si>
  <si>
    <t>11_１か月未満</t>
  </si>
  <si>
    <t>3_４～６年</t>
  </si>
  <si>
    <t>12_１か月</t>
  </si>
  <si>
    <t>4_７～９年</t>
  </si>
  <si>
    <t>13_２か月</t>
  </si>
  <si>
    <t>5_10～14年</t>
  </si>
  <si>
    <t>14_３～５か月</t>
  </si>
  <si>
    <t>6_15～19年</t>
  </si>
  <si>
    <t>15_６～８か月</t>
  </si>
  <si>
    <t>7_20年以上</t>
  </si>
  <si>
    <t>16_９～11か月</t>
  </si>
  <si>
    <t>R02_（再掲）１か月</t>
  </si>
  <si>
    <t>R03_（再掲）２か月</t>
  </si>
  <si>
    <t>R04_（再掲）３か月</t>
  </si>
  <si>
    <t>R05_（再掲）４か月</t>
  </si>
  <si>
    <t>R06_（再掲）５か月</t>
  </si>
  <si>
    <t>R07_（再掲）６か月</t>
  </si>
  <si>
    <t>R08_（再掲）７か月</t>
  </si>
  <si>
    <t>R09_（再掲）８か月</t>
  </si>
  <si>
    <t>R10_（再掲）９か月</t>
  </si>
  <si>
    <t>R11_（再掲）10か月</t>
  </si>
  <si>
    <t>R12_（再掲）11か月</t>
  </si>
  <si>
    <t>（77）　前職の離職理由　【前職離職理由】</t>
    <phoneticPr fontId="12"/>
  </si>
  <si>
    <t>01_会社倒産・事業所閉鎖のため</t>
  </si>
  <si>
    <t>1_事業不振や先行き不安のため</t>
  </si>
  <si>
    <t>1_うち定年のため</t>
  </si>
  <si>
    <t>02_人員整理・勧奨退職のため</t>
  </si>
  <si>
    <t>2_収入が少なかったため</t>
  </si>
  <si>
    <t>03_事業不振や先行き不安のため</t>
  </si>
  <si>
    <t>3_労働条件が悪かったため</t>
  </si>
  <si>
    <t>04_定年のため</t>
  </si>
  <si>
    <t>4_自分に向かない仕事だった</t>
  </si>
  <si>
    <t>05_雇用契約の満了のため</t>
  </si>
  <si>
    <t>5_一時的についた仕事だから</t>
  </si>
  <si>
    <t>06_収入が少なかったため</t>
  </si>
  <si>
    <t>07_労働条件が悪かったため</t>
  </si>
  <si>
    <t>08_結婚のため</t>
  </si>
  <si>
    <t>09_出産・育児のため</t>
  </si>
  <si>
    <t>10_介護・看護のため</t>
  </si>
  <si>
    <t>11_病気・高齢のため</t>
  </si>
  <si>
    <t>12_自分に向かない仕事だった</t>
  </si>
  <si>
    <t>13_一時的についた仕事だから</t>
  </si>
  <si>
    <t>14_家族の転職・転勤又は事業所の移転のため</t>
  </si>
  <si>
    <t>15_その他</t>
  </si>
  <si>
    <t>（1区分）</t>
    <rPh sb="2" eb="4">
      <t>クブン</t>
    </rPh>
    <phoneticPr fontId="12"/>
  </si>
  <si>
    <t>1_初職あり</t>
  </si>
  <si>
    <t>2_初職なし</t>
  </si>
  <si>
    <t>1_現職が初職</t>
  </si>
  <si>
    <t>2_前職が初職</t>
  </si>
  <si>
    <t>3_その他が初職</t>
  </si>
  <si>
    <t>（80）　初職に就いた時期　【初就時期】</t>
    <phoneticPr fontId="12"/>
  </si>
  <si>
    <t>01_15歳未満</t>
  </si>
  <si>
    <t>02_15歳</t>
  </si>
  <si>
    <t>03_16歳</t>
  </si>
  <si>
    <t>04_17歳</t>
  </si>
  <si>
    <t>05_18歳</t>
  </si>
  <si>
    <t>06_19歳</t>
  </si>
  <si>
    <t>07_20歳</t>
  </si>
  <si>
    <t>08_21歳</t>
  </si>
  <si>
    <t>09_22歳</t>
  </si>
  <si>
    <t>10_23歳</t>
  </si>
  <si>
    <t>11_24歳</t>
  </si>
  <si>
    <t>12_25歳</t>
  </si>
  <si>
    <t>13_26歳</t>
  </si>
  <si>
    <t>14_27歳</t>
  </si>
  <si>
    <t>15_28歳</t>
  </si>
  <si>
    <t>16_29歳</t>
  </si>
  <si>
    <t>17_30歳以上</t>
  </si>
  <si>
    <t>（82）　初職の従業上の地位・雇用形態　【初職従地位･雇形】</t>
    <phoneticPr fontId="12"/>
  </si>
  <si>
    <t>（83）　初職と現職等との関係・現職の就業状態・従業上の地位・雇用形態　【初職現職関係･現職就状･従地位･雇形】</t>
    <phoneticPr fontId="3"/>
  </si>
  <si>
    <t>211_自営業主</t>
  </si>
  <si>
    <t>212_家族従業者</t>
  </si>
  <si>
    <t>213_雇用者</t>
  </si>
  <si>
    <t>2131_うち正規の職員・従業員</t>
  </si>
  <si>
    <t>2132_うち非正規の職員・従業員</t>
  </si>
  <si>
    <t>（85）　職業訓練・自己啓発の有無・職業訓練・自己啓発の内容　【職訓･自啓有無･職訓･自啓内容】</t>
    <phoneticPr fontId="12"/>
  </si>
  <si>
    <t>（29区分）</t>
  </si>
  <si>
    <t>1_職業訓練・自己啓発をした</t>
  </si>
  <si>
    <t>11_勤め先が実施したもの</t>
  </si>
  <si>
    <t>111_勤め先での研修</t>
  </si>
  <si>
    <t>12_自発的に行ったもの</t>
  </si>
  <si>
    <t>112_大学・大学院の講座の受講（勤め先が実施したもの）</t>
  </si>
  <si>
    <t>121_うち自学・自習</t>
  </si>
  <si>
    <t>113_専修学校・各種学校の講座の受講（勤め先が実施したもの）</t>
  </si>
  <si>
    <t>122_うち公的助成を受けたもの</t>
  </si>
  <si>
    <t>114_公共職業能力開発施設の講座の受講（勤め先が実施したもの）</t>
  </si>
  <si>
    <t>2_職業訓練・自己啓発をしなかった</t>
  </si>
  <si>
    <t>115_講習会・セミナーの傍聴（勤め先が実施したもの）</t>
  </si>
  <si>
    <t>116_勉強会・研修会への参加（勤め先が実施したもの）</t>
  </si>
  <si>
    <t>117_通信教育の受講（勤め先が実施したもの）</t>
  </si>
  <si>
    <t>118_その他（勤め先が実施したもの）</t>
  </si>
  <si>
    <t>121_大学・大学院の講座の受講（自発的に行ったもの）</t>
  </si>
  <si>
    <t>122_専修学校・各種学校の講座の受講（自発的に行ったもの）</t>
  </si>
  <si>
    <t>123_公共職業能力開発施設の講座の受講（自発的に行ったもの）</t>
  </si>
  <si>
    <t>124_講習会・セミナーの傍聴（自発的に行ったもの）</t>
  </si>
  <si>
    <t>125_勉強会・研修会への参加（自発的に行ったもの）</t>
  </si>
  <si>
    <t>126_通信教育の受講（自発的に行ったもの）</t>
  </si>
  <si>
    <t>127_自学・自習（自発的に行ったもの）</t>
  </si>
  <si>
    <t>128_その他（自発的に行ったもの）</t>
  </si>
  <si>
    <t>129_うち公的助成を受けたもの</t>
  </si>
  <si>
    <t>1291_大学・大学院の講座の受講（自発的に行ったもの）（うち公的助成を受けたもの）</t>
  </si>
  <si>
    <t>1292_専修学校・各種学校の講座の受講（自発的に行ったもの）（うち公的助成を受けたもの）</t>
  </si>
  <si>
    <t>1293_公共職業能力開発施設の講座の受講（自発的に行ったもの）（うち公的助成を受けたもの）</t>
  </si>
  <si>
    <t>1294_講習会・セミナーの傍聴（自発的に行ったもの）（うち公的助成を受けたもの）</t>
  </si>
  <si>
    <t>1295_勉強会・研修会への参加（自発的に行ったもの）（うち公的助成を受けたもの）</t>
  </si>
  <si>
    <t>1296_通信教育の受講（自発的に行ったもの）（うち公的助成を受けたもの）</t>
  </si>
  <si>
    <t>1297_その他（自発的に行ったもの）（うち公的助成を受けたもの）</t>
  </si>
  <si>
    <t>1_転居なし</t>
  </si>
  <si>
    <t>2_転居あり</t>
  </si>
  <si>
    <t>21_同一都道府県内（転居あり）</t>
  </si>
  <si>
    <t>211_同一市区町村（転居あり）</t>
  </si>
  <si>
    <t>212_同一都道府県内の他の市区町村（転居あり）</t>
  </si>
  <si>
    <t>22_他の都道府県（転居あり）</t>
  </si>
  <si>
    <t>23_外国（転居あり）</t>
  </si>
  <si>
    <t>（55区分）</t>
  </si>
  <si>
    <t>21_同一都道府県内</t>
  </si>
  <si>
    <t>211_同一市区町村</t>
  </si>
  <si>
    <t>212_同一都道府県内の他の市区町村</t>
  </si>
  <si>
    <t>22_他の都道府県</t>
  </si>
  <si>
    <t>2201_北海道</t>
  </si>
  <si>
    <t>2202_青森県</t>
  </si>
  <si>
    <t>2203_岩手県</t>
  </si>
  <si>
    <t>2204_宮城県</t>
  </si>
  <si>
    <t>2205_秋田県</t>
  </si>
  <si>
    <t>2206_山形県</t>
  </si>
  <si>
    <t>2207_福島県</t>
  </si>
  <si>
    <t>2208_茨城県</t>
  </si>
  <si>
    <t>2209_栃木県</t>
  </si>
  <si>
    <t>2210_群馬県</t>
  </si>
  <si>
    <t>2211_埼玉県</t>
  </si>
  <si>
    <t>2212_千葉県</t>
  </si>
  <si>
    <t>2213_東京都</t>
  </si>
  <si>
    <t>2214_神奈川県</t>
  </si>
  <si>
    <t>2215_新潟県</t>
  </si>
  <si>
    <t>2216_富山県</t>
  </si>
  <si>
    <t>2217_石川県</t>
  </si>
  <si>
    <t>2218_福井県</t>
  </si>
  <si>
    <t>2219_山梨県</t>
  </si>
  <si>
    <t>2220_長野県</t>
  </si>
  <si>
    <t>2221_岐阜県</t>
  </si>
  <si>
    <t>2222_静岡県</t>
  </si>
  <si>
    <t>2223_愛知県</t>
  </si>
  <si>
    <t>2224_三重県</t>
  </si>
  <si>
    <t>2225_滋賀県</t>
  </si>
  <si>
    <t>2226_京都府</t>
  </si>
  <si>
    <t>2227_大阪府</t>
  </si>
  <si>
    <t>2228_兵庫県</t>
  </si>
  <si>
    <t>2229_奈良県</t>
  </si>
  <si>
    <t>2230_和歌山県</t>
  </si>
  <si>
    <t>2231_鳥取県</t>
  </si>
  <si>
    <t>2232_島根県</t>
  </si>
  <si>
    <t>2233_岡山県</t>
  </si>
  <si>
    <t>2234_広島県</t>
  </si>
  <si>
    <t>2235_山口県</t>
  </si>
  <si>
    <t>2236_徳島県</t>
  </si>
  <si>
    <t>2237_香川県</t>
  </si>
  <si>
    <t>2238_愛媛県</t>
  </si>
  <si>
    <t>2239_高知県</t>
  </si>
  <si>
    <t>2240_福岡県</t>
  </si>
  <si>
    <t>2241_佐賀県</t>
  </si>
  <si>
    <t>2242_長崎県</t>
  </si>
  <si>
    <t>2243_熊本県</t>
  </si>
  <si>
    <t>2244_大分県</t>
  </si>
  <si>
    <t>2245_宮崎県</t>
  </si>
  <si>
    <t>2246_鹿児島県</t>
  </si>
  <si>
    <t>2247_沖縄県</t>
  </si>
  <si>
    <t>23_外国</t>
  </si>
  <si>
    <t>（88）　過去１年以内の転居の有無・転居前の居住地　【過１転居有無･転前居住地】</t>
    <phoneticPr fontId="12"/>
  </si>
  <si>
    <t>（90）　居住開始時期　【居開時期】</t>
    <phoneticPr fontId="12"/>
  </si>
  <si>
    <t>1_うち過去５年以内（平成29年10月以降）</t>
  </si>
  <si>
    <t>1_うち令和３年10月以降</t>
  </si>
  <si>
    <t>11_令和３年10月以降</t>
  </si>
  <si>
    <t>2_うち令和３年12月以前</t>
  </si>
  <si>
    <t>1_本人の仕事の都合</t>
  </si>
  <si>
    <t>11_仕事につくため</t>
  </si>
  <si>
    <t>12_仕事をやめたため</t>
  </si>
  <si>
    <t>13_転勤のため</t>
  </si>
  <si>
    <t>2_家族の仕事の都合</t>
  </si>
  <si>
    <t>3_通学のため</t>
  </si>
  <si>
    <t>4_結婚のため</t>
  </si>
  <si>
    <t>5_子供の養育・教育のため</t>
  </si>
  <si>
    <t>6_介護・看護のため</t>
  </si>
  <si>
    <t>7_その他</t>
  </si>
  <si>
    <t>（48区分）</t>
  </si>
  <si>
    <t>01_北海道</t>
  </si>
  <si>
    <t>02_青森県</t>
  </si>
  <si>
    <t>03_岩手県</t>
  </si>
  <si>
    <t>04_宮城県</t>
  </si>
  <si>
    <t>05_秋田県</t>
  </si>
  <si>
    <t>06_山形県</t>
  </si>
  <si>
    <t>07_福島県</t>
  </si>
  <si>
    <t>08_茨城県</t>
  </si>
  <si>
    <t>09_栃木県</t>
  </si>
  <si>
    <t>10_群馬県</t>
  </si>
  <si>
    <t>11_埼玉県</t>
  </si>
  <si>
    <t>12_千葉県</t>
  </si>
  <si>
    <t>13_東京都</t>
  </si>
  <si>
    <t>14_神奈川県</t>
  </si>
  <si>
    <t>15_新潟県</t>
  </si>
  <si>
    <t>16_富山県</t>
  </si>
  <si>
    <t>17_石川県</t>
  </si>
  <si>
    <t>18_福井県</t>
  </si>
  <si>
    <t>19_山梨県</t>
  </si>
  <si>
    <t>20_長野県</t>
  </si>
  <si>
    <t>21_岐阜県</t>
  </si>
  <si>
    <t>22_静岡県</t>
  </si>
  <si>
    <t>23_愛知県</t>
  </si>
  <si>
    <t>24_三重県</t>
  </si>
  <si>
    <t>25_滋賀県</t>
  </si>
  <si>
    <t>26_京都府</t>
  </si>
  <si>
    <t>27_大阪府</t>
  </si>
  <si>
    <t>28_兵庫県</t>
  </si>
  <si>
    <t>29_奈良県</t>
  </si>
  <si>
    <t>30_和歌山県</t>
  </si>
  <si>
    <t>31_鳥取県</t>
  </si>
  <si>
    <t>32_島根県</t>
  </si>
  <si>
    <t>33_岡山県</t>
  </si>
  <si>
    <t>34_広島県</t>
  </si>
  <si>
    <t>35_山口県</t>
  </si>
  <si>
    <t>36_徳島県</t>
  </si>
  <si>
    <t>37_香川県</t>
  </si>
  <si>
    <t>38_愛媛県</t>
  </si>
  <si>
    <t>39_高知県</t>
  </si>
  <si>
    <t>40_福岡県</t>
  </si>
  <si>
    <t>41_佐賀県</t>
  </si>
  <si>
    <t>42_長崎県</t>
  </si>
  <si>
    <t>43_熊本県</t>
  </si>
  <si>
    <t>44_大分県</t>
  </si>
  <si>
    <t>45_宮崎県</t>
  </si>
  <si>
    <t>46_鹿児島県</t>
  </si>
  <si>
    <t>47_沖縄県</t>
  </si>
  <si>
    <t>（93）　転居前の居住地　【転前居住地】</t>
    <phoneticPr fontId="12"/>
  </si>
  <si>
    <t>1_同一都道府県内</t>
  </si>
  <si>
    <t>11_同一市区町村</t>
  </si>
  <si>
    <t>12_同一都道府県内の他の市区町村</t>
  </si>
  <si>
    <t>2_他の都道府県</t>
  </si>
  <si>
    <t>3_外国</t>
  </si>
  <si>
    <t>48_外国</t>
  </si>
  <si>
    <t>（94）　育児の有無・頻度　【育児有無･頻度】</t>
    <phoneticPr fontId="12"/>
  </si>
  <si>
    <t>1_１時間未満</t>
  </si>
  <si>
    <t>2_１～２時間未満</t>
  </si>
  <si>
    <t>3_２～４時間未満</t>
  </si>
  <si>
    <t>4_４～６時間未満</t>
  </si>
  <si>
    <t>5_６～８時間未満</t>
  </si>
  <si>
    <t>6_８時間以上</t>
  </si>
  <si>
    <t>1_育児をしている</t>
  </si>
  <si>
    <t>11_育児休業等制度の利用あり</t>
  </si>
  <si>
    <t>12_育児休業等制度の利用なし</t>
  </si>
  <si>
    <t>2_育児をしていない</t>
  </si>
  <si>
    <t>1_育児休業等制度の利用あり</t>
  </si>
  <si>
    <t>2_育児休業等制度の利用なし</t>
  </si>
  <si>
    <t>11_育児休業制度の利用あり</t>
  </si>
  <si>
    <t>12_短時間勤務制度の利用あり</t>
  </si>
  <si>
    <t>13_子の看護休暇制度の利用あり</t>
  </si>
  <si>
    <t>14_残業の免除・制限の利用あり</t>
  </si>
  <si>
    <t>15_フレックス・時差出勤の利用あり</t>
    <rPh sb="9" eb="11">
      <t>ジサ</t>
    </rPh>
    <rPh sb="11" eb="13">
      <t>シュッキン</t>
    </rPh>
    <rPh sb="14" eb="16">
      <t>リヨウ</t>
    </rPh>
    <phoneticPr fontId="2"/>
  </si>
  <si>
    <t>16_その他の制度の利用あり</t>
    <phoneticPr fontId="2"/>
  </si>
  <si>
    <t>（98）　介護の有無・頻度　【介護有無･頻度】</t>
    <phoneticPr fontId="12"/>
  </si>
  <si>
    <t>1_月に３日以内</t>
  </si>
  <si>
    <t>2_週に１日</t>
  </si>
  <si>
    <t>3_週に２日</t>
  </si>
  <si>
    <t>4_週に３日</t>
  </si>
  <si>
    <t>5_週に４～５日</t>
  </si>
  <si>
    <t>6_週に６日以上</t>
  </si>
  <si>
    <t>1_介護をしている</t>
  </si>
  <si>
    <t>11_介護休業等制度の利用あり</t>
  </si>
  <si>
    <t>12_介護休業等制度の利用なし</t>
  </si>
  <si>
    <t>2_介護をしていない</t>
  </si>
  <si>
    <t>1_介護休業等制度の利用あり</t>
  </si>
  <si>
    <t>2_介護休業等制度の利用なし</t>
  </si>
  <si>
    <t>11_介護休業制度の利用あり</t>
  </si>
  <si>
    <t>13_介護休暇制度の利用あり</t>
  </si>
  <si>
    <t>（24区分）</t>
  </si>
  <si>
    <t>01_（主）賃金・給料</t>
  </si>
  <si>
    <t>02_（主）事業収入（農業収入を含む）</t>
  </si>
  <si>
    <t>03_（主）内職収入</t>
  </si>
  <si>
    <t>04_（主）社会保障給付</t>
  </si>
  <si>
    <t>041_（主）年金・恩給</t>
  </si>
  <si>
    <t>042_（主）雇用保険</t>
  </si>
  <si>
    <t>043_（主）その他の給付</t>
  </si>
  <si>
    <t>05_（主）仕送り</t>
  </si>
  <si>
    <t>06_（主）家賃・地代</t>
  </si>
  <si>
    <t>07_（主）利子・配当</t>
  </si>
  <si>
    <t>08_（主）その他</t>
  </si>
  <si>
    <t>09_（主）収入なし</t>
  </si>
  <si>
    <t>10_（従）賃金・給料</t>
  </si>
  <si>
    <t>11_（従）事業収入（農業収入を含む）</t>
  </si>
  <si>
    <t>12_（従）内職収入</t>
  </si>
  <si>
    <t>13_（従）社会保障給付</t>
  </si>
  <si>
    <t>131_（従）年金・恩給</t>
  </si>
  <si>
    <t>132_（従）雇用保険</t>
  </si>
  <si>
    <t>133_（従）その他の給付</t>
  </si>
  <si>
    <t>14_（従）仕送り</t>
  </si>
  <si>
    <t>15_（従）家賃・地代</t>
  </si>
  <si>
    <t>16_（従）利子・配当</t>
  </si>
  <si>
    <t>17_（従）その他</t>
  </si>
  <si>
    <t>（103）　主な収入の種類　【主収入種類】</t>
    <phoneticPr fontId="12"/>
  </si>
  <si>
    <t>1_賃金・給料</t>
  </si>
  <si>
    <t>2_事業収入（農業収入を含む）</t>
  </si>
  <si>
    <t>3_内職収入</t>
  </si>
  <si>
    <t>4_社会保障給付</t>
  </si>
  <si>
    <t>41_年金・恩給</t>
  </si>
  <si>
    <t>42_雇用保険</t>
  </si>
  <si>
    <t>43_その他の給付</t>
  </si>
  <si>
    <t>5_仕送り</t>
  </si>
  <si>
    <t>6_家賃・地代</t>
  </si>
  <si>
    <t>7_利子・配当</t>
  </si>
  <si>
    <t>9_収入なし</t>
  </si>
  <si>
    <t>（104）　現職の従業上の地位・雇用形態　【現職従地位･雇形】</t>
    <phoneticPr fontId="12"/>
  </si>
  <si>
    <t>11_１人（自営業主）</t>
  </si>
  <si>
    <t>12_２～４人（自営業主）</t>
  </si>
  <si>
    <t>13_５～９人（自営業主）</t>
  </si>
  <si>
    <t>14_10人以上</t>
  </si>
  <si>
    <t>15_うち起業者（自営業主）</t>
  </si>
  <si>
    <t>301_１人（雇用者）</t>
  </si>
  <si>
    <t>302_２～４人（雇用者）</t>
  </si>
  <si>
    <t>303_５～９人（雇用者）</t>
  </si>
  <si>
    <t>304_10～19人</t>
  </si>
  <si>
    <t>305_20～29人</t>
  </si>
  <si>
    <t>306_30～49人</t>
  </si>
  <si>
    <t>307_50～99人</t>
  </si>
  <si>
    <t>308_100～299人</t>
  </si>
  <si>
    <t>309_300～499人</t>
  </si>
  <si>
    <t>310_500～999人</t>
  </si>
  <si>
    <t>311_1000人以上</t>
  </si>
  <si>
    <t>312_官公庁など</t>
  </si>
  <si>
    <t>313_その他の法人・団体</t>
  </si>
  <si>
    <t>314_会社などの役員</t>
  </si>
  <si>
    <t>3141_うち起業者（会社などの役員）</t>
  </si>
  <si>
    <t>315_会社などの役員を除く雇用者</t>
  </si>
  <si>
    <t>3151_正規の職員・従業員</t>
  </si>
  <si>
    <t>3152_非正規の職員・従業員</t>
  </si>
  <si>
    <t>31521_パート</t>
  </si>
  <si>
    <t>31522_アルバイト</t>
  </si>
  <si>
    <t>31523_労働者派遣事業所の派遣社員</t>
  </si>
  <si>
    <t>31524_契約社員</t>
  </si>
  <si>
    <t>31525_嘱託</t>
  </si>
  <si>
    <t>31526_その他</t>
  </si>
  <si>
    <t>（106）　本業の従業上の地位・雇用形態　【本業従地位･雇形】</t>
    <phoneticPr fontId="12"/>
  </si>
  <si>
    <t>1_うち自営業主</t>
    <phoneticPr fontId="2"/>
  </si>
  <si>
    <t>2_うち雇用者</t>
    <phoneticPr fontId="2"/>
  </si>
  <si>
    <t>（107）　本業の従業上の地位・雇用形態・起業の有無　【本業従地位･雇形･起業有無】</t>
    <phoneticPr fontId="12"/>
  </si>
  <si>
    <t>11_会社などの役員</t>
  </si>
  <si>
    <t>111_うち起業者（会社などの役員）</t>
  </si>
  <si>
    <t>12_会社などの役員を除く雇用者</t>
  </si>
  <si>
    <t>121_正規の職員・従業員</t>
  </si>
  <si>
    <t>122_非正規の職員・従業員</t>
  </si>
  <si>
    <t>321_うち正規の職員・従業員</t>
  </si>
  <si>
    <t>322_うちパート・アルバイト</t>
  </si>
  <si>
    <t>S1_うち起業者</t>
    <rPh sb="5" eb="8">
      <t>キギョウシャ</t>
    </rPh>
    <phoneticPr fontId="12"/>
  </si>
  <si>
    <t>1_うち起業者</t>
  </si>
  <si>
    <t>（110）　本業の産業　【本業産業】</t>
    <phoneticPr fontId="12"/>
  </si>
  <si>
    <t>（113）　本業の従業者規模　【本業従業規模】</t>
    <rPh sb="6" eb="8">
      <t>ホンギョウ</t>
    </rPh>
    <phoneticPr fontId="2"/>
  </si>
  <si>
    <t>（114）　本業の年間就業日数　【本業年間日数】</t>
    <phoneticPr fontId="3"/>
  </si>
  <si>
    <t>（116）　本業の年間就業日数・就業の規則性・週間就業時間　【本業年間日数･規則性･週間時間】</t>
    <phoneticPr fontId="12"/>
  </si>
  <si>
    <t>（38区分）</t>
    <rPh sb="3" eb="5">
      <t>クブン</t>
    </rPh>
    <phoneticPr fontId="3"/>
  </si>
  <si>
    <t>（25区分）</t>
    <rPh sb="3" eb="5">
      <t>クブン</t>
    </rPh>
    <phoneticPr fontId="3"/>
  </si>
  <si>
    <t>（18区分）</t>
    <rPh sb="3" eb="5">
      <t>クブン</t>
    </rPh>
    <phoneticPr fontId="3"/>
  </si>
  <si>
    <t>111_20時間未満（200日未満）（うち規則的就業）</t>
  </si>
  <si>
    <t>112_20～29時間（200日未満）（うち規則的就業）</t>
  </si>
  <si>
    <t>113_30～39時間（200日未満）（うち規則的就業）</t>
  </si>
  <si>
    <t>15_うち規則的就業</t>
  </si>
  <si>
    <t>114_40～49時間（200日未満）（うち規則的就業）</t>
  </si>
  <si>
    <t>151_20時間未満（200日未満）（うち規則的就業）</t>
  </si>
  <si>
    <t>115_50～59時間（200日未満）（うち規則的就業）</t>
  </si>
  <si>
    <t>152_20～29時間（200日未満）（うち規則的就業）</t>
  </si>
  <si>
    <t>116_60～69時間（200日未満）（うち規則的就業）</t>
  </si>
  <si>
    <t>153_30～39時間（200日未満）（うち規則的就業）</t>
  </si>
  <si>
    <t>117_70時間以上（200日未満）（うち規則的就業）</t>
    <rPh sb="8" eb="10">
      <t>イジョウ</t>
    </rPh>
    <phoneticPr fontId="2"/>
  </si>
  <si>
    <t>154_40～49時間（200日未満）（うち規則的就業）</t>
  </si>
  <si>
    <t>155_50～59時間（200日未満）（うち規則的就業）</t>
  </si>
  <si>
    <t>156_60～69時間（200日未満）（うち規則的就業）</t>
  </si>
  <si>
    <t>157_70時間以上（200日未満）（うち規則的就業）</t>
    <rPh sb="8" eb="10">
      <t>イジョウ</t>
    </rPh>
    <phoneticPr fontId="2"/>
  </si>
  <si>
    <t>201_20時間未満（200日以上）</t>
    <rPh sb="14" eb="15">
      <t>ニチ</t>
    </rPh>
    <rPh sb="15" eb="17">
      <t>イジョウ</t>
    </rPh>
    <phoneticPr fontId="2"/>
  </si>
  <si>
    <t>202_20～29時間（200日以上）</t>
    <phoneticPr fontId="2"/>
  </si>
  <si>
    <t>203_30～39時間（200日以上）</t>
    <phoneticPr fontId="2"/>
  </si>
  <si>
    <t>204_40～49時間（200日以上）</t>
    <phoneticPr fontId="2"/>
  </si>
  <si>
    <t>205_50～59時間（200日以上）</t>
    <phoneticPr fontId="2"/>
  </si>
  <si>
    <t>206_60～69時間（200日以上）</t>
    <phoneticPr fontId="2"/>
  </si>
  <si>
    <t>207_70時間以上（200日以上）</t>
    <rPh sb="8" eb="10">
      <t>イジョウ</t>
    </rPh>
    <phoneticPr fontId="2"/>
  </si>
  <si>
    <t>（117）　本業のテレワーク実施の有無・頻度　【本業テレ実施有無･頻度】</t>
    <rPh sb="6" eb="8">
      <t>ホンギョウ</t>
    </rPh>
    <rPh sb="14" eb="16">
      <t>ジッシ</t>
    </rPh>
    <rPh sb="17" eb="19">
      <t>ウム</t>
    </rPh>
    <rPh sb="20" eb="22">
      <t>ヒンド</t>
    </rPh>
    <phoneticPr fontId="3"/>
  </si>
  <si>
    <t>（118）　本業のテレワーク実施の場所　【本業テレ実施場所】</t>
    <rPh sb="6" eb="8">
      <t>ホンギョウ</t>
    </rPh>
    <rPh sb="14" eb="16">
      <t>ジッシ</t>
    </rPh>
    <rPh sb="17" eb="19">
      <t>バショ</t>
    </rPh>
    <phoneticPr fontId="3"/>
  </si>
  <si>
    <t>（119）　本業の所得　【本業所得】</t>
    <phoneticPr fontId="12"/>
  </si>
  <si>
    <t>1_100万円未満</t>
  </si>
  <si>
    <t>2_100～199万円</t>
  </si>
  <si>
    <t>3_200～299万円</t>
  </si>
  <si>
    <t>4_300～399万円</t>
  </si>
  <si>
    <t>5_400～499万円</t>
  </si>
  <si>
    <t>6_500～599万円</t>
  </si>
  <si>
    <t>7_600～699万円</t>
  </si>
  <si>
    <t>8_700～999万円</t>
  </si>
  <si>
    <t>9_1000万円以上</t>
  </si>
  <si>
    <t>（121）　副業の産業　【副業産業】</t>
    <phoneticPr fontId="12"/>
  </si>
  <si>
    <t>1_農林業</t>
  </si>
  <si>
    <t>2_非農林業</t>
  </si>
  <si>
    <t>（123）　副業の就業の規則性・週間就業時間　【副業規則性･週間時間】</t>
    <phoneticPr fontId="2"/>
  </si>
  <si>
    <t>2_規則的就業</t>
  </si>
  <si>
    <t>（124）　前職の従業上の地位・雇用形態　【前職従地位･雇形】</t>
    <phoneticPr fontId="12"/>
  </si>
  <si>
    <t>2_うち家族従業者</t>
  </si>
  <si>
    <t>3_うち会社などの役員を除く雇用者</t>
  </si>
  <si>
    <t>31_正規の職員・従業員</t>
  </si>
  <si>
    <t>32_非正規の職員・従業員</t>
  </si>
  <si>
    <t>321_パート</t>
  </si>
  <si>
    <t>322_アルバイト</t>
  </si>
  <si>
    <t>2221_うちパート</t>
  </si>
  <si>
    <t>323_労働者派遣事業所の派遣社員</t>
  </si>
  <si>
    <t>2222_うちアルバイト</t>
  </si>
  <si>
    <t>324_契約社員</t>
  </si>
  <si>
    <t>2223_うち労働者派遣事業所の派遣社員</t>
  </si>
  <si>
    <t>325_嘱託</t>
  </si>
  <si>
    <t>2224_うち契約社員</t>
  </si>
  <si>
    <t>326_その他</t>
  </si>
  <si>
    <t>（127）　前職の継続就業期間　【前職継続期間】</t>
    <phoneticPr fontId="12"/>
  </si>
  <si>
    <t>12_１～３か月</t>
  </si>
  <si>
    <t>13_４～５か月</t>
  </si>
  <si>
    <t>14_６～11か月</t>
  </si>
  <si>
    <t>4_５～９年</t>
  </si>
  <si>
    <t>5_10～19年</t>
  </si>
  <si>
    <t>6_20～29年</t>
  </si>
  <si>
    <t>7_30年以上</t>
  </si>
  <si>
    <t>（128）　世帯主の年齢　【世主年齢】</t>
    <phoneticPr fontId="12"/>
  </si>
  <si>
    <t>1_60～64歳</t>
  </si>
  <si>
    <t>01_15～24歳</t>
  </si>
  <si>
    <t>2_65～69歳</t>
  </si>
  <si>
    <t>02_25～29歳</t>
  </si>
  <si>
    <t>3_70～74歳</t>
  </si>
  <si>
    <t>03_30～34歳</t>
  </si>
  <si>
    <t>04_35～39歳</t>
  </si>
  <si>
    <t>R01_（再掲）60歳</t>
  </si>
  <si>
    <t>05_40～44歳</t>
  </si>
  <si>
    <t>R02_（再掲）61歳</t>
  </si>
  <si>
    <t>06_45～49歳</t>
  </si>
  <si>
    <t>R03_（再掲）62歳</t>
  </si>
  <si>
    <t>07_50～54歳</t>
  </si>
  <si>
    <t>R04_（再掲）63歳</t>
  </si>
  <si>
    <t>08_55～59歳</t>
  </si>
  <si>
    <t>R05_（再掲）64歳</t>
  </si>
  <si>
    <t>09_60～64歳</t>
  </si>
  <si>
    <t>R06_（再掲）65歳</t>
  </si>
  <si>
    <t>10_65歳以上</t>
  </si>
  <si>
    <t>R07_（再掲）66歳</t>
  </si>
  <si>
    <t>R08_（再掲）67歳</t>
  </si>
  <si>
    <t>R09_（再掲）68歳</t>
  </si>
  <si>
    <t>R10_（再掲）69歳</t>
  </si>
  <si>
    <t>（129）　世帯主の就業状態・仕事の主従　【世主就状･仕主従】</t>
    <phoneticPr fontId="12"/>
  </si>
  <si>
    <t>（132）　世帯主の産業　【世主産業】</t>
    <rPh sb="6" eb="8">
      <t>セタイ</t>
    </rPh>
    <rPh sb="8" eb="9">
      <t>ヌシ</t>
    </rPh>
    <rPh sb="10" eb="12">
      <t>サンギョウ</t>
    </rPh>
    <phoneticPr fontId="3"/>
  </si>
  <si>
    <t>（133）　世帯主の職業　【世主職業】</t>
    <rPh sb="6" eb="8">
      <t>セタイ</t>
    </rPh>
    <rPh sb="8" eb="9">
      <t>ヌシ</t>
    </rPh>
    <rPh sb="10" eb="12">
      <t>ショクギョウ</t>
    </rPh>
    <phoneticPr fontId="3"/>
  </si>
  <si>
    <t>（135）　世帯主の主な収入の種類　【世主主収入種類】</t>
    <phoneticPr fontId="12"/>
  </si>
  <si>
    <t>1_うち年金・恩給</t>
  </si>
  <si>
    <t>（137）　夫の年齢　【夫年齢】</t>
    <phoneticPr fontId="12"/>
  </si>
  <si>
    <t>（138）　夫の教育　【夫教育】</t>
    <phoneticPr fontId="12"/>
  </si>
  <si>
    <t>1_小学・中学（卒業者）</t>
  </si>
  <si>
    <t>1_うち小学・中学（卒業者）</t>
  </si>
  <si>
    <t>2_高校・旧制中（卒業者）</t>
  </si>
  <si>
    <t>2_うち高校・旧制中（卒業者）</t>
  </si>
  <si>
    <t>3_専門学校（２年未満）（卒業者）</t>
  </si>
  <si>
    <t>3_うち専門学校・短大・高専（卒業者）</t>
  </si>
  <si>
    <t>4_専門学校（２～４年未満）（卒業者）</t>
  </si>
  <si>
    <t>4_うち大学・大学院（卒業者）</t>
  </si>
  <si>
    <t>5_専門学校（４年以上）（卒業者）</t>
  </si>
  <si>
    <t>6_短大（卒業者）</t>
  </si>
  <si>
    <t>7_高専（卒業者）</t>
  </si>
  <si>
    <t>8_大学（卒業者）</t>
  </si>
  <si>
    <t>9_大学院（卒業者）</t>
  </si>
  <si>
    <t>（139）　夫の就業状態・仕事の主従　【夫就状･仕主従】</t>
    <phoneticPr fontId="12"/>
  </si>
  <si>
    <t>（141）　夫の就業状態・仕事の主従・所得　【夫就状･仕主従･所得】</t>
    <phoneticPr fontId="12"/>
  </si>
  <si>
    <t>101_50万円未満</t>
  </si>
  <si>
    <t>102_50～99万円</t>
  </si>
  <si>
    <t>103_100～149万円</t>
  </si>
  <si>
    <t>104_150～199万円</t>
  </si>
  <si>
    <t>105_200～249万円</t>
  </si>
  <si>
    <t>106_250～299万円</t>
  </si>
  <si>
    <t>107_300～399万円</t>
  </si>
  <si>
    <t>108_400～499万円</t>
  </si>
  <si>
    <t>109_500～599万円</t>
  </si>
  <si>
    <t>110_600～699万円</t>
  </si>
  <si>
    <t>111_700～799万円</t>
  </si>
  <si>
    <t>112_800～899万円</t>
  </si>
  <si>
    <t>113_900～999万円</t>
  </si>
  <si>
    <t>114_1000～1249万円</t>
  </si>
  <si>
    <t>115_1250～1499万円</t>
  </si>
  <si>
    <t>116_1500万円以上</t>
  </si>
  <si>
    <t>117_家族従業者</t>
  </si>
  <si>
    <t>11_育児休業等制度の利用あり（有業者）</t>
  </si>
  <si>
    <t>111_うち雇用者（有業者）（育児休業等制度の利用あり）</t>
  </si>
  <si>
    <t>1111_うち正規の職員・従業員（有業者）（育児休業等制度の利用あり）（うち雇用者）</t>
  </si>
  <si>
    <t>1112_うち非正規の職員・従業員（有業者）（育児休業等制度の利用あり）（うち雇用者）</t>
  </si>
  <si>
    <t>12_育児休業等制度の利用なし（有業者）</t>
  </si>
  <si>
    <t>121_うち雇用者（有業者）（育児休業等制度の利用なし）</t>
  </si>
  <si>
    <t>1211_うち正規の職員・従業員（有業者）（育児休業等制度の利用なし）（うち雇用者）</t>
  </si>
  <si>
    <t>1212_うち非正規の職員・従業員（有業者）（育児休業等制度の利用なし）（うち雇用者）</t>
  </si>
  <si>
    <t>（143）　夫の就業状態・従業上の地位・雇用形態　【夫就状･従地位･雇形】</t>
    <phoneticPr fontId="3"/>
  </si>
  <si>
    <t>1_うち有業者</t>
    <phoneticPr fontId="12"/>
  </si>
  <si>
    <t>11_うち自営業主</t>
  </si>
  <si>
    <t>12_うち雇用者</t>
  </si>
  <si>
    <t>121_会社などの役員</t>
  </si>
  <si>
    <t>122_会社などの役員を除く雇用者</t>
  </si>
  <si>
    <t>1221_正規の職員・従業員</t>
  </si>
  <si>
    <t>1222_非正規の職員・従業員</t>
  </si>
  <si>
    <t>（144）　夫の従業上の地位・雇用形態　【夫従地位･雇形】</t>
    <phoneticPr fontId="12"/>
  </si>
  <si>
    <t>21_うち会社などの役員</t>
  </si>
  <si>
    <t>4R8_（再掲）75時間以上（300日以上）</t>
  </si>
  <si>
    <t>（146）　夫の所得　【夫所得】</t>
    <phoneticPr fontId="12"/>
  </si>
  <si>
    <t>（147）　夫の副業の有無　【夫副業有無】</t>
    <rPh sb="6" eb="7">
      <t>オット</t>
    </rPh>
    <rPh sb="8" eb="10">
      <t>フクギョウ</t>
    </rPh>
    <rPh sb="11" eb="13">
      <t>ウム</t>
    </rPh>
    <phoneticPr fontId="3"/>
  </si>
  <si>
    <t>11_１時間未満</t>
  </si>
  <si>
    <t>12_１～２時間未満</t>
  </si>
  <si>
    <t>13_２～４時間未満</t>
  </si>
  <si>
    <t>14_４～６時間未満</t>
  </si>
  <si>
    <t>15_６～８時間未満</t>
  </si>
  <si>
    <t>16_８時間以上</t>
  </si>
  <si>
    <t>1_育児休業制度の利用あり</t>
  </si>
  <si>
    <t>2_育児休業制度以外の利用あり</t>
  </si>
  <si>
    <t>（151）　妻の年齢　【妻年齢】</t>
    <phoneticPr fontId="12"/>
  </si>
  <si>
    <t>（152）　妻の教育　【妻教育】</t>
    <phoneticPr fontId="12"/>
  </si>
  <si>
    <t>（153）　妻の就業状態・仕事の主従　【妻就状･仕主従】</t>
    <phoneticPr fontId="12"/>
  </si>
  <si>
    <t>1_うち仕事が主な者</t>
  </si>
  <si>
    <t>11_うち仕事が主な者</t>
  </si>
  <si>
    <t>2_うち家事が主な者</t>
  </si>
  <si>
    <t>12_うち家事が主な者</t>
  </si>
  <si>
    <t>11_200日未満</t>
  </si>
  <si>
    <t>12_200～249日</t>
  </si>
  <si>
    <t>1201_15時間未満（有業者）（200～249日）</t>
  </si>
  <si>
    <t>1301_15時間未満（有業者）（250～299日）</t>
  </si>
  <si>
    <t>14_300日以上</t>
  </si>
  <si>
    <t>1401_15時間未満（有業者）（300日以上）</t>
  </si>
  <si>
    <t>131_うち正規の職員・従業員</t>
  </si>
  <si>
    <t>132_うち非正規の職員・従業員</t>
  </si>
  <si>
    <t>1321_うちパート</t>
  </si>
  <si>
    <t>1322_うちアルバイト</t>
  </si>
  <si>
    <t>111_うち内職者</t>
  </si>
  <si>
    <t>（158）　妻の就業状態・仕事の主従・育児休業等制度利用の有無・従業上の地位・雇用形態　【妻就状･仕主従･育児休有無･従地位･雇形】</t>
    <phoneticPr fontId="12"/>
  </si>
  <si>
    <t>1111_うち正規の職員・従業員（有業者）（育児休業等制度の利用あり）</t>
  </si>
  <si>
    <t>1112_うち非正規の職員・従業員（有業者）（育児休業等制度の利用あり）</t>
  </si>
  <si>
    <t>11121_パート（有業者）（育児休業等制度の利用あり）</t>
  </si>
  <si>
    <t>11122_アルバイト（有業者）（育児休業等制度の利用あり）</t>
  </si>
  <si>
    <t>11123_労働者派遣事業所の派遣社員（有業者）（育児休業等制度の利用あり）</t>
  </si>
  <si>
    <t>11124_契約社員（有業者）（育児休業等制度の利用あり）</t>
  </si>
  <si>
    <t>11125_嘱託（有業者）（育児休業等制度の利用あり）</t>
  </si>
  <si>
    <t>11126_その他（有業者）（育児休業等制度の利用あり）</t>
  </si>
  <si>
    <t>1211_うち正規の職員・従業員（有業者）（育児休業等制度の利用なし）</t>
  </si>
  <si>
    <t>1212_うち非正規の職員・従業員（有業者）（育児休業等制度の利用なし）</t>
  </si>
  <si>
    <t>12121_パート（有業者）（育児休業等制度の利用なし）</t>
  </si>
  <si>
    <t>12122_アルバイト（有業者）（育児休業等制度の利用なし）</t>
  </si>
  <si>
    <t>12123_労働者派遣事業所の派遣社員（有業者）（育児休業等制度の利用なし）</t>
  </si>
  <si>
    <t>12124_契約社員（有業者）（育児休業等制度の利用なし）</t>
  </si>
  <si>
    <t>12125_嘱託（有業者）（育児休業等制度の利用なし）</t>
  </si>
  <si>
    <t>12126_その他（有業者）（育児休業等制度の利用なし）</t>
  </si>
  <si>
    <t>（159）　妻の就業状態・従業上の地位・雇用形態　【妻就状･従地位･雇形】</t>
    <phoneticPr fontId="3"/>
  </si>
  <si>
    <t>12_うち家族従業者</t>
  </si>
  <si>
    <t>13_うち雇用者</t>
  </si>
  <si>
    <t>131_会社などの役員</t>
  </si>
  <si>
    <t>132_会社などの役員を除く雇用者</t>
  </si>
  <si>
    <t>1321_正規の職員・従業員</t>
  </si>
  <si>
    <t>1322_非正規の職員・従業員</t>
  </si>
  <si>
    <t>（160）　妻の従業上の地位・雇用形態　【妻従地位･雇形】</t>
    <phoneticPr fontId="12"/>
  </si>
  <si>
    <t>1_うち会社などの役員を除く雇用者</t>
  </si>
  <si>
    <t>1_うちパート</t>
  </si>
  <si>
    <t>11_うち内職者</t>
  </si>
  <si>
    <t>11_正規の職員・従業員</t>
  </si>
  <si>
    <t>12_非正規の職員・従業員</t>
  </si>
  <si>
    <t>323_うち労働者派遣事業所の派遣社員</t>
  </si>
  <si>
    <t>324_うち契約社員</t>
  </si>
  <si>
    <t>21_35時間未満</t>
  </si>
  <si>
    <t>22_35時間以上</t>
  </si>
  <si>
    <t>（162）　妻の所得　【妻所得】</t>
    <phoneticPr fontId="12"/>
  </si>
  <si>
    <t>09_500万円以上</t>
  </si>
  <si>
    <t>10_500～599万円</t>
  </si>
  <si>
    <t>11_600～699万円</t>
  </si>
  <si>
    <t>12_700～799万円</t>
  </si>
  <si>
    <t>13_800～899万円</t>
  </si>
  <si>
    <t>14_900～999万円</t>
  </si>
  <si>
    <t>15_1000～1249万円</t>
  </si>
  <si>
    <t>16_1250～1499万円</t>
  </si>
  <si>
    <t>17_1500万円以上</t>
  </si>
  <si>
    <t>18_家族従業者</t>
  </si>
  <si>
    <t>（163）　妻の継続就業期間　【妻継続期間】</t>
    <phoneticPr fontId="12"/>
  </si>
  <si>
    <t>4_５～６年</t>
  </si>
  <si>
    <t>5_７年以上</t>
  </si>
  <si>
    <t>（164）　妻の就業希望の有無・求職活動の有無　【妻就希有無･求活】</t>
    <phoneticPr fontId="12"/>
  </si>
  <si>
    <t>1_うち育児休業等制度の利用あり</t>
  </si>
  <si>
    <t>（178）　世帯の家族類型　【類型】</t>
    <phoneticPr fontId="12"/>
  </si>
  <si>
    <t>（54区分）</t>
  </si>
  <si>
    <t>01_夫婦のみの世帯（夫の年齢による家族類型）</t>
  </si>
  <si>
    <t>1_うち夫婦のみの世帯</t>
  </si>
  <si>
    <t>1_夫婦のみの世帯</t>
  </si>
  <si>
    <t>1_夫婦と子供から成る世帯</t>
  </si>
  <si>
    <t>1_うち夫婦と子供から成る世帯</t>
  </si>
  <si>
    <t>011_夫が30歳未満（夫婦のみの世帯）</t>
  </si>
  <si>
    <t>02_夫婦と親から成る世帯（夫の年齢による家族類型）</t>
  </si>
  <si>
    <t>2_うち夫婦と両親から成る世帯</t>
  </si>
  <si>
    <t>2_うち夫婦と親から成る世帯</t>
  </si>
  <si>
    <t>2_夫婦と両親から成る世帯</t>
  </si>
  <si>
    <t>2_夫婦と親から成る世帯</t>
  </si>
  <si>
    <t>2_夫婦、子供と親から成る世帯</t>
  </si>
  <si>
    <t>012_夫が30～59歳（夫婦のみの世帯）</t>
  </si>
  <si>
    <t>03_夫婦と子供から成る世帯（夫の年齢による家族類型）</t>
  </si>
  <si>
    <t>3_うち夫婦とひとり親から成る世帯</t>
  </si>
  <si>
    <t>3_うち夫婦と子供から成る世帯</t>
  </si>
  <si>
    <t>3_夫婦とひとり親から成る世帯</t>
  </si>
  <si>
    <t>3_夫婦と子供から成る世帯</t>
  </si>
  <si>
    <t>013_夫が60歳以上（夫婦のみの世帯）</t>
  </si>
  <si>
    <t>04_夫婦、子供と親から成る世帯（夫の年齢による家族類型）</t>
  </si>
  <si>
    <t>4_うち夫婦と子供から成る世帯</t>
  </si>
  <si>
    <t>4_うち夫婦、子供と親から成る世帯</t>
  </si>
  <si>
    <t>4_夫婦と子供から成る世帯</t>
  </si>
  <si>
    <t>4_夫婦、子供と親から成る世帯</t>
  </si>
  <si>
    <t>05_夫婦のみの世帯（妻の年齢による家族類型）</t>
  </si>
  <si>
    <t>5_うち夫婦、子供と両親から成る世帯</t>
  </si>
  <si>
    <t>5_夫婦、子供と両親から成る世帯</t>
  </si>
  <si>
    <t>5_ひとり親と子供から成る世帯</t>
  </si>
  <si>
    <t>021_夫が30歳未満（夫婦と親から成る世帯）</t>
  </si>
  <si>
    <t>06_夫婦と親から成る世帯（妻の年齢による家族類型）</t>
  </si>
  <si>
    <t>6_うち夫婦、子供とひとり親から成る世帯</t>
  </si>
  <si>
    <t>6_夫婦、子供とひとり親から成る世帯</t>
  </si>
  <si>
    <t>022_夫が30～59歳（夫婦と親から成る世帯）</t>
  </si>
  <si>
    <t>07_夫婦と子供から成る世帯（妻の年齢による家族類型）</t>
  </si>
  <si>
    <t>7_うちひとり親と子供から成る世帯</t>
  </si>
  <si>
    <t>023_夫が60歳以上（夫婦と親から成る世帯）</t>
  </si>
  <si>
    <t>08_夫婦、子供と親から成る世帯（妻の年齢による家族類型）</t>
  </si>
  <si>
    <t>8_うち兄弟姉妹のみから成る世帯</t>
  </si>
  <si>
    <t>09_ひとり親と子供から成る世帯（ひとり親の年齢による家族類型）</t>
  </si>
  <si>
    <t>9_うち単身世帯</t>
  </si>
  <si>
    <t>031_夫が30歳未満（夫婦と子供から成る世帯）</t>
  </si>
  <si>
    <t>091_うち母子世帯（母親の年齢による家族類型）</t>
  </si>
  <si>
    <t>032_夫が30～59歳（夫婦と子供から成る世帯）</t>
  </si>
  <si>
    <t>092_うち父子世帯（父親の年齢による家族類型）</t>
  </si>
  <si>
    <t>033_夫が60歳以上（夫婦と子供から成る世帯）</t>
  </si>
  <si>
    <t>10_兄弟姉妹のみから成る世帯（最年長者の年齢による家族類型）</t>
  </si>
  <si>
    <t>11_単身世帯（世帯主の年齢による家族類型）</t>
  </si>
  <si>
    <t>041_夫が30歳未満（夫婦、子供と親から成る世帯）</t>
  </si>
  <si>
    <t>042_夫が30～59歳（夫婦、子供と親から成る世帯）</t>
  </si>
  <si>
    <t>043_夫が60歳以上（夫婦、子供と親から成る世帯）</t>
  </si>
  <si>
    <t>051_妻が30歳未満（夫婦のみの世帯）</t>
  </si>
  <si>
    <t>052_妻が30～59歳（夫婦のみの世帯）</t>
  </si>
  <si>
    <t>053_妻が60歳以上（夫婦のみの世帯）</t>
  </si>
  <si>
    <t>061_妻が30歳未満（夫婦と親から成る世帯）</t>
  </si>
  <si>
    <t>062_妻が30～59歳（夫婦と親から成る世帯）</t>
  </si>
  <si>
    <t>063_妻が60歳以上（夫婦と親から成る世帯）</t>
  </si>
  <si>
    <t>071_妻が30歳未満（夫婦と子供から成る世帯）</t>
  </si>
  <si>
    <t>072_妻が30～59歳（夫婦と子供から成る世帯）</t>
  </si>
  <si>
    <t>073_妻が60歳以上（夫婦と子供から成る世帯）</t>
  </si>
  <si>
    <t>081_妻が30歳未満（夫婦、子供と親から成る世帯）</t>
  </si>
  <si>
    <t>082_妻が30～59歳（夫婦、子供と親から成る世帯）</t>
  </si>
  <si>
    <t>083_妻が60歳以上（夫婦、子供と親から成る世帯）</t>
  </si>
  <si>
    <t>091_親が30歳未満</t>
  </si>
  <si>
    <t>092_親が30～59歳</t>
  </si>
  <si>
    <t>093_親が60歳以上</t>
  </si>
  <si>
    <t>094_うち母子世帯（母親の年齢による家族類型）</t>
  </si>
  <si>
    <t>0941_うち母親が30歳未満</t>
  </si>
  <si>
    <t>0942_うち母親が30～39歳</t>
  </si>
  <si>
    <t>0943_うち母親が40～49歳</t>
  </si>
  <si>
    <t>095_うち父子世帯（父親の年齢による家族類型）</t>
  </si>
  <si>
    <t>0951_うち父親が30歳未満</t>
  </si>
  <si>
    <t>0952_うち父親が30～39歳</t>
  </si>
  <si>
    <t>0953_うち父親が40～49歳</t>
  </si>
  <si>
    <t>101_最年長者が30歳未満</t>
  </si>
  <si>
    <t>102_最年長者が30～59歳</t>
  </si>
  <si>
    <t>103_最年長者が60歳以上</t>
  </si>
  <si>
    <t>111_年齢が30歳未満</t>
  </si>
  <si>
    <t>112_年齢が30～39歳</t>
  </si>
  <si>
    <t>113_年齢が40～49歳</t>
  </si>
  <si>
    <t>114_年齢が50歳以上</t>
  </si>
  <si>
    <t>（179）　世帯の家族類型・６歳未満の子供の有無　【類型･6歳未満子有無】</t>
    <phoneticPr fontId="12"/>
  </si>
  <si>
    <t>31_うち６歳未満の子供あり（夫婦と子供から成る世帯）</t>
  </si>
  <si>
    <t>41_うち６歳未満の子供あり（夫婦、子供と親から成る世帯）</t>
  </si>
  <si>
    <t>（180）　世帯の家族類型・末子の年齢　【類型･末子年齢】</t>
    <phoneticPr fontId="12"/>
  </si>
  <si>
    <t>31_３歳未満（夫婦と子供から成る世帯）</t>
  </si>
  <si>
    <t>32_３～５歳（夫婦と子供から成る世帯）</t>
  </si>
  <si>
    <t>33_６～８歳（夫婦と子供から成る世帯）</t>
  </si>
  <si>
    <t>34_９～11歳（夫婦と子供から成る世帯）</t>
  </si>
  <si>
    <t>35_12～14歳（夫婦と子供から成る世帯）</t>
  </si>
  <si>
    <t>36_15～17歳（夫婦と子供から成る世帯）</t>
  </si>
  <si>
    <t>37_18歳以上（夫婦と子供から成る世帯）</t>
  </si>
  <si>
    <t>371_うち在学者（夫婦と子供から成る世帯）</t>
  </si>
  <si>
    <t>41_３歳未満（夫婦、子供と親から成る世帯）</t>
  </si>
  <si>
    <t>42_３～５歳（夫婦、子供と親から成る世帯）</t>
  </si>
  <si>
    <t>43_６～８歳（夫婦、子供と親から成る世帯）</t>
  </si>
  <si>
    <t>44_９～11歳（夫婦、子供と親から成る世帯）</t>
  </si>
  <si>
    <t>45_12～14歳（夫婦、子供と親から成る世帯）</t>
  </si>
  <si>
    <t>46_15～17歳（夫婦、子供と親から成る世帯）</t>
  </si>
  <si>
    <t>47_18歳以上（夫婦、子供と親から成る世帯）</t>
  </si>
  <si>
    <t>471_うち在学者（夫婦、子供と親から成る世帯）</t>
  </si>
  <si>
    <t>31_子供が１人（夫婦と子供から成る世帯）</t>
  </si>
  <si>
    <t>32_子供が２人（夫婦と子供から成る世帯）</t>
  </si>
  <si>
    <t>33_子供が３人以上（夫婦と子供から成る世帯）</t>
  </si>
  <si>
    <t>41_子供が１人（夫婦、子供と親から成る世帯）</t>
  </si>
  <si>
    <t>42_子供が２人（夫婦、子供と親から成る世帯）</t>
  </si>
  <si>
    <t>43_子供が３人以上（夫婦、子供と親から成る世帯）</t>
  </si>
  <si>
    <t>（53区分）</t>
  </si>
  <si>
    <t>11_夫婦ともに有業</t>
  </si>
  <si>
    <t>12_夫が有業で妻が無業</t>
  </si>
  <si>
    <t>13_夫が無業で妻が有業</t>
  </si>
  <si>
    <t>14_夫婦ともに無業</t>
  </si>
  <si>
    <t>21_夫婦ともに有業（夫婦と親から成る世帯）</t>
  </si>
  <si>
    <t>211_うち有業の親あり（夫婦と親から成る世帯）（夫婦ともに有業）</t>
  </si>
  <si>
    <t>22_夫が有業で妻が無業（夫婦と親から成る世帯）</t>
  </si>
  <si>
    <t>221_うち有業の親あり（夫婦と親から成る世帯）（夫が有業で妻が無業）</t>
  </si>
  <si>
    <t>23_夫が無業で妻が有業（夫婦と親から成る世帯）</t>
  </si>
  <si>
    <t>231_うち有業の親あり（夫婦と親から成る世帯）（夫が無業で妻が有業）</t>
  </si>
  <si>
    <t>24_夫婦ともに無業（夫婦と親から成る世帯）</t>
  </si>
  <si>
    <t>241_うち有業の親あり（夫婦と親から成る世帯）（夫婦ともに無業）</t>
  </si>
  <si>
    <t>31_夫婦ともに有業（夫婦と子供から成る世帯）</t>
  </si>
  <si>
    <t>311_有業の子供０人（夫婦と子供から成る世帯）（夫婦ともに有業）</t>
  </si>
  <si>
    <t>312_有業の子供１人（夫婦と子供から成る世帯）（夫婦ともに有業）</t>
  </si>
  <si>
    <t>313_有業の子供２人以上（夫婦と子供から成る世帯）（夫婦ともに有業）</t>
  </si>
  <si>
    <t>32_夫が有業で妻が無業（夫婦と子供から成る世帯）</t>
  </si>
  <si>
    <t>321_有業の子供０人（夫婦と子供から成る世帯）（夫が有業で妻が無業）</t>
  </si>
  <si>
    <t>322_有業の子供１人（夫婦と子供から成る世帯）（夫が有業で妻が無業）</t>
  </si>
  <si>
    <t>323_有業の子供２人以上（夫婦と子供から成る世帯）（夫が有業で妻が無業）</t>
  </si>
  <si>
    <t>33_夫が無業で妻が有業（夫婦と子供から成る世帯）</t>
  </si>
  <si>
    <t>331_有業の子供０人（夫婦と子供から成る世帯）（夫が無業で妻が有業）</t>
  </si>
  <si>
    <t>332_有業の子供１人（夫婦と子供から成る世帯）（夫が無業で妻が有業）</t>
  </si>
  <si>
    <t>333_有業の子供２人以上（夫婦と子供から成る世帯）（夫が無業で妻が有業）</t>
  </si>
  <si>
    <t>34_夫婦ともに無業（夫婦と子供から成る世帯）</t>
  </si>
  <si>
    <t>341_有業の子供０人（夫婦と子供から成る世帯）（夫婦ともに無業）</t>
  </si>
  <si>
    <t>342_有業の子供１人（夫婦と子供から成る世帯）（夫婦ともに無業）</t>
  </si>
  <si>
    <t>343_有業の子供２人以上（夫婦と子供から成る世帯）（夫婦ともに無業）</t>
  </si>
  <si>
    <t>41_夫婦ともに有業（夫婦、子供と親から成る世帯）</t>
  </si>
  <si>
    <t>411_うち有業の親あり（夫婦、子供と親から成る世帯）（夫婦ともに有業）</t>
  </si>
  <si>
    <t>412_有業の子供０人（夫婦、子供と親から成る世帯）（夫婦ともに有業）</t>
  </si>
  <si>
    <t>413_有業の子供１人（夫婦、子供と親から成る世帯）（夫婦ともに有業）</t>
  </si>
  <si>
    <t>414_有業の子供２人以上（夫婦、子供と親から成る世帯）（夫婦ともに有業）</t>
  </si>
  <si>
    <t>42_夫が有業で妻が無業（夫婦、子供と親から成る世帯）</t>
  </si>
  <si>
    <t>421_うち有業の親あり（夫婦、子供と親から成る世帯）（夫が有業で妻が無業）</t>
  </si>
  <si>
    <t>422_有業の子供０人（夫婦、子供と親から成る世帯）（夫が有業で妻が無業）</t>
  </si>
  <si>
    <t>423_有業の子供１人（夫婦、子供と親から成る世帯）（夫が有業で妻が無業）</t>
  </si>
  <si>
    <t>424_有業の子供２人以上（夫婦、子供と親から成る世帯）（夫が有業で妻が無業）</t>
  </si>
  <si>
    <t>43_夫が無業で妻が有業（夫婦、子供と親から成る世帯）</t>
  </si>
  <si>
    <t>431_うち有業の親あり（夫婦、子供と親から成る世帯）（夫が無業で妻が有業）</t>
  </si>
  <si>
    <t>432_有業の子供０人（夫婦、子供と親から成る世帯）（夫が無業で妻が有業）</t>
  </si>
  <si>
    <t>433_有業の子供１人（夫婦、子供と親から成る世帯）（夫が無業で妻が有業）</t>
  </si>
  <si>
    <t>434_有業の子供２人以上（夫婦、子供と親から成る世帯）（夫が無業で妻が有業）</t>
  </si>
  <si>
    <t>44_夫婦ともに無業（夫婦、子供と親から成る世帯）</t>
  </si>
  <si>
    <t>441_うち有業の親あり（夫婦、子供と親から成る世帯）（夫婦ともに無業）</t>
  </si>
  <si>
    <t>442_有業の子供０人（夫婦、子供と親から成る世帯）（夫婦ともに無業）</t>
  </si>
  <si>
    <t>443_有業の子供１人（夫婦、子供と親から成る世帯）（夫婦ともに無業）</t>
  </si>
  <si>
    <t>444_有業の子供２人以上（夫婦、子供と親から成る世帯）（夫婦ともに無業）</t>
  </si>
  <si>
    <t>（184）　一般・単身世帯　【一般･単身】</t>
    <phoneticPr fontId="12"/>
  </si>
  <si>
    <t>1_一般世帯</t>
  </si>
  <si>
    <t>2_単身世帯</t>
  </si>
  <si>
    <t>（185）　一般・単身世帯・世帯の家族類型　【一般･単身･類型】</t>
    <phoneticPr fontId="12"/>
  </si>
  <si>
    <t>11_うち夫婦のみの世帯</t>
  </si>
  <si>
    <t>12_うち夫婦と親から成る世帯</t>
  </si>
  <si>
    <t>2_男子単身世帯</t>
  </si>
  <si>
    <t>13_うち夫婦と子供から成る世帯</t>
  </si>
  <si>
    <t>3_女子単身世帯</t>
  </si>
  <si>
    <t>14_うち夫婦、子供と親から成る世帯</t>
  </si>
  <si>
    <t>1_夫婦ともに有業</t>
  </si>
  <si>
    <t>2_夫が有業で妻が無業</t>
  </si>
  <si>
    <t>3_夫が無業で妻が有業</t>
  </si>
  <si>
    <t>4_夫婦ともに無業</t>
  </si>
  <si>
    <t>1_世帯主が有業者</t>
  </si>
  <si>
    <t>11_うち世帯主が雇用者</t>
  </si>
  <si>
    <t>12_世帯主のみ有業者</t>
  </si>
  <si>
    <t>13_世帯主以外に有業者あり</t>
  </si>
  <si>
    <t>2_世帯主が無業者</t>
  </si>
  <si>
    <t>21_うち世帯主以外に有業者あり</t>
  </si>
  <si>
    <t>1_介護をしている者がいる</t>
  </si>
  <si>
    <t>111_介護休業制度の利用あり</t>
  </si>
  <si>
    <t>112_短時間勤務制度の利用あり</t>
  </si>
  <si>
    <t>113_介護休暇制度の利用あり</t>
  </si>
  <si>
    <t>114_残業の免除・制限の利用あり</t>
  </si>
  <si>
    <t>2_介護をしている者がいない</t>
  </si>
  <si>
    <t>（189）　世帯の収入の種類　【世帯収入種類】</t>
    <phoneticPr fontId="12"/>
  </si>
  <si>
    <t>1_雇用保険を受給している世帯</t>
  </si>
  <si>
    <t>1_年金・恩給がある世帯</t>
  </si>
  <si>
    <t>2_雇用保険を受給していない世帯</t>
  </si>
  <si>
    <t>2_年金・恩給がない世帯</t>
  </si>
  <si>
    <t>（190）　世帯の収入の種類・有業親族世帯人員　【世帯収入種類･有業親族人員】</t>
    <phoneticPr fontId="12"/>
  </si>
  <si>
    <t>1_賃金・給料がある世帯</t>
  </si>
  <si>
    <t>11_賃金・給料のみの世帯</t>
  </si>
  <si>
    <t>111_有業親族世帯人員１人（賃金・給料がある世帯）（賃金・給料のみの世帯）</t>
  </si>
  <si>
    <t>112_有業親族世帯人員２人以上（賃金・給料がある世帯）（賃金・給料のみの世帯）</t>
  </si>
  <si>
    <t>12_賃金・給料以外の収入もある世帯</t>
  </si>
  <si>
    <t>121_有業親族世帯人員１人（賃金・給料がある世帯）（賃金・給料以外の収入もある世帯）</t>
  </si>
  <si>
    <t>122_有業親族世帯人員２人以上（賃金・給料がある世帯）（賃金・給料以外の収入もある世帯）</t>
  </si>
  <si>
    <t>2_賃金・給料がない世帯</t>
  </si>
  <si>
    <t>21_うち年金・恩給のみの世帯</t>
  </si>
  <si>
    <t>22_うち雇用保険のみの世帯</t>
  </si>
  <si>
    <t>23_うちその他の給付のみの世帯</t>
  </si>
  <si>
    <t>13_1500～1999万円</t>
  </si>
  <si>
    <t>14_2000万円以上</t>
  </si>
  <si>
    <t>1_１人</t>
  </si>
  <si>
    <t>2_２人</t>
  </si>
  <si>
    <t>3_３人</t>
  </si>
  <si>
    <t>4_４人</t>
  </si>
  <si>
    <t>5_５人以上</t>
  </si>
  <si>
    <t>4_４人以上</t>
  </si>
  <si>
    <t>01_世帯人員１人</t>
  </si>
  <si>
    <t>02_世帯人員２人</t>
  </si>
  <si>
    <t>03_世帯人員３人</t>
  </si>
  <si>
    <t>04_世帯人員４人</t>
  </si>
  <si>
    <t>05_世帯人員５人以上</t>
  </si>
  <si>
    <t>06_親族世帯人員１人</t>
  </si>
  <si>
    <t>07_親族世帯人員２人</t>
  </si>
  <si>
    <t>08_親族世帯人員３人</t>
  </si>
  <si>
    <t>09_親族世帯人員４人</t>
  </si>
  <si>
    <t>10_親族世帯人員５人以上</t>
  </si>
  <si>
    <t>11_有業親族世帯人員０人</t>
  </si>
  <si>
    <t>12_有業親族世帯人員１人</t>
  </si>
  <si>
    <t>13_有業親族世帯人員２人</t>
  </si>
  <si>
    <t>14_有業親族世帯人員３人</t>
  </si>
  <si>
    <t>15_有業親族世帯人員４人以上</t>
  </si>
  <si>
    <t>1_うち６歳未満の子供あり</t>
  </si>
  <si>
    <t>1_子供が１人</t>
  </si>
  <si>
    <t>2_子供が２人</t>
  </si>
  <si>
    <t>3_子供が３人以上</t>
  </si>
  <si>
    <t>（197）　末子の年齢　【末子年齢】</t>
    <phoneticPr fontId="12"/>
  </si>
  <si>
    <t>01_０歳</t>
  </si>
  <si>
    <t>1_３歳未満</t>
  </si>
  <si>
    <t>1_０歳</t>
  </si>
  <si>
    <t>02_１歳</t>
  </si>
  <si>
    <t>2_３～５歳</t>
  </si>
  <si>
    <t>2_１歳</t>
  </si>
  <si>
    <t>03_２歳</t>
  </si>
  <si>
    <t>3_６～８歳</t>
  </si>
  <si>
    <t>3_２歳</t>
  </si>
  <si>
    <t>04_３歳</t>
  </si>
  <si>
    <t>4_９～11歳</t>
  </si>
  <si>
    <t>4_３歳</t>
  </si>
  <si>
    <t>05_４歳</t>
  </si>
  <si>
    <t>5_12～14歳</t>
  </si>
  <si>
    <t>5_４歳</t>
  </si>
  <si>
    <t>06_５歳</t>
  </si>
  <si>
    <t>6_15～17歳</t>
  </si>
  <si>
    <t>6_５歳</t>
  </si>
  <si>
    <t>07_６歳</t>
  </si>
  <si>
    <t>7_18歳以上</t>
  </si>
  <si>
    <t>08_７歳</t>
  </si>
  <si>
    <t>71_うち在学者</t>
  </si>
  <si>
    <t>09_８歳</t>
  </si>
  <si>
    <t>10_９歳</t>
  </si>
  <si>
    <t>11_10歳</t>
  </si>
  <si>
    <t>12_11歳</t>
  </si>
  <si>
    <t>13_12歳</t>
  </si>
  <si>
    <t>14_13歳</t>
  </si>
  <si>
    <t>15_14歳</t>
  </si>
  <si>
    <t>16_15歳</t>
  </si>
  <si>
    <t>17_16歳</t>
  </si>
  <si>
    <t>18_17歳</t>
  </si>
  <si>
    <t>19_18歳以上</t>
  </si>
  <si>
    <t>191_うち在学者</t>
  </si>
  <si>
    <t>（67区分）</t>
  </si>
  <si>
    <t>11_15歳未満の子供のみ（子供が１人）</t>
  </si>
  <si>
    <t>12_15歳以上の子供が１人（子供が１人）</t>
  </si>
  <si>
    <t>121_うち在学者が１人（子供が１人）（15歳以上の子供が１人）</t>
  </si>
  <si>
    <t>1211_うち高校が１人（子供が１人）（15歳以上の子供が１人）（うち在学者が１人）</t>
  </si>
  <si>
    <t>1212_うち専門学校又は短大、高専が１人（子供が１人）（15歳以上の子供が１人）（うち在学者が１人）</t>
  </si>
  <si>
    <t>1213_うち大学又は大学院が１人（子供が１人）（15歳以上の子供が１人）（うち在学者が１人）</t>
  </si>
  <si>
    <t>21_15歳未満の子供のみ（子供が２人）</t>
  </si>
  <si>
    <t>22_15歳以上の子供が１人（子供が２人）</t>
  </si>
  <si>
    <t>221_うち15歳以上の在学者が１人（子供が２人）（15歳以上の子供が１人）</t>
  </si>
  <si>
    <t>2211_うち高校が１人（子供が２人）（15歳以上の子供が１人）（うち15歳以上の在学者が１人）</t>
  </si>
  <si>
    <t>2212_うち専門学校又は短大、高専が１人（子供が２人）（15歳以上の子供が１人）（うち15歳以上の在学者が１人）</t>
  </si>
  <si>
    <t>2213_うち大学又は大学院が１人（子供が２人）（15歳以上の子供が１人）（うち15歳以上の在学者が１人）</t>
  </si>
  <si>
    <t>23_15歳以上の子供が２人（子供が２人）</t>
  </si>
  <si>
    <t>231_うち15歳以上の在学者が１人（子供が２人）（15歳以上の子供が２人）</t>
  </si>
  <si>
    <t>2311_うち高校が１人（子供が２人）（15歳以上の子供が２人）（うち15歳以上の在学者が１人）</t>
  </si>
  <si>
    <t>2312_うち専門学校又は短大、高専が１人（子供が２人）（15歳以上の子供が２人）（うち15歳以上の在学者が１人）</t>
  </si>
  <si>
    <t>2313_うち大学又は大学院が１人（子供が２人）（15歳以上の子供が２人）（うち15歳以上の在学者が１人）</t>
  </si>
  <si>
    <t>232_うち15歳以上の在学者が２人（子供が２人）（15歳以上の子供が２人）</t>
  </si>
  <si>
    <t>2321_うち高校が２人（子供が２人）（15歳以上の子供が２人）（うち15歳以上の在学者が２人）</t>
  </si>
  <si>
    <t>2322_うち高校が１人、専門学校、短大、高専、大学、大学院が１人（子供が２人）（15歳以上の子供が２人）（うち15歳以上の在学者が２人）</t>
  </si>
  <si>
    <t>2323_うち専門学校又は短大、高専が２人（子供が２人）（15歳以上の子供が２人）（うち15歳以上の在学者が２人）</t>
  </si>
  <si>
    <t>2324_うち大学又は大学院が２人（子供が２人）（15歳以上の子供が２人）（うち15歳以上の在学者が２人）</t>
  </si>
  <si>
    <t>2325_うち専門学校又は短大、高専が１人、大学又は大学院が１人（子供が２人）（15歳以上の子供が２人）（うち15歳以上の在学者が２人）</t>
  </si>
  <si>
    <t>31_15歳未満の子供のみ（子供が３人以上）</t>
  </si>
  <si>
    <t>32_15歳以上の子供が１人（子供が３人以上）</t>
  </si>
  <si>
    <t>321_うち15歳以上の在学者が１人（子供が３人以上）（15歳以上の子供が１人）</t>
  </si>
  <si>
    <t>3211_うち高校が１人（子供が３人以上）（15歳以上の子供が１人）（うち15歳以上の在学者が１人）</t>
  </si>
  <si>
    <t>3212_うち専門学校又は短大、高専が１人（子供が３人以上）（15歳以上の子供が１人）（うち15歳以上の在学者が１人）</t>
  </si>
  <si>
    <t>3213_うち大学又は大学院が１人（子供が３人以上）（15歳以上の子供が１人）（うち15歳以上の在学者が１人）</t>
  </si>
  <si>
    <t>33_15歳以上の子供が２人（子供が３人以上）</t>
  </si>
  <si>
    <t>331_うち15歳以上の在学者が１人（子供が３人以上）（15歳以上の子供が２人）</t>
  </si>
  <si>
    <t>3311_うち高校が１人（子供が３人以上）（15歳以上の子供が２人）（うち15歳以上の在学者が１人）</t>
  </si>
  <si>
    <t>3312_うち専門学校又は短大、高専が１人（子供が３人以上）（15歳以上の子供が２人）（うち15歳以上の在学者が１人）</t>
  </si>
  <si>
    <t>3313_うち大学又は大学院が１人（子供が３人以上）（15歳以上の子供が２人）（うち15歳以上の在学者が１人）</t>
  </si>
  <si>
    <t>332_うち15歳以上の在学者が２人（子供が３人以上）</t>
  </si>
  <si>
    <t>3321_うち高校が２人（子供が３人以上）（15歳以上の子供が２人）（うち15歳以上の在学者が２人）</t>
  </si>
  <si>
    <t>3322_うち高校が１人、専門学校、短大、高専、大学、大学院が１人（子供が３人以上）（15歳以上の子供が２人）（うち15歳以上の在学者が２人）</t>
  </si>
  <si>
    <t>3323_うち専門学校又は短大、高専が２人（子供が３人以上）（15歳以上の子供が２人）（うち15歳以上の在学者が２人）</t>
  </si>
  <si>
    <t>3324_うち大学又は大学院が２人（子供が３人以上）（15歳以上の子供が２人）（うち15歳以上の在学者が２人）</t>
  </si>
  <si>
    <t>3325_うち専門学校又は短大、高専が１人、大学又は大学院が１人（子供が３人以上）（15歳以上の子供が２人）（うち15歳以上の在学者が２人）</t>
  </si>
  <si>
    <t>34_15歳以上の子供が３人以上</t>
  </si>
  <si>
    <t>341_うち15歳以上の在学者が１人（子供が３人以上）（15歳以上の子供が３人以上）</t>
  </si>
  <si>
    <t>3411_うち高校が１人（子供が３人以上）（15歳以上の子供が３人以上）（うち15歳以上の在学者が１人）</t>
  </si>
  <si>
    <t>3412_うち専門学校又は短大、高専が１人（子供が３人以上）（15歳以上の子供が３人以上）（うち15歳以上の在学者が１人）</t>
  </si>
  <si>
    <t>3413_うち大学又は大学院が１人（子供が３人以上）（15歳以上の子供が３人以上）（うち15歳以上の在学者が１人）</t>
  </si>
  <si>
    <t>342_うち15歳以上の在学者が２人（子供が３人以上）（15歳以上の子供が３人以上）</t>
  </si>
  <si>
    <t>3421_うち高校が２人（子供が３人以上）（15歳以上の子供が３人以上）（うち15歳以上の在学者が２人）</t>
  </si>
  <si>
    <t>3422_うち高校が１人、専門学校、短大、高専、大学、大学院が１人（子供が３人以上）（15歳以上の子供が３人以上）（うち15歳以上の在学者が２人）</t>
  </si>
  <si>
    <t>3423_うち専門学校又は短大、高専が２人（子供が３人以上）（15歳以上の子供が３人以上）（うち15歳以上の在学者が２人）</t>
  </si>
  <si>
    <t>3424_うち大学又は大学院が２人（子供が３人以上）（15歳以上の子供が３人以上）（うち15歳以上の在学者が２人）</t>
  </si>
  <si>
    <t>3425_うち専門学校又は短大、高専が１人、大学又は大学院が１人（子供が３人以上）（15歳以上の子供が３人以上）（うち15歳以上の在学者が２人）</t>
  </si>
  <si>
    <t>343_うち15歳以上の在学者が３人</t>
  </si>
  <si>
    <t>3431_うち高校が３人</t>
  </si>
  <si>
    <t>3432_うち高校が２人、専門学校、短大、高専、大学、大学院が１人</t>
  </si>
  <si>
    <t>3433_うち高校が１人、専門学校、短大、高専、大学、大学院が２人</t>
  </si>
  <si>
    <t>34331_うち高校、専門学校又は短大、高専、大学又は大学院が各１人</t>
  </si>
  <si>
    <t>34332_うち高校、専門学校、短大又は高専が各１人</t>
  </si>
  <si>
    <t>34333_うち高校、大学、大学院が各１人</t>
  </si>
  <si>
    <t>3434_うち専門学校又は短大、高専が３人</t>
  </si>
  <si>
    <t>3435_うち専門学校又は短大、高専が２人、大学又は大学院が１人</t>
  </si>
  <si>
    <t>3436_うち専門学校又は短大、高専が１人、大学又は大学院が２人</t>
  </si>
  <si>
    <t>3437_うち大学又は大学院が３人</t>
  </si>
  <si>
    <t>344_うち15歳以上の在学者が４人以上</t>
  </si>
  <si>
    <t>00_全国</t>
  </si>
  <si>
    <t>※【】内は，e-Statの「データベース機能」で表示される分類事項名称</t>
  </si>
  <si>
    <t>1.</t>
  </si>
  <si>
    <t>2.</t>
  </si>
  <si>
    <t>3.</t>
  </si>
  <si>
    <t>4.</t>
  </si>
  <si>
    <t>5.</t>
  </si>
  <si>
    <t>6.</t>
  </si>
  <si>
    <t>7.</t>
  </si>
  <si>
    <t>8.</t>
  </si>
  <si>
    <t>9.</t>
  </si>
  <si>
    <t>10.</t>
  </si>
  <si>
    <t>11.</t>
  </si>
  <si>
    <t>12.</t>
  </si>
  <si>
    <t>14.</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</si>
  <si>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</si>
  <si>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</si>
  <si>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</si>
  <si>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</si>
  <si>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</si>
  <si>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</si>
  <si>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</si>
  <si>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</si>
  <si>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</si>
  <si>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</si>
  <si>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</si>
  <si>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</si>
  <si>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</si>
  <si>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</si>
  <si>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</si>
  <si>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</si>
  <si>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</si>
  <si>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</si>
  <si>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</si>
  <si>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</si>
  <si>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</si>
  <si>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</si>
  <si>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</si>
  <si>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</si>
  <si>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</si>
  <si>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</si>
  <si>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</si>
  <si>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</si>
  <si>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</si>
  <si>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</si>
  <si>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</si>
  <si>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</si>
  <si>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</si>
  <si>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</si>
  <si>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</si>
  <si>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</si>
  <si>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</si>
  <si>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</si>
  <si>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</si>
  <si>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</si>
  <si>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</si>
  <si>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</si>
  <si>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</si>
  <si>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</si>
  <si>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</si>
  <si>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</si>
  <si>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</si>
  <si>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</si>
  <si>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</si>
  <si>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</si>
  <si>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</si>
  <si>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</si>
  <si>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</si>
  <si>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</si>
  <si>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</si>
  <si>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</si>
  <si>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</si>
  <si>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</si>
  <si>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</si>
  <si>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</si>
  <si>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</si>
  <si>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</si>
  <si>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</si>
  <si>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</si>
  <si>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</si>
  <si>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</si>
  <si>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85.</t>
  </si>
  <si>
    <t>86.</t>
  </si>
  <si>
    <t>87.</t>
  </si>
  <si>
    <t>88.</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</si>
  <si>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</si>
  <si>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</si>
  <si>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</si>
  <si>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</si>
  <si>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</si>
  <si>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</si>
  <si>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</si>
  <si>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</si>
  <si>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</si>
  <si>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</si>
  <si>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</si>
  <si>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</si>
  <si>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</si>
  <si>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</si>
  <si>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</si>
  <si>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</si>
  <si>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</si>
  <si>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</si>
  <si>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</si>
  <si>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</si>
  <si>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</si>
  <si>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</si>
  <si>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</si>
  <si>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</si>
  <si>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</si>
  <si>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</si>
  <si>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</si>
  <si>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</si>
  <si>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</si>
  <si>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</si>
  <si>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</si>
  <si>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</si>
  <si>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</si>
  <si>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</si>
  <si>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</si>
  <si>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</si>
  <si>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</si>
  <si>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</si>
  <si>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</si>
  <si>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</si>
  <si>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</si>
  <si>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</si>
  <si>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</si>
  <si>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</si>
  <si>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</si>
  <si>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</si>
  <si>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</si>
  <si>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</si>
  <si>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</si>
  <si>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</si>
  <si>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</si>
  <si>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</si>
  <si>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</si>
  <si>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</si>
  <si>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</si>
  <si>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</si>
  <si>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</si>
  <si>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</si>
  <si>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149.</t>
  </si>
  <si>
    <t>150.</t>
  </si>
  <si>
    <t>151.</t>
  </si>
  <si>
    <t>152.</t>
  </si>
  <si>
    <t>153.</t>
  </si>
  <si>
    <t>154.</t>
  </si>
  <si>
    <t>155.</t>
  </si>
  <si>
    <t>156.</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</si>
  <si>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</si>
  <si>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</si>
  <si>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</si>
  <si>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</si>
  <si>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</si>
  <si>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</si>
  <si>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</si>
  <si>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</si>
  <si>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</si>
  <si>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</si>
  <si>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</si>
  <si>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</si>
  <si>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</si>
  <si>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</si>
  <si>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</si>
  <si>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</si>
  <si>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</si>
  <si>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</si>
  <si>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</si>
  <si>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</si>
  <si>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</si>
  <si>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</si>
  <si>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</si>
  <si>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</si>
  <si>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</si>
  <si>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184.</t>
  </si>
  <si>
    <t>185.</t>
  </si>
  <si>
    <t>186.</t>
  </si>
  <si>
    <t>187.</t>
  </si>
  <si>
    <t>188.</t>
  </si>
  <si>
    <t>189.</t>
  </si>
  <si>
    <t>190.</t>
  </si>
  <si>
    <t>191.</t>
  </si>
  <si>
    <t>192.</t>
  </si>
  <si>
    <t>193.</t>
  </si>
  <si>
    <t>194.</t>
  </si>
  <si>
    <t>195.</t>
  </si>
  <si>
    <t>196.</t>
  </si>
  <si>
    <t>197.</t>
  </si>
  <si>
    <t>198.</t>
  </si>
  <si>
    <t>令和４年就業構造基本調査　分類一覧</t>
    <rPh sb="0" eb="2">
      <t>レイワ</t>
    </rPh>
    <phoneticPr fontId="12"/>
  </si>
  <si>
    <t>300.</t>
    <phoneticPr fontId="12"/>
  </si>
  <si>
    <t>令和４年就業構造基本調査　分類事項一覧</t>
    <rPh sb="0" eb="2">
      <t>レイワ</t>
    </rPh>
    <rPh sb="3" eb="4">
      <t>ネン</t>
    </rPh>
    <phoneticPr fontId="12"/>
  </si>
  <si>
    <t>（5）　世帯主との続き柄・一般・単身世帯・配偶関係　【続柄･一般･単身･配関】</t>
    <phoneticPr fontId="12"/>
  </si>
  <si>
    <t>0_総数</t>
    <phoneticPr fontId="12"/>
  </si>
  <si>
    <t>1_世帯主</t>
    <phoneticPr fontId="12"/>
  </si>
  <si>
    <t>11_うち単身者</t>
    <phoneticPr fontId="12"/>
  </si>
  <si>
    <t>111_未婚</t>
    <phoneticPr fontId="12"/>
  </si>
  <si>
    <t>112_配偶者あり</t>
    <phoneticPr fontId="12"/>
  </si>
  <si>
    <t>113_死別・離別</t>
    <phoneticPr fontId="12"/>
  </si>
  <si>
    <t>2_世帯主の配偶者</t>
    <phoneticPr fontId="12"/>
  </si>
  <si>
    <t>3_その他の親族世帯員</t>
    <phoneticPr fontId="12"/>
  </si>
  <si>
    <t>4_非親族世帯員</t>
    <phoneticPr fontId="12"/>
  </si>
  <si>
    <t>（36区分）</t>
    <phoneticPr fontId="12"/>
  </si>
  <si>
    <t>01_60歳</t>
    <phoneticPr fontId="12"/>
  </si>
  <si>
    <t>02_61歳</t>
    <phoneticPr fontId="12"/>
  </si>
  <si>
    <t>03_62歳</t>
    <phoneticPr fontId="12"/>
  </si>
  <si>
    <t>04_63歳</t>
    <phoneticPr fontId="12"/>
  </si>
  <si>
    <t>05_64歳</t>
    <phoneticPr fontId="12"/>
  </si>
  <si>
    <t>06_65歳</t>
    <phoneticPr fontId="12"/>
  </si>
  <si>
    <t>07_66歳</t>
    <phoneticPr fontId="12"/>
  </si>
  <si>
    <t>08_67歳</t>
    <phoneticPr fontId="12"/>
  </si>
  <si>
    <t>09_68歳</t>
    <phoneticPr fontId="12"/>
  </si>
  <si>
    <t>10_69歳</t>
    <phoneticPr fontId="12"/>
  </si>
  <si>
    <t>11_70歳</t>
    <phoneticPr fontId="12"/>
  </si>
  <si>
    <t>12_71歳</t>
    <phoneticPr fontId="12"/>
  </si>
  <si>
    <t>13_72歳</t>
    <phoneticPr fontId="12"/>
  </si>
  <si>
    <t>14_73歳</t>
    <phoneticPr fontId="12"/>
  </si>
  <si>
    <t>15_74歳</t>
    <phoneticPr fontId="12"/>
  </si>
  <si>
    <t>R01_（再掲）55歳</t>
    <phoneticPr fontId="12"/>
  </si>
  <si>
    <t>R03_（再掲）57歳</t>
    <phoneticPr fontId="12"/>
  </si>
  <si>
    <t>R12_（再掲）66歳</t>
    <phoneticPr fontId="12"/>
  </si>
  <si>
    <t>R16_（再掲）70歳</t>
    <phoneticPr fontId="12"/>
  </si>
  <si>
    <t>R17_（再掲）71歳</t>
    <phoneticPr fontId="12"/>
  </si>
  <si>
    <t>R18_（再掲）72歳</t>
    <phoneticPr fontId="12"/>
  </si>
  <si>
    <t>R19_（再掲）73歳</t>
    <phoneticPr fontId="12"/>
  </si>
  <si>
    <t>R20_（再掲）74歳</t>
    <phoneticPr fontId="12"/>
  </si>
  <si>
    <t>（272区分）</t>
    <phoneticPr fontId="12"/>
  </si>
  <si>
    <t>0191_修士（卒業者）</t>
    <rPh sb="5" eb="7">
      <t>シュウシ</t>
    </rPh>
    <rPh sb="8" eb="11">
      <t>ソツギョウシャ</t>
    </rPh>
    <phoneticPr fontId="12"/>
  </si>
  <si>
    <t>0192_専門職（卒業者）</t>
    <rPh sb="5" eb="8">
      <t>センモンショク</t>
    </rPh>
    <rPh sb="9" eb="12">
      <t>ソツギョウシャ</t>
    </rPh>
    <phoneticPr fontId="12"/>
  </si>
  <si>
    <t>0193_博士（卒業者）</t>
    <rPh sb="5" eb="7">
      <t>ハクシ</t>
    </rPh>
    <rPh sb="8" eb="11">
      <t>ソツギョウシャ</t>
    </rPh>
    <phoneticPr fontId="12"/>
  </si>
  <si>
    <t>0291_修士（在学者）</t>
    <rPh sb="5" eb="7">
      <t>シュウシ</t>
    </rPh>
    <rPh sb="8" eb="10">
      <t>ザイガク</t>
    </rPh>
    <rPh sb="10" eb="11">
      <t>シャ</t>
    </rPh>
    <phoneticPr fontId="12"/>
  </si>
  <si>
    <t>0292_専門職（在学者）</t>
    <rPh sb="5" eb="8">
      <t>センモンショク</t>
    </rPh>
    <rPh sb="9" eb="11">
      <t>ザイガク</t>
    </rPh>
    <rPh sb="11" eb="12">
      <t>シャ</t>
    </rPh>
    <phoneticPr fontId="12"/>
  </si>
  <si>
    <t>0293_博士（在学者）</t>
    <rPh sb="5" eb="7">
      <t>ハクシ</t>
    </rPh>
    <rPh sb="8" eb="10">
      <t>ザイガク</t>
    </rPh>
    <rPh sb="10" eb="11">
      <t>シャ</t>
    </rPh>
    <phoneticPr fontId="12"/>
  </si>
  <si>
    <t>0416_短大（卒業者）（20～24歳）</t>
    <phoneticPr fontId="12"/>
  </si>
  <si>
    <t>0419_大学院（卒業者）（20～24歳）</t>
    <phoneticPr fontId="12"/>
  </si>
  <si>
    <t>04191_修士（卒業者）（20～24歳）</t>
    <rPh sb="6" eb="8">
      <t>シュウシ</t>
    </rPh>
    <rPh sb="9" eb="12">
      <t>ソツギョウシャ</t>
    </rPh>
    <phoneticPr fontId="12"/>
  </si>
  <si>
    <t>04192_専門職（卒業者）（20～24歳）</t>
    <rPh sb="6" eb="9">
      <t>センモンショク</t>
    </rPh>
    <rPh sb="10" eb="13">
      <t>ソツギョウシャ</t>
    </rPh>
    <phoneticPr fontId="12"/>
  </si>
  <si>
    <t>04281_修士（在学者）（20～24歳）</t>
    <rPh sb="6" eb="8">
      <t>シュウシ</t>
    </rPh>
    <rPh sb="9" eb="11">
      <t>ザイガク</t>
    </rPh>
    <rPh sb="11" eb="12">
      <t>シャ</t>
    </rPh>
    <phoneticPr fontId="12"/>
  </si>
  <si>
    <t>04282_専門職（在学者）（20～24歳）</t>
    <rPh sb="6" eb="9">
      <t>センモンショク</t>
    </rPh>
    <rPh sb="10" eb="12">
      <t>ザイガク</t>
    </rPh>
    <rPh sb="12" eb="13">
      <t>シャ</t>
    </rPh>
    <phoneticPr fontId="12"/>
  </si>
  <si>
    <t>04283_博士（在学者）（20～24歳）</t>
    <rPh sb="6" eb="8">
      <t>ハクシ</t>
    </rPh>
    <rPh sb="9" eb="11">
      <t>ザイガク</t>
    </rPh>
    <rPh sb="11" eb="12">
      <t>シャ</t>
    </rPh>
    <phoneticPr fontId="12"/>
  </si>
  <si>
    <t>0519_大学院（卒業者）（25～29歳）</t>
    <phoneticPr fontId="12"/>
  </si>
  <si>
    <t>05191_修士（卒業者）（25～29歳）</t>
    <rPh sb="6" eb="8">
      <t>シュウシ</t>
    </rPh>
    <rPh sb="9" eb="12">
      <t>ソツギョウシャ</t>
    </rPh>
    <phoneticPr fontId="12"/>
  </si>
  <si>
    <t>05192_専門職（卒業者）（25～29歳）</t>
    <rPh sb="6" eb="9">
      <t>センモンショク</t>
    </rPh>
    <rPh sb="10" eb="13">
      <t>ソツギョウシャ</t>
    </rPh>
    <phoneticPr fontId="12"/>
  </si>
  <si>
    <t>05193_博士（卒業者）（25～29歳）</t>
    <rPh sb="6" eb="8">
      <t>ハクシ</t>
    </rPh>
    <rPh sb="9" eb="12">
      <t>ソツギョウシャ</t>
    </rPh>
    <phoneticPr fontId="12"/>
  </si>
  <si>
    <t>0528_大学院（在学者）（25～29歳）</t>
    <phoneticPr fontId="12"/>
  </si>
  <si>
    <t>05281_修士（在学者）（25～29歳）</t>
    <rPh sb="6" eb="8">
      <t>シュウシ</t>
    </rPh>
    <rPh sb="9" eb="11">
      <t>ザイガク</t>
    </rPh>
    <rPh sb="11" eb="12">
      <t>シャ</t>
    </rPh>
    <phoneticPr fontId="12"/>
  </si>
  <si>
    <t>05282_専門職（在学者）（25～29歳）</t>
    <rPh sb="6" eb="9">
      <t>センモンショク</t>
    </rPh>
    <rPh sb="10" eb="12">
      <t>ザイガク</t>
    </rPh>
    <rPh sb="12" eb="13">
      <t>シャ</t>
    </rPh>
    <phoneticPr fontId="12"/>
  </si>
  <si>
    <t>05283_博士（在学者）（25～29歳）</t>
    <rPh sb="6" eb="8">
      <t>ハクシ</t>
    </rPh>
    <rPh sb="9" eb="11">
      <t>ザイガク</t>
    </rPh>
    <rPh sb="11" eb="12">
      <t>シャ</t>
    </rPh>
    <phoneticPr fontId="12"/>
  </si>
  <si>
    <t>0619_大学院（卒業者）（30～34歳）</t>
    <phoneticPr fontId="12"/>
  </si>
  <si>
    <t>06191_修士（卒業者）（30～34歳）</t>
    <rPh sb="6" eb="8">
      <t>シュウシ</t>
    </rPh>
    <rPh sb="9" eb="12">
      <t>ソツギョウシャ</t>
    </rPh>
    <phoneticPr fontId="12"/>
  </si>
  <si>
    <t>06192_専門職（卒業者）（30～34歳）</t>
    <rPh sb="6" eb="9">
      <t>センモンショク</t>
    </rPh>
    <rPh sb="10" eb="13">
      <t>ソツギョウシャ</t>
    </rPh>
    <phoneticPr fontId="12"/>
  </si>
  <si>
    <t>06193_博士（卒業者）（30～34歳）</t>
    <rPh sb="6" eb="8">
      <t>ハクシ</t>
    </rPh>
    <rPh sb="9" eb="12">
      <t>ソツギョウシャ</t>
    </rPh>
    <phoneticPr fontId="12"/>
  </si>
  <si>
    <t>0719_大学院（卒業者）（35～39歳）</t>
    <phoneticPr fontId="12"/>
  </si>
  <si>
    <t>07191_修士（卒業者）（35～39歳）</t>
    <rPh sb="6" eb="8">
      <t>シュウシ</t>
    </rPh>
    <rPh sb="9" eb="12">
      <t>ソツギョウシャ</t>
    </rPh>
    <phoneticPr fontId="12"/>
  </si>
  <si>
    <t>07192_専門職（卒業者）（35～39歳）</t>
    <rPh sb="6" eb="9">
      <t>センモンショク</t>
    </rPh>
    <rPh sb="10" eb="13">
      <t>ソツギョウシャ</t>
    </rPh>
    <phoneticPr fontId="12"/>
  </si>
  <si>
    <t>07193_博士（卒業者）（35～39歳）</t>
    <rPh sb="6" eb="8">
      <t>ハクシ</t>
    </rPh>
    <rPh sb="9" eb="12">
      <t>ソツギョウシャ</t>
    </rPh>
    <phoneticPr fontId="12"/>
  </si>
  <si>
    <t>0819_大学院（卒業者）（40～44歳）</t>
    <phoneticPr fontId="12"/>
  </si>
  <si>
    <t>08191_修士（卒業者）（40～44歳）</t>
    <rPh sb="6" eb="8">
      <t>シュウシ</t>
    </rPh>
    <rPh sb="9" eb="12">
      <t>ソツギョウシャ</t>
    </rPh>
    <phoneticPr fontId="12"/>
  </si>
  <si>
    <t>08192_専門職（卒業者）（40～44歳）</t>
    <rPh sb="6" eb="9">
      <t>センモンショク</t>
    </rPh>
    <rPh sb="10" eb="13">
      <t>ソツギョウシャ</t>
    </rPh>
    <phoneticPr fontId="12"/>
  </si>
  <si>
    <t>08193_博士（卒業者）（40～44歳）</t>
    <rPh sb="6" eb="8">
      <t>ハクシ</t>
    </rPh>
    <rPh sb="9" eb="12">
      <t>ソツギョウシャ</t>
    </rPh>
    <phoneticPr fontId="12"/>
  </si>
  <si>
    <t>091_卒業者（45～49歳）</t>
    <phoneticPr fontId="12"/>
  </si>
  <si>
    <t>09191_修士（卒業者）（45～49歳）</t>
    <rPh sb="6" eb="8">
      <t>シュウシ</t>
    </rPh>
    <rPh sb="9" eb="12">
      <t>ソツギョウシャ</t>
    </rPh>
    <phoneticPr fontId="12"/>
  </si>
  <si>
    <t>09192_専門職（卒業者）（45～49歳）</t>
    <rPh sb="6" eb="9">
      <t>センモンショク</t>
    </rPh>
    <rPh sb="10" eb="13">
      <t>ソツギョウシャ</t>
    </rPh>
    <phoneticPr fontId="12"/>
  </si>
  <si>
    <t>09193_博士（卒業者）（45～49歳）</t>
    <rPh sb="6" eb="8">
      <t>ハクシ</t>
    </rPh>
    <rPh sb="9" eb="12">
      <t>ソツギョウシャ</t>
    </rPh>
    <phoneticPr fontId="12"/>
  </si>
  <si>
    <t>1019_大学院（卒業者）（50～54歳）</t>
    <phoneticPr fontId="12"/>
  </si>
  <si>
    <t>10191_修士（卒業者）（50～54歳）</t>
    <rPh sb="6" eb="8">
      <t>シュウシ</t>
    </rPh>
    <rPh sb="9" eb="12">
      <t>ソツギョウシャ</t>
    </rPh>
    <phoneticPr fontId="12"/>
  </si>
  <si>
    <t>10192_専門職（卒業者）（50～54歳）</t>
    <rPh sb="6" eb="9">
      <t>センモンショク</t>
    </rPh>
    <rPh sb="10" eb="13">
      <t>ソツギョウシャ</t>
    </rPh>
    <phoneticPr fontId="12"/>
  </si>
  <si>
    <t>10193_博士（卒業者）（50～54歳）</t>
    <rPh sb="6" eb="8">
      <t>ハクシ</t>
    </rPh>
    <rPh sb="9" eb="12">
      <t>ソツギョウシャ</t>
    </rPh>
    <phoneticPr fontId="12"/>
  </si>
  <si>
    <t>111_卒業者（55～59歳）</t>
    <phoneticPr fontId="12"/>
  </si>
  <si>
    <t>11191_修士（卒業者）（55～59歳）</t>
    <rPh sb="6" eb="8">
      <t>シュウシ</t>
    </rPh>
    <rPh sb="9" eb="12">
      <t>ソツギョウシャ</t>
    </rPh>
    <phoneticPr fontId="12"/>
  </si>
  <si>
    <t>11192_専門職（卒業者）（55～59歳）</t>
    <rPh sb="6" eb="9">
      <t>センモンショク</t>
    </rPh>
    <rPh sb="10" eb="13">
      <t>ソツギョウシャ</t>
    </rPh>
    <phoneticPr fontId="12"/>
  </si>
  <si>
    <t>11193_博士（卒業者）（55～59歳）</t>
    <rPh sb="6" eb="8">
      <t>ハクシ</t>
    </rPh>
    <rPh sb="9" eb="12">
      <t>ソツギョウシャ</t>
    </rPh>
    <phoneticPr fontId="12"/>
  </si>
  <si>
    <t>1219_大学院（卒業者）（60～64歳）</t>
    <phoneticPr fontId="12"/>
  </si>
  <si>
    <t>12191_修士（卒業者）（60～64歳）</t>
    <rPh sb="6" eb="8">
      <t>シュウシ</t>
    </rPh>
    <rPh sb="9" eb="12">
      <t>ソツギョウシャ</t>
    </rPh>
    <phoneticPr fontId="12"/>
  </si>
  <si>
    <t>12192_専門職（卒業者）（60～64歳）</t>
    <rPh sb="6" eb="9">
      <t>センモンショク</t>
    </rPh>
    <rPh sb="10" eb="13">
      <t>ソツギョウシャ</t>
    </rPh>
    <phoneticPr fontId="12"/>
  </si>
  <si>
    <t>12193_博士（卒業者）（60～64歳）</t>
    <rPh sb="6" eb="8">
      <t>ハクシ</t>
    </rPh>
    <rPh sb="9" eb="12">
      <t>ソツギョウシャ</t>
    </rPh>
    <phoneticPr fontId="12"/>
  </si>
  <si>
    <t>1319_大学院（卒業者）（65～69歳）</t>
    <phoneticPr fontId="12"/>
  </si>
  <si>
    <t>13191_修士（卒業者）（65～69歳）</t>
    <rPh sb="6" eb="8">
      <t>シュウシ</t>
    </rPh>
    <rPh sb="9" eb="12">
      <t>ソツギョウシャ</t>
    </rPh>
    <phoneticPr fontId="12"/>
  </si>
  <si>
    <t>13192_専門職（卒業者）（65～69歳）</t>
    <rPh sb="6" eb="9">
      <t>センモンショク</t>
    </rPh>
    <rPh sb="10" eb="13">
      <t>ソツギョウシャ</t>
    </rPh>
    <phoneticPr fontId="12"/>
  </si>
  <si>
    <t>13193_博士（卒業者）（65～69歳）</t>
    <rPh sb="6" eb="8">
      <t>ハクシ</t>
    </rPh>
    <rPh sb="9" eb="12">
      <t>ソツギョウシャ</t>
    </rPh>
    <phoneticPr fontId="12"/>
  </si>
  <si>
    <t>1419_大学院（卒業者）（70～74歳）</t>
    <phoneticPr fontId="12"/>
  </si>
  <si>
    <t>14191_修士（卒業者）（70～74歳）</t>
    <rPh sb="6" eb="8">
      <t>シュウシ</t>
    </rPh>
    <rPh sb="9" eb="12">
      <t>ソツギョウシャ</t>
    </rPh>
    <phoneticPr fontId="12"/>
  </si>
  <si>
    <t>14192_専門職（卒業者）（70～74歳）</t>
    <rPh sb="6" eb="9">
      <t>センモンショク</t>
    </rPh>
    <rPh sb="10" eb="13">
      <t>ソツギョウシャ</t>
    </rPh>
    <phoneticPr fontId="12"/>
  </si>
  <si>
    <t>14193_博士（卒業者）（70～74歳）</t>
    <rPh sb="6" eb="8">
      <t>ハクシ</t>
    </rPh>
    <rPh sb="9" eb="12">
      <t>ソツギョウシャ</t>
    </rPh>
    <phoneticPr fontId="12"/>
  </si>
  <si>
    <t>1519_大学院（卒業者）（75～79歳）</t>
    <phoneticPr fontId="12"/>
  </si>
  <si>
    <t>15191_修士（卒業者）（75～79歳）</t>
    <rPh sb="6" eb="8">
      <t>シュウシ</t>
    </rPh>
    <rPh sb="9" eb="12">
      <t>ソツギョウシャ</t>
    </rPh>
    <phoneticPr fontId="12"/>
  </si>
  <si>
    <t>15192_専門職（卒業者）（75～79歳）</t>
    <rPh sb="6" eb="9">
      <t>センモンショク</t>
    </rPh>
    <rPh sb="10" eb="13">
      <t>ソツギョウシャ</t>
    </rPh>
    <phoneticPr fontId="12"/>
  </si>
  <si>
    <t>15193_博士（卒業者）（75～79歳）</t>
    <rPh sb="6" eb="8">
      <t>ハクシ</t>
    </rPh>
    <rPh sb="9" eb="12">
      <t>ソツギョウシャ</t>
    </rPh>
    <phoneticPr fontId="12"/>
  </si>
  <si>
    <t>1619_大学院（卒業者）（80～84歳）</t>
    <phoneticPr fontId="12"/>
  </si>
  <si>
    <t>16191_修士（卒業者）（80～84歳）</t>
    <rPh sb="6" eb="8">
      <t>シュウシ</t>
    </rPh>
    <rPh sb="9" eb="12">
      <t>ソツギョウシャ</t>
    </rPh>
    <phoneticPr fontId="12"/>
  </si>
  <si>
    <t>16192_専門職（卒業者）（80～84歳）</t>
    <rPh sb="6" eb="9">
      <t>センモンショク</t>
    </rPh>
    <rPh sb="10" eb="13">
      <t>ソツギョウシャ</t>
    </rPh>
    <phoneticPr fontId="12"/>
  </si>
  <si>
    <t>16193_博士（卒業者）（80～84歳）</t>
    <rPh sb="6" eb="8">
      <t>ハクシ</t>
    </rPh>
    <rPh sb="9" eb="12">
      <t>ソツギョウシャ</t>
    </rPh>
    <phoneticPr fontId="12"/>
  </si>
  <si>
    <t>1716_短大（卒業者）（85歳以上）</t>
    <phoneticPr fontId="12"/>
  </si>
  <si>
    <t>17191_修士（卒業者）（85歳以上）</t>
    <rPh sb="6" eb="8">
      <t>シュウシ</t>
    </rPh>
    <rPh sb="9" eb="12">
      <t>ソツギョウシャ</t>
    </rPh>
    <phoneticPr fontId="12"/>
  </si>
  <si>
    <t>17192_専門職（卒業者）（85歳以上）</t>
    <rPh sb="6" eb="9">
      <t>センモンショク</t>
    </rPh>
    <rPh sb="10" eb="13">
      <t>ソツギョウシャ</t>
    </rPh>
    <phoneticPr fontId="12"/>
  </si>
  <si>
    <t>17193_博士（卒業者）（85歳以上）</t>
    <rPh sb="6" eb="8">
      <t>ハクシ</t>
    </rPh>
    <rPh sb="9" eb="12">
      <t>ソツギョウシャ</t>
    </rPh>
    <phoneticPr fontId="12"/>
  </si>
  <si>
    <t>（15区分）</t>
    <phoneticPr fontId="12"/>
  </si>
  <si>
    <t>（13区分）</t>
    <phoneticPr fontId="12"/>
  </si>
  <si>
    <t>（3区分）　</t>
    <rPh sb="2" eb="4">
      <t>クブン</t>
    </rPh>
    <phoneticPr fontId="12"/>
  </si>
  <si>
    <t>1_卒業者</t>
    <phoneticPr fontId="12"/>
  </si>
  <si>
    <t>11_小学・中学（卒業者）</t>
    <phoneticPr fontId="12"/>
  </si>
  <si>
    <t>2_在学者</t>
    <phoneticPr fontId="12"/>
  </si>
  <si>
    <t>12_高校・旧制中（卒業者）</t>
    <phoneticPr fontId="12"/>
  </si>
  <si>
    <t>13_専門学校（２年未満）（卒業者）</t>
    <phoneticPr fontId="12"/>
  </si>
  <si>
    <t>14_専門学校（２～４年未満）（卒業者）</t>
    <phoneticPr fontId="12"/>
  </si>
  <si>
    <t>15_専門学校（４年以上）（卒業者）</t>
    <phoneticPr fontId="12"/>
  </si>
  <si>
    <t>16_短大（卒業者）</t>
    <phoneticPr fontId="12"/>
  </si>
  <si>
    <t>17_高専（卒業者）</t>
    <phoneticPr fontId="12"/>
  </si>
  <si>
    <t>18_大学（卒業者）</t>
    <phoneticPr fontId="12"/>
  </si>
  <si>
    <t>19_大学院（卒業者）</t>
    <phoneticPr fontId="12"/>
  </si>
  <si>
    <t>91_修士</t>
    <rPh sb="3" eb="5">
      <t>シュウシ</t>
    </rPh>
    <phoneticPr fontId="12"/>
  </si>
  <si>
    <t>191_修士（卒業者）</t>
    <rPh sb="4" eb="6">
      <t>シュウシ</t>
    </rPh>
    <rPh sb="7" eb="10">
      <t>ソツギョウシャ</t>
    </rPh>
    <phoneticPr fontId="12"/>
  </si>
  <si>
    <t>191_修士（卒業者）</t>
    <rPh sb="4" eb="6">
      <t>シュウシ</t>
    </rPh>
    <phoneticPr fontId="12"/>
  </si>
  <si>
    <t>92_専門職</t>
    <rPh sb="3" eb="6">
      <t>センモンショク</t>
    </rPh>
    <phoneticPr fontId="12"/>
  </si>
  <si>
    <t>192_専門職（卒業者）</t>
    <rPh sb="4" eb="7">
      <t>センモンショク</t>
    </rPh>
    <rPh sb="8" eb="11">
      <t>ソツギョウシャ</t>
    </rPh>
    <phoneticPr fontId="12"/>
  </si>
  <si>
    <t>192_専門職（卒業者）</t>
    <rPh sb="4" eb="7">
      <t>センモンショク</t>
    </rPh>
    <phoneticPr fontId="12"/>
  </si>
  <si>
    <t>93_博士</t>
    <rPh sb="3" eb="5">
      <t>ハクシ</t>
    </rPh>
    <phoneticPr fontId="12"/>
  </si>
  <si>
    <t>193_博士（卒業者）</t>
    <rPh sb="4" eb="6">
      <t>ハクシ</t>
    </rPh>
    <rPh sb="7" eb="10">
      <t>ソツギョウシャ</t>
    </rPh>
    <phoneticPr fontId="12"/>
  </si>
  <si>
    <t>193_博士（卒業者）</t>
    <rPh sb="4" eb="6">
      <t>ハクシ</t>
    </rPh>
    <phoneticPr fontId="12"/>
  </si>
  <si>
    <t>23_専門学校（２年未満）（在学者）</t>
    <phoneticPr fontId="12"/>
  </si>
  <si>
    <t>291_修士（在学者）</t>
    <rPh sb="4" eb="6">
      <t>シュウシ</t>
    </rPh>
    <rPh sb="7" eb="9">
      <t>ザイガク</t>
    </rPh>
    <rPh sb="9" eb="10">
      <t>シャ</t>
    </rPh>
    <phoneticPr fontId="12"/>
  </si>
  <si>
    <t>292_専門職（在学者）</t>
    <rPh sb="4" eb="7">
      <t>センモンショク</t>
    </rPh>
    <rPh sb="8" eb="10">
      <t>ザイガク</t>
    </rPh>
    <rPh sb="10" eb="11">
      <t>シャ</t>
    </rPh>
    <phoneticPr fontId="12"/>
  </si>
  <si>
    <t>293_博士（在学者）</t>
    <rPh sb="4" eb="6">
      <t>ハクシ</t>
    </rPh>
    <rPh sb="7" eb="9">
      <t>ザイガク</t>
    </rPh>
    <rPh sb="9" eb="10">
      <t>シャ</t>
    </rPh>
    <phoneticPr fontId="12"/>
  </si>
  <si>
    <t>1_平成30年以降</t>
    <phoneticPr fontId="12"/>
  </si>
  <si>
    <t>02_令和３年</t>
    <phoneticPr fontId="12"/>
  </si>
  <si>
    <t>2_平成25年～29年</t>
    <phoneticPr fontId="12"/>
  </si>
  <si>
    <t>03_令和２年</t>
    <phoneticPr fontId="12"/>
  </si>
  <si>
    <t>3_平成20年～24年</t>
    <phoneticPr fontId="12"/>
  </si>
  <si>
    <t>04_平成31年</t>
    <rPh sb="3" eb="5">
      <t>ヘイセイ</t>
    </rPh>
    <phoneticPr fontId="12"/>
  </si>
  <si>
    <t>4_平成15年～19年</t>
    <phoneticPr fontId="12"/>
  </si>
  <si>
    <t>05_平成30年</t>
    <phoneticPr fontId="12"/>
  </si>
  <si>
    <t>5_平成10年～14年</t>
    <phoneticPr fontId="12"/>
  </si>
  <si>
    <t>06_平成29年</t>
    <phoneticPr fontId="12"/>
  </si>
  <si>
    <t>6_平成５年～９年</t>
    <rPh sb="2" eb="4">
      <t>ヘイセイ</t>
    </rPh>
    <phoneticPr fontId="12"/>
  </si>
  <si>
    <t>07_平成28年</t>
    <phoneticPr fontId="12"/>
  </si>
  <si>
    <t>7_平成４年以前</t>
    <rPh sb="2" eb="4">
      <t>ヘイセイ</t>
    </rPh>
    <phoneticPr fontId="12"/>
  </si>
  <si>
    <t>08_平成27年</t>
    <phoneticPr fontId="12"/>
  </si>
  <si>
    <t>09_平成26年</t>
    <phoneticPr fontId="12"/>
  </si>
  <si>
    <t>21_家事をしている者</t>
    <phoneticPr fontId="12"/>
  </si>
  <si>
    <t>1409_平成31年４月</t>
    <rPh sb="5" eb="7">
      <t>ヘイセイ</t>
    </rPh>
    <phoneticPr fontId="12"/>
  </si>
  <si>
    <t>1410_平成31年３月</t>
    <phoneticPr fontId="12"/>
  </si>
  <si>
    <t>1411_平成31年２月</t>
    <phoneticPr fontId="12"/>
  </si>
  <si>
    <t>1412_平成31年１月</t>
    <phoneticPr fontId="12"/>
  </si>
  <si>
    <t>17_平成28年以前</t>
    <phoneticPr fontId="12"/>
  </si>
  <si>
    <t>（34区分）</t>
    <phoneticPr fontId="12"/>
  </si>
  <si>
    <t>0S_（別掲）フリーランス</t>
    <phoneticPr fontId="12"/>
  </si>
  <si>
    <t>（18区分）</t>
    <rPh sb="3" eb="5">
      <t>クブン</t>
    </rPh>
    <phoneticPr fontId="12"/>
  </si>
  <si>
    <t>（14A区分）</t>
    <phoneticPr fontId="12"/>
  </si>
  <si>
    <t>（9区分）</t>
    <phoneticPr fontId="12"/>
  </si>
  <si>
    <t>（8B区分）</t>
    <phoneticPr fontId="12"/>
  </si>
  <si>
    <t>（8C区分）</t>
    <rPh sb="3" eb="5">
      <t>クブン</t>
    </rPh>
    <phoneticPr fontId="12"/>
  </si>
  <si>
    <t>（7区分）</t>
    <phoneticPr fontId="12"/>
  </si>
  <si>
    <t>1_うち自営業主</t>
    <phoneticPr fontId="12"/>
  </si>
  <si>
    <t>2_うち雇用者</t>
    <phoneticPr fontId="12"/>
  </si>
  <si>
    <t>21_会社などの役員</t>
    <rPh sb="3" eb="5">
      <t>カイシャ</t>
    </rPh>
    <rPh sb="8" eb="10">
      <t>ヤクイン</t>
    </rPh>
    <phoneticPr fontId="12"/>
  </si>
  <si>
    <t>21_うち正規の職員・従業員</t>
    <phoneticPr fontId="12"/>
  </si>
  <si>
    <t>22_会社などの役員を除く雇用者</t>
    <rPh sb="3" eb="5">
      <t>カイシャ</t>
    </rPh>
    <rPh sb="8" eb="10">
      <t>ヤクイン</t>
    </rPh>
    <rPh sb="11" eb="12">
      <t>ノゾ</t>
    </rPh>
    <rPh sb="13" eb="16">
      <t>コヨウシャ</t>
    </rPh>
    <phoneticPr fontId="12"/>
  </si>
  <si>
    <t>22_うち非正規の職員・従業員</t>
    <phoneticPr fontId="12"/>
  </si>
  <si>
    <t>221_正規の職員・従業員</t>
    <phoneticPr fontId="12"/>
  </si>
  <si>
    <t>222_非正規の職員・従業員</t>
    <phoneticPr fontId="12"/>
  </si>
  <si>
    <t>S_（別掲）フリーランス</t>
    <phoneticPr fontId="12"/>
  </si>
  <si>
    <t>（21区分）</t>
    <phoneticPr fontId="12"/>
  </si>
  <si>
    <t>（19区分）</t>
    <phoneticPr fontId="12"/>
  </si>
  <si>
    <t>（18区分）</t>
    <phoneticPr fontId="12"/>
  </si>
  <si>
    <t>（16区分）</t>
    <phoneticPr fontId="12"/>
  </si>
  <si>
    <t>（15A区分）</t>
    <phoneticPr fontId="12"/>
  </si>
  <si>
    <t>（25区分）</t>
    <phoneticPr fontId="12"/>
  </si>
  <si>
    <t>3251_パート</t>
    <phoneticPr fontId="12"/>
  </si>
  <si>
    <t>3252_アルバイト</t>
    <phoneticPr fontId="12"/>
  </si>
  <si>
    <t>3253_労働者派遣事業所の派遣社員</t>
    <phoneticPr fontId="12"/>
  </si>
  <si>
    <t>3254_契約社員</t>
    <phoneticPr fontId="12"/>
  </si>
  <si>
    <t>3255_嘱託</t>
    <phoneticPr fontId="12"/>
  </si>
  <si>
    <t>3256_その他</t>
    <phoneticPr fontId="12"/>
  </si>
  <si>
    <t>（17A区分）</t>
    <phoneticPr fontId="12"/>
  </si>
  <si>
    <t>（59区分）</t>
    <rPh sb="3" eb="5">
      <t>クブン</t>
    </rPh>
    <phoneticPr fontId="12"/>
  </si>
  <si>
    <t>2R1_（再掲）35時間未満（200～249日）</t>
    <phoneticPr fontId="12"/>
  </si>
  <si>
    <t>306_55～59時間（250～299日）</t>
    <phoneticPr fontId="12"/>
  </si>
  <si>
    <t>308_65～69時間（250～299日）</t>
    <phoneticPr fontId="12"/>
  </si>
  <si>
    <t>309_70～74時間（250～299日）</t>
    <phoneticPr fontId="12"/>
  </si>
  <si>
    <t>310_75時間以上（250～299日）</t>
    <phoneticPr fontId="12"/>
  </si>
  <si>
    <t>408_65～69時間（300日以上）</t>
    <phoneticPr fontId="12"/>
  </si>
  <si>
    <t>410_75時間以上（300日以上）</t>
    <phoneticPr fontId="12"/>
  </si>
  <si>
    <t>03_20～24時間</t>
    <phoneticPr fontId="12"/>
  </si>
  <si>
    <t>04_25～29時間</t>
    <phoneticPr fontId="12"/>
  </si>
  <si>
    <t>06_35～39時間</t>
    <phoneticPr fontId="12"/>
  </si>
  <si>
    <t>07_40～44時間</t>
    <phoneticPr fontId="12"/>
  </si>
  <si>
    <t>08_45～49時間</t>
    <phoneticPr fontId="12"/>
  </si>
  <si>
    <t>09_50～54時間</t>
    <phoneticPr fontId="12"/>
  </si>
  <si>
    <t>10_55～59時間</t>
    <phoneticPr fontId="12"/>
  </si>
  <si>
    <t>11_60～64時間</t>
    <phoneticPr fontId="12"/>
  </si>
  <si>
    <t>12_65～69時間</t>
    <phoneticPr fontId="12"/>
  </si>
  <si>
    <t>13_70～74時間</t>
    <phoneticPr fontId="12"/>
  </si>
  <si>
    <t>14_75時間以上</t>
    <phoneticPr fontId="12"/>
  </si>
  <si>
    <t>（8区分）</t>
    <rPh sb="2" eb="4">
      <t>クブン</t>
    </rPh>
    <phoneticPr fontId="12"/>
  </si>
  <si>
    <t>（3区分）</t>
    <rPh sb="2" eb="4">
      <t>クブン</t>
    </rPh>
    <phoneticPr fontId="12"/>
  </si>
  <si>
    <t>（2区分）</t>
    <rPh sb="2" eb="4">
      <t>クブン</t>
    </rPh>
    <phoneticPr fontId="12"/>
  </si>
  <si>
    <t>（11区分）</t>
    <rPh sb="3" eb="5">
      <t>クブン</t>
    </rPh>
    <phoneticPr fontId="12"/>
  </si>
  <si>
    <t>01_令和４年</t>
    <rPh sb="3" eb="5">
      <t>レイワ</t>
    </rPh>
    <phoneticPr fontId="12"/>
  </si>
  <si>
    <t>1_平成29年以降</t>
    <phoneticPr fontId="12"/>
  </si>
  <si>
    <t>02_令和３年</t>
    <rPh sb="3" eb="5">
      <t>レイワ</t>
    </rPh>
    <phoneticPr fontId="12"/>
  </si>
  <si>
    <t>11_令和４年</t>
    <rPh sb="3" eb="5">
      <t>レイワ</t>
    </rPh>
    <phoneticPr fontId="12"/>
  </si>
  <si>
    <t>03_令和２年</t>
    <rPh sb="3" eb="5">
      <t>レイワ</t>
    </rPh>
    <phoneticPr fontId="12"/>
  </si>
  <si>
    <t>12_令和３年</t>
    <rPh sb="3" eb="5">
      <t>レイワ</t>
    </rPh>
    <phoneticPr fontId="12"/>
  </si>
  <si>
    <t>04_令和元年</t>
    <rPh sb="3" eb="5">
      <t>レイワ</t>
    </rPh>
    <rPh sb="5" eb="6">
      <t>ガン</t>
    </rPh>
    <phoneticPr fontId="12"/>
  </si>
  <si>
    <t>13_令和２年</t>
    <rPh sb="3" eb="5">
      <t>レイワ</t>
    </rPh>
    <phoneticPr fontId="12"/>
  </si>
  <si>
    <t>4_平成30年10月～令和元年９月</t>
    <rPh sb="11" eb="13">
      <t>レイワ</t>
    </rPh>
    <rPh sb="13" eb="14">
      <t>ガン</t>
    </rPh>
    <phoneticPr fontId="12"/>
  </si>
  <si>
    <t>05_平成30年</t>
    <rPh sb="3" eb="5">
      <t>ヘイセイ</t>
    </rPh>
    <rPh sb="7" eb="8">
      <t>ネン</t>
    </rPh>
    <phoneticPr fontId="12"/>
  </si>
  <si>
    <t>14_令和元年</t>
    <rPh sb="3" eb="5">
      <t>レイワ</t>
    </rPh>
    <rPh sb="5" eb="6">
      <t>ガン</t>
    </rPh>
    <phoneticPr fontId="12"/>
  </si>
  <si>
    <t>5_平成29年10月～30年９月</t>
    <phoneticPr fontId="12"/>
  </si>
  <si>
    <t>15_平成30年</t>
    <phoneticPr fontId="12"/>
  </si>
  <si>
    <t>16_平成29年</t>
    <phoneticPr fontId="12"/>
  </si>
  <si>
    <t>2_平成24年～28年</t>
    <phoneticPr fontId="12"/>
  </si>
  <si>
    <t>3_平成19年～23年</t>
    <phoneticPr fontId="12"/>
  </si>
  <si>
    <t>10_平成25年</t>
    <phoneticPr fontId="12"/>
  </si>
  <si>
    <t>4_平成14年～18年</t>
    <phoneticPr fontId="12"/>
  </si>
  <si>
    <t>11_平成24年</t>
    <phoneticPr fontId="12"/>
  </si>
  <si>
    <t>5_平成９年～13年</t>
    <phoneticPr fontId="12"/>
  </si>
  <si>
    <t>12_平成23年</t>
    <phoneticPr fontId="12"/>
  </si>
  <si>
    <t>6_平成４年～８年</t>
    <rPh sb="2" eb="4">
      <t>ヘイセイ</t>
    </rPh>
    <phoneticPr fontId="12"/>
  </si>
  <si>
    <t>13_平成22年</t>
    <phoneticPr fontId="12"/>
  </si>
  <si>
    <t>7_平成３年以前</t>
    <rPh sb="2" eb="4">
      <t>ヘイセイ</t>
    </rPh>
    <rPh sb="5" eb="6">
      <t>ネン</t>
    </rPh>
    <phoneticPr fontId="12"/>
  </si>
  <si>
    <t>14_平成21年</t>
    <phoneticPr fontId="12"/>
  </si>
  <si>
    <t>15_平成20年</t>
    <phoneticPr fontId="12"/>
  </si>
  <si>
    <t>16_平成19年</t>
    <phoneticPr fontId="12"/>
  </si>
  <si>
    <t>17_平成18年</t>
    <phoneticPr fontId="12"/>
  </si>
  <si>
    <t>43_平成31年４月～令和元年６月</t>
    <rPh sb="11" eb="13">
      <t>レイワ</t>
    </rPh>
    <rPh sb="13" eb="15">
      <t>ガンネン</t>
    </rPh>
    <phoneticPr fontId="12"/>
  </si>
  <si>
    <t>18_平成17年</t>
    <phoneticPr fontId="12"/>
  </si>
  <si>
    <t>19_平成16年以前</t>
    <phoneticPr fontId="12"/>
  </si>
  <si>
    <t>6_平成29年</t>
    <phoneticPr fontId="12"/>
  </si>
  <si>
    <t>61_平成29年10月～12月</t>
    <phoneticPr fontId="12"/>
  </si>
  <si>
    <t>41_５～９年</t>
    <phoneticPr fontId="12"/>
  </si>
  <si>
    <t>42_10～14年</t>
    <phoneticPr fontId="12"/>
  </si>
  <si>
    <t>42_10～19年</t>
    <phoneticPr fontId="12"/>
  </si>
  <si>
    <t>43_15～19年</t>
    <phoneticPr fontId="12"/>
  </si>
  <si>
    <t>43_20～29年</t>
    <phoneticPr fontId="12"/>
  </si>
  <si>
    <t>44_20～24年</t>
    <phoneticPr fontId="12"/>
  </si>
  <si>
    <t>44_20～29年</t>
    <phoneticPr fontId="12"/>
  </si>
  <si>
    <t>44_30年以上</t>
    <phoneticPr fontId="12"/>
  </si>
  <si>
    <t>45_25～29年</t>
    <phoneticPr fontId="12"/>
  </si>
  <si>
    <t>45_30年以上</t>
    <phoneticPr fontId="12"/>
  </si>
  <si>
    <t>46_30年以上</t>
    <phoneticPr fontId="12"/>
  </si>
  <si>
    <t>（43）　現職に就いた理由　【就理由】</t>
    <rPh sb="8" eb="9">
      <t>ツ</t>
    </rPh>
    <phoneticPr fontId="12"/>
  </si>
  <si>
    <t>（44）　現職の就業形態に就いている理由　【就形理由】</t>
    <rPh sb="8" eb="10">
      <t>シュウギョウ</t>
    </rPh>
    <rPh sb="13" eb="14">
      <t>ツ</t>
    </rPh>
    <rPh sb="22" eb="23">
      <t>シュウ</t>
    </rPh>
    <rPh sb="23" eb="24">
      <t>カタチ</t>
    </rPh>
    <phoneticPr fontId="12"/>
  </si>
  <si>
    <t>（45）　就業調整の有無　【調整有無】</t>
    <phoneticPr fontId="12"/>
  </si>
  <si>
    <t>（49）　転職希望理由　【転希理由】</t>
    <phoneticPr fontId="12"/>
  </si>
  <si>
    <t>（51）　副業の有無　【副業有無】</t>
    <phoneticPr fontId="12"/>
  </si>
  <si>
    <t>1_副業あり</t>
    <phoneticPr fontId="12"/>
  </si>
  <si>
    <t>11_うち正規の職員・従業員</t>
    <phoneticPr fontId="12"/>
  </si>
  <si>
    <t>12_うち非正規の職員・従業員</t>
    <phoneticPr fontId="12"/>
  </si>
  <si>
    <t>2_副業なし</t>
    <phoneticPr fontId="12"/>
  </si>
  <si>
    <t>（53）　フリーランスの本業・副業の別　【フリー本業･副業別】</t>
    <rPh sb="12" eb="14">
      <t>ホンギョウ</t>
    </rPh>
    <rPh sb="15" eb="17">
      <t>フクギョウ</t>
    </rPh>
    <rPh sb="18" eb="19">
      <t>ベツ</t>
    </rPh>
    <phoneticPr fontId="12"/>
  </si>
  <si>
    <t>（12区分）</t>
    <phoneticPr fontId="12"/>
  </si>
  <si>
    <t>1_本業のみ</t>
    <rPh sb="2" eb="4">
      <t>ホンギョウ</t>
    </rPh>
    <phoneticPr fontId="12"/>
  </si>
  <si>
    <t>11_うち会社などの役員</t>
    <rPh sb="5" eb="7">
      <t>カイシャ</t>
    </rPh>
    <rPh sb="10" eb="12">
      <t>ヤクイン</t>
    </rPh>
    <phoneticPr fontId="12"/>
  </si>
  <si>
    <t>12_うち自営業主</t>
    <rPh sb="5" eb="9">
      <t>ジエイギョウヌシ</t>
    </rPh>
    <phoneticPr fontId="12"/>
  </si>
  <si>
    <t>2_副業のみ</t>
    <rPh sb="2" eb="4">
      <t>フクギョウ</t>
    </rPh>
    <phoneticPr fontId="12"/>
  </si>
  <si>
    <t>21_うち会社などの役員</t>
    <rPh sb="5" eb="7">
      <t>カイシャ</t>
    </rPh>
    <rPh sb="10" eb="12">
      <t>ヤクイン</t>
    </rPh>
    <phoneticPr fontId="12"/>
  </si>
  <si>
    <t>22_うち自営業主</t>
    <rPh sb="5" eb="9">
      <t>ジエイギョウヌシ</t>
    </rPh>
    <phoneticPr fontId="12"/>
  </si>
  <si>
    <t>3_本業及び副業</t>
    <rPh sb="2" eb="4">
      <t>ホンギョウ</t>
    </rPh>
    <rPh sb="4" eb="5">
      <t>オヨ</t>
    </rPh>
    <rPh sb="6" eb="8">
      <t>フクギョウ</t>
    </rPh>
    <phoneticPr fontId="12"/>
  </si>
  <si>
    <t>31_うち本業が会社などの役員、副業が会社などの役員</t>
    <rPh sb="5" eb="7">
      <t>ホンギョウ</t>
    </rPh>
    <rPh sb="8" eb="10">
      <t>カイシャ</t>
    </rPh>
    <rPh sb="13" eb="15">
      <t>ヤクイン</t>
    </rPh>
    <rPh sb="16" eb="18">
      <t>フクギョウ</t>
    </rPh>
    <rPh sb="19" eb="21">
      <t>カイシャ</t>
    </rPh>
    <rPh sb="24" eb="26">
      <t>ヤクイン</t>
    </rPh>
    <phoneticPr fontId="12"/>
  </si>
  <si>
    <t>32_うち本業が会社などの役員、副業が自営業主</t>
    <rPh sb="5" eb="7">
      <t>ホンギョウ</t>
    </rPh>
    <rPh sb="8" eb="10">
      <t>カイシャ</t>
    </rPh>
    <rPh sb="13" eb="15">
      <t>ヤクイン</t>
    </rPh>
    <rPh sb="16" eb="18">
      <t>フクギョウ</t>
    </rPh>
    <rPh sb="19" eb="23">
      <t>ジエイギョウヌシ</t>
    </rPh>
    <phoneticPr fontId="12"/>
  </si>
  <si>
    <t>33_うち本業が自営業主、副業が会社などの役員</t>
    <rPh sb="5" eb="7">
      <t>ホンギョウ</t>
    </rPh>
    <rPh sb="8" eb="12">
      <t>ジエイギョウヌシ</t>
    </rPh>
    <rPh sb="13" eb="15">
      <t>フクギョウ</t>
    </rPh>
    <rPh sb="16" eb="18">
      <t>カイシャ</t>
    </rPh>
    <rPh sb="21" eb="23">
      <t>ヤクイン</t>
    </rPh>
    <phoneticPr fontId="12"/>
  </si>
  <si>
    <t>34_うち本業が自営業主、副業が自営業主</t>
    <rPh sb="5" eb="7">
      <t>ホンギョウ</t>
    </rPh>
    <rPh sb="8" eb="12">
      <t>ジエイギョウヌシ</t>
    </rPh>
    <rPh sb="13" eb="15">
      <t>フクギョウ</t>
    </rPh>
    <rPh sb="16" eb="20">
      <t>ジエイギョウヌシ</t>
    </rPh>
    <phoneticPr fontId="12"/>
  </si>
  <si>
    <t>（57）　就業希望の有無・求職活動の有無・希望する仕事の形態　【就希有無･求活･希望形態】</t>
    <phoneticPr fontId="12"/>
  </si>
  <si>
    <t>（58）　就業希望の有無・求職活動の有無・非求職理由・非就業希望理由　【就希有無･求活･非求理由･非就希理由】</t>
    <phoneticPr fontId="12"/>
  </si>
  <si>
    <t>（60）　希望する仕事の種類　【希望種類】</t>
    <phoneticPr fontId="12"/>
  </si>
  <si>
    <t>10_保安職</t>
    <rPh sb="3" eb="5">
      <t>ホアン</t>
    </rPh>
    <rPh sb="5" eb="6">
      <t>ショク</t>
    </rPh>
    <phoneticPr fontId="12"/>
  </si>
  <si>
    <t>11_運搬・清掃・包装等職</t>
    <phoneticPr fontId="12"/>
  </si>
  <si>
    <t>12_仕事の種類にこだわっていない</t>
    <phoneticPr fontId="12"/>
  </si>
  <si>
    <t>（61）　希望する仕事の形態　【希望形態】</t>
    <phoneticPr fontId="12"/>
  </si>
  <si>
    <t>（62）　求職活動の有無　【求活】</t>
    <phoneticPr fontId="12"/>
  </si>
  <si>
    <t>（63）　求職活動の有無・就業希望時期　【求活･就希時期】</t>
    <phoneticPr fontId="12"/>
  </si>
  <si>
    <t>（64）　非求職理由　【非求理由】</t>
    <phoneticPr fontId="12"/>
  </si>
  <si>
    <t>（67）　非就業希望理由　【非就希理由】</t>
    <phoneticPr fontId="12"/>
  </si>
  <si>
    <t>（5区分）</t>
    <phoneticPr fontId="12"/>
  </si>
  <si>
    <t>（71）　前職の有無　【前職有無】</t>
    <phoneticPr fontId="12"/>
  </si>
  <si>
    <t>（72）　前職の有無・前職の離職時期　【前職有無･前職離職時期】</t>
    <phoneticPr fontId="12"/>
  </si>
  <si>
    <t>（73）　前職の有無・離職期間　【前職有無･離職期間】</t>
    <phoneticPr fontId="12"/>
  </si>
  <si>
    <t>2_令和２年10月～３年９月</t>
    <phoneticPr fontId="12"/>
  </si>
  <si>
    <t>3_令和元年10月～２年９月</t>
    <phoneticPr fontId="12"/>
  </si>
  <si>
    <t>R01_（再掲）１か月未満</t>
    <phoneticPr fontId="12"/>
  </si>
  <si>
    <t>（78）　初職の有無　【初職有無】</t>
    <phoneticPr fontId="12"/>
  </si>
  <si>
    <t>（79）　初職と現職等との関係　【初職現職関係】</t>
    <phoneticPr fontId="12"/>
  </si>
  <si>
    <t>01_令和３年10月以降</t>
    <rPh sb="3" eb="5">
      <t>レイワ</t>
    </rPh>
    <phoneticPr fontId="12"/>
  </si>
  <si>
    <t>02_令和２年10月～３年９月</t>
    <phoneticPr fontId="12"/>
  </si>
  <si>
    <t>03_令和元年10月～２年９月</t>
    <rPh sb="5" eb="7">
      <t>ガンネン</t>
    </rPh>
    <phoneticPr fontId="12"/>
  </si>
  <si>
    <t>04_平成30年10月～令和元年９月</t>
    <rPh sb="12" eb="14">
      <t>レイワ</t>
    </rPh>
    <rPh sb="14" eb="16">
      <t>ガンネン</t>
    </rPh>
    <phoneticPr fontId="12"/>
  </si>
  <si>
    <t>05_平成29年10月～30年９月</t>
    <phoneticPr fontId="12"/>
  </si>
  <si>
    <t>06_平成28年10月～29年９月</t>
    <phoneticPr fontId="12"/>
  </si>
  <si>
    <t>07_平成27年10月～28年９月</t>
    <phoneticPr fontId="12"/>
  </si>
  <si>
    <t>08_平成26年10月～27年９月</t>
    <phoneticPr fontId="12"/>
  </si>
  <si>
    <t>09_平成25年10月～26年９月</t>
    <phoneticPr fontId="12"/>
  </si>
  <si>
    <t>10_平成24年10月～25年９月</t>
    <phoneticPr fontId="12"/>
  </si>
  <si>
    <t>11_平成19年10月～24年９月</t>
    <phoneticPr fontId="12"/>
  </si>
  <si>
    <t>12_平成14年10月～19年９月</t>
    <phoneticPr fontId="12"/>
  </si>
  <si>
    <t>13_平成９年10月～14年９月</t>
    <phoneticPr fontId="12"/>
  </si>
  <si>
    <t>14_平成９年９月以前</t>
    <phoneticPr fontId="12"/>
  </si>
  <si>
    <t>（81）　初職に就いた年齢　【初就年齢】</t>
    <phoneticPr fontId="12"/>
  </si>
  <si>
    <t>（10区分）</t>
    <phoneticPr fontId="12"/>
  </si>
  <si>
    <t>1_現職が初職</t>
    <rPh sb="2" eb="4">
      <t>ゲンショク</t>
    </rPh>
    <rPh sb="5" eb="6">
      <t>ショ</t>
    </rPh>
    <rPh sb="6" eb="7">
      <t>ショク</t>
    </rPh>
    <phoneticPr fontId="12"/>
  </si>
  <si>
    <t>2_その他が初職</t>
    <rPh sb="4" eb="5">
      <t>タ</t>
    </rPh>
    <rPh sb="6" eb="7">
      <t>ショ</t>
    </rPh>
    <rPh sb="7" eb="8">
      <t>ショク</t>
    </rPh>
    <phoneticPr fontId="12"/>
  </si>
  <si>
    <t>21_有業者</t>
    <rPh sb="3" eb="4">
      <t>ユウ</t>
    </rPh>
    <rPh sb="4" eb="6">
      <t>ギョウシャ</t>
    </rPh>
    <phoneticPr fontId="12"/>
  </si>
  <si>
    <t>22_無業者</t>
    <rPh sb="3" eb="4">
      <t>ム</t>
    </rPh>
    <rPh sb="4" eb="6">
      <t>ギョウシャ</t>
    </rPh>
    <phoneticPr fontId="12"/>
  </si>
  <si>
    <t>（86）　転居の有無・居住開始時期・転居前の居住地　【転居有無･居開時期･転前居住地】</t>
    <phoneticPr fontId="12"/>
  </si>
  <si>
    <t>24_うち過去１年以内（令和３年10月以降）</t>
    <rPh sb="12" eb="14">
      <t>レイワ</t>
    </rPh>
    <phoneticPr fontId="12"/>
  </si>
  <si>
    <t>241_同一都道府県内（転居あり）（うち過去１年以内（令和３年10月以降））</t>
    <rPh sb="27" eb="29">
      <t>レイワ</t>
    </rPh>
    <phoneticPr fontId="12"/>
  </si>
  <si>
    <t>2411_同一市区町村（転居あり）（うち過去１年以内（令和３年10月以降））</t>
    <rPh sb="27" eb="29">
      <t>レイワ</t>
    </rPh>
    <phoneticPr fontId="12"/>
  </si>
  <si>
    <t>2412_同一都道府県内の他の市区町村（転居あり）（うち過去１年以内（令和３年10月以降））</t>
    <rPh sb="35" eb="37">
      <t>レイワ</t>
    </rPh>
    <phoneticPr fontId="12"/>
  </si>
  <si>
    <t>242_他の都道府県（転居あり）（うち過去１年以内（令和３年10月以降））</t>
    <rPh sb="26" eb="28">
      <t>レイワ</t>
    </rPh>
    <phoneticPr fontId="12"/>
  </si>
  <si>
    <t>243_外国（転居あり）（うち過去１年以内（令和３年10月以降））</t>
    <rPh sb="22" eb="24">
      <t>レイワ</t>
    </rPh>
    <phoneticPr fontId="12"/>
  </si>
  <si>
    <t>（87）　転居の有無・転居前の居住地　【転居有無･転前居住地】</t>
    <phoneticPr fontId="12"/>
  </si>
  <si>
    <t>2_うち令和２年10月～３年９月</t>
    <phoneticPr fontId="12"/>
  </si>
  <si>
    <t>12_令和２年10月～３年９月</t>
    <phoneticPr fontId="12"/>
  </si>
  <si>
    <t>3_うち令和元年10月～２年９月</t>
    <phoneticPr fontId="12"/>
  </si>
  <si>
    <t>13_令和元年10月～２年９月</t>
    <phoneticPr fontId="12"/>
  </si>
  <si>
    <t>4_平成30年10月～令和元年９月</t>
    <rPh sb="11" eb="13">
      <t>レイワ</t>
    </rPh>
    <rPh sb="13" eb="15">
      <t>ガンネン</t>
    </rPh>
    <phoneticPr fontId="12"/>
  </si>
  <si>
    <t>14_平成30年10月～令和元年９月</t>
    <rPh sb="12" eb="14">
      <t>レイワ</t>
    </rPh>
    <rPh sb="14" eb="15">
      <t>ガン</t>
    </rPh>
    <phoneticPr fontId="12"/>
  </si>
  <si>
    <t>5_うち平成29年10月～30年９月</t>
    <phoneticPr fontId="12"/>
  </si>
  <si>
    <t>15_平成29年10月～30年９月</t>
    <phoneticPr fontId="12"/>
  </si>
  <si>
    <t>21_平成29年～令和３年</t>
    <rPh sb="9" eb="11">
      <t>レイワ</t>
    </rPh>
    <phoneticPr fontId="12"/>
  </si>
  <si>
    <t>22_平成24年～28年</t>
    <phoneticPr fontId="12"/>
  </si>
  <si>
    <t>23_平成19年～23年</t>
    <phoneticPr fontId="12"/>
  </si>
  <si>
    <t>24_平成14年～18年</t>
    <phoneticPr fontId="12"/>
  </si>
  <si>
    <t>25_平成９年～13年</t>
    <phoneticPr fontId="12"/>
  </si>
  <si>
    <t>26_平成４年～８年</t>
    <rPh sb="3" eb="5">
      <t>ヘイセイ</t>
    </rPh>
    <phoneticPr fontId="12"/>
  </si>
  <si>
    <t>27_平成３年以前</t>
    <rPh sb="3" eb="5">
      <t>ヘイセイ</t>
    </rPh>
    <phoneticPr fontId="12"/>
  </si>
  <si>
    <t>（91）　転居理由　【転居理由】</t>
    <phoneticPr fontId="12"/>
  </si>
  <si>
    <t>（92）　現在の居住地　【現居住地】</t>
    <phoneticPr fontId="12"/>
  </si>
  <si>
    <t>（49区分）</t>
    <phoneticPr fontId="12"/>
  </si>
  <si>
    <t>（20区分）</t>
    <phoneticPr fontId="12"/>
  </si>
  <si>
    <t>（9区分）</t>
    <rPh sb="2" eb="4">
      <t>クブン</t>
    </rPh>
    <phoneticPr fontId="12"/>
  </si>
  <si>
    <t>1_育児をしている</t>
    <phoneticPr fontId="12"/>
  </si>
  <si>
    <t>11_１時間未満</t>
    <phoneticPr fontId="12"/>
  </si>
  <si>
    <t>2_育児をしていない</t>
    <phoneticPr fontId="12"/>
  </si>
  <si>
    <t>12_１～２時間未満</t>
    <phoneticPr fontId="12"/>
  </si>
  <si>
    <t>13_２～４時間未満</t>
    <phoneticPr fontId="12"/>
  </si>
  <si>
    <t>14_４～６時間未満</t>
    <phoneticPr fontId="12"/>
  </si>
  <si>
    <t>15_６～８時間未満</t>
    <phoneticPr fontId="12"/>
  </si>
  <si>
    <t>16_８時間以上</t>
    <phoneticPr fontId="12"/>
  </si>
  <si>
    <t>（95）　育児の有無・頻度・育児休業等制度利用の有無　【育児有無･頻度･育児休有無】</t>
    <phoneticPr fontId="12"/>
  </si>
  <si>
    <t>（96）　育児休業等制度利用の有無　【育児休有無】</t>
    <phoneticPr fontId="12"/>
  </si>
  <si>
    <t>（97）　育児休業等制度利用の有無・育児休業等制度の種類　【育児休有無･育児休種類】</t>
    <phoneticPr fontId="12"/>
  </si>
  <si>
    <t>（3区分）</t>
    <phoneticPr fontId="12"/>
  </si>
  <si>
    <t>1_介護をしている</t>
    <phoneticPr fontId="12"/>
  </si>
  <si>
    <t>11_月に３日以内</t>
    <phoneticPr fontId="12"/>
  </si>
  <si>
    <t>2_介護をしていない</t>
    <phoneticPr fontId="12"/>
  </si>
  <si>
    <t>12_週に１日</t>
    <phoneticPr fontId="12"/>
  </si>
  <si>
    <t>13_週に２日</t>
    <phoneticPr fontId="12"/>
  </si>
  <si>
    <t>14_週に３日</t>
    <phoneticPr fontId="12"/>
  </si>
  <si>
    <t>15_週に４～５日</t>
    <phoneticPr fontId="12"/>
  </si>
  <si>
    <t>16_週に６日以上</t>
    <phoneticPr fontId="12"/>
  </si>
  <si>
    <t>（99）　介護の有無・頻度・介護休業等制度利用の有無　【介護有無･頻度･介護休有無】</t>
    <phoneticPr fontId="12"/>
  </si>
  <si>
    <t>（100）　介護休業等制度利用の有無　【介護休有無】</t>
    <phoneticPr fontId="12"/>
  </si>
  <si>
    <t>（101）　介護休業等制度利用の有無・介護休業等制度の種類　【介護休有無･介護休種類】</t>
    <phoneticPr fontId="12"/>
  </si>
  <si>
    <t>16_その他の制度の利用あり</t>
    <phoneticPr fontId="12"/>
  </si>
  <si>
    <t>2_介護休業等制度の利用なし</t>
    <phoneticPr fontId="12"/>
  </si>
  <si>
    <t>（102）　収入の種類　【収入種類】</t>
    <phoneticPr fontId="12"/>
  </si>
  <si>
    <t>（14区分）</t>
    <phoneticPr fontId="12"/>
  </si>
  <si>
    <t>（105）　現職の従業上の地位・雇用形態・起業の有無・従業者規模　【現職従地位･雇形･起業有無･従業規模】</t>
    <phoneticPr fontId="12"/>
  </si>
  <si>
    <t>（8区分）</t>
    <phoneticPr fontId="12"/>
  </si>
  <si>
    <t>（108）　現職の起業の有無　【現職起業有無】</t>
    <phoneticPr fontId="12"/>
  </si>
  <si>
    <t>（109）　現職の産業　【現職産業】</t>
    <phoneticPr fontId="12"/>
  </si>
  <si>
    <t>（4区分）</t>
    <phoneticPr fontId="12"/>
  </si>
  <si>
    <t>（111）　現職の職業　【現職職業】</t>
    <phoneticPr fontId="12"/>
  </si>
  <si>
    <t>（112）　本業の職業　【本業職業】</t>
    <rPh sb="6" eb="8">
      <t>ホンギョウ</t>
    </rPh>
    <rPh sb="9" eb="11">
      <t>ショクギョウ</t>
    </rPh>
    <phoneticPr fontId="12"/>
  </si>
  <si>
    <t>（13区分）</t>
    <rPh sb="3" eb="5">
      <t>クブン</t>
    </rPh>
    <phoneticPr fontId="12"/>
  </si>
  <si>
    <t>（14区分）</t>
    <rPh sb="3" eb="5">
      <t>クブン</t>
    </rPh>
    <phoneticPr fontId="12"/>
  </si>
  <si>
    <t>1_200日未満（規則的就業）</t>
    <rPh sb="9" eb="11">
      <t>キソク</t>
    </rPh>
    <rPh sb="11" eb="12">
      <t>テキ</t>
    </rPh>
    <rPh sb="12" eb="14">
      <t>シュウギョウ</t>
    </rPh>
    <phoneticPr fontId="12"/>
  </si>
  <si>
    <t>（115）　現職の継続就業期間　【現職継続期間】</t>
    <phoneticPr fontId="12"/>
  </si>
  <si>
    <t>1_200日未満</t>
    <phoneticPr fontId="12"/>
  </si>
  <si>
    <t>11_規則的就業</t>
    <phoneticPr fontId="12"/>
  </si>
  <si>
    <t>11_50日未満（200日未満）</t>
    <phoneticPr fontId="12"/>
  </si>
  <si>
    <t>12_不規則的就業</t>
    <phoneticPr fontId="12"/>
  </si>
  <si>
    <t>12_50～99日（200日未満）</t>
    <phoneticPr fontId="12"/>
  </si>
  <si>
    <t>13_季節的就業</t>
    <phoneticPr fontId="12"/>
  </si>
  <si>
    <t>13_100～149日（200日未満）</t>
    <phoneticPr fontId="12"/>
  </si>
  <si>
    <t>2_200日以上</t>
    <phoneticPr fontId="12"/>
  </si>
  <si>
    <t>14_150～199日（200日未満）</t>
    <phoneticPr fontId="12"/>
  </si>
  <si>
    <t>201_35時間未満（200～249日）</t>
    <phoneticPr fontId="12"/>
  </si>
  <si>
    <t>202_35～39時間（200～249日）</t>
    <phoneticPr fontId="12"/>
  </si>
  <si>
    <t>203_40～44時間（200～249日）</t>
    <phoneticPr fontId="12"/>
  </si>
  <si>
    <t>204_45～49時間（200～249日）</t>
    <phoneticPr fontId="12"/>
  </si>
  <si>
    <t>205_50～54時間（200～249日）</t>
    <phoneticPr fontId="12"/>
  </si>
  <si>
    <t>206_55～59時間（200～249日）</t>
    <phoneticPr fontId="12"/>
  </si>
  <si>
    <t>207_60～64時間（200～249日）</t>
    <phoneticPr fontId="12"/>
  </si>
  <si>
    <t>208_65～69時間（200～249日）</t>
    <phoneticPr fontId="12"/>
  </si>
  <si>
    <t>209_70～74時間（200～249日）</t>
    <phoneticPr fontId="12"/>
  </si>
  <si>
    <t>210_75時間以上（200～249日）</t>
    <phoneticPr fontId="12"/>
  </si>
  <si>
    <t>301_35時間未満（250～299日）</t>
    <phoneticPr fontId="12"/>
  </si>
  <si>
    <t>302_35～39時間（250～299日）</t>
    <phoneticPr fontId="12"/>
  </si>
  <si>
    <t>303_40～44時間（250～299日）</t>
    <phoneticPr fontId="12"/>
  </si>
  <si>
    <t>304_45～49時間（250～299日）</t>
    <phoneticPr fontId="12"/>
  </si>
  <si>
    <t>305_50～54時間（250～299日）</t>
    <phoneticPr fontId="12"/>
  </si>
  <si>
    <t>21_200～249日</t>
    <phoneticPr fontId="12"/>
  </si>
  <si>
    <t>307_60～64時間（250～299日）</t>
    <phoneticPr fontId="12"/>
  </si>
  <si>
    <t>22_250～299日</t>
    <phoneticPr fontId="12"/>
  </si>
  <si>
    <t>23_300日以上</t>
    <phoneticPr fontId="12"/>
  </si>
  <si>
    <t>401_35時間未満（300日以上）</t>
    <phoneticPr fontId="12"/>
  </si>
  <si>
    <t>402_35～39時間（300日以上）</t>
    <phoneticPr fontId="12"/>
  </si>
  <si>
    <t>403_40～44時間（300日以上）</t>
    <phoneticPr fontId="12"/>
  </si>
  <si>
    <t>404_45～49時間（300日以上）</t>
    <phoneticPr fontId="12"/>
  </si>
  <si>
    <t>405_50～54時間（300日以上）</t>
    <phoneticPr fontId="12"/>
  </si>
  <si>
    <t>406_55～59時間（300日以上）</t>
    <phoneticPr fontId="12"/>
  </si>
  <si>
    <t>407_60～64時間（300日以上）</t>
    <phoneticPr fontId="12"/>
  </si>
  <si>
    <t>409_70～74時間（300日以上）</t>
    <phoneticPr fontId="12"/>
  </si>
  <si>
    <t>（120）　副業の従業上の地位・雇用形態　【副業従地位･雇形】</t>
    <phoneticPr fontId="12"/>
  </si>
  <si>
    <t>（6区分）</t>
    <phoneticPr fontId="12"/>
  </si>
  <si>
    <t>1_自営業主</t>
    <phoneticPr fontId="12"/>
  </si>
  <si>
    <t>2_家族従業者</t>
    <phoneticPr fontId="12"/>
  </si>
  <si>
    <t>3_雇用者</t>
    <phoneticPr fontId="12"/>
  </si>
  <si>
    <t>31_うち正規の職員・従業員</t>
    <phoneticPr fontId="12"/>
  </si>
  <si>
    <t>32_うち非正規の職員・従業員</t>
    <phoneticPr fontId="12"/>
  </si>
  <si>
    <t>（122）　副業の職業　【副業職業】</t>
    <rPh sb="6" eb="8">
      <t>フクギョウ</t>
    </rPh>
    <rPh sb="9" eb="11">
      <t>ショクギョウ</t>
    </rPh>
    <phoneticPr fontId="12"/>
  </si>
  <si>
    <t>（12区分）</t>
    <rPh sb="3" eb="5">
      <t>クブン</t>
    </rPh>
    <phoneticPr fontId="12"/>
  </si>
  <si>
    <t>1_不規則的就業</t>
    <phoneticPr fontId="12"/>
  </si>
  <si>
    <t>（125）　前職の産業　【前職産業】</t>
    <phoneticPr fontId="12"/>
  </si>
  <si>
    <t>（126）　前職の職業　【前職職業】</t>
    <phoneticPr fontId="12"/>
  </si>
  <si>
    <t>R11_（再掲）70歳</t>
    <phoneticPr fontId="12"/>
  </si>
  <si>
    <t>R12_（再掲）71歳</t>
    <phoneticPr fontId="12"/>
  </si>
  <si>
    <t>R13_（再掲）72歳</t>
    <phoneticPr fontId="12"/>
  </si>
  <si>
    <t>R14_（再掲）73歳</t>
    <phoneticPr fontId="12"/>
  </si>
  <si>
    <t>R15_（再掲）74歳</t>
    <phoneticPr fontId="12"/>
  </si>
  <si>
    <t>（130）　世帯主の就業状態・仕事の主従・従業上の地位・雇用形態　【世主就状･仕主従･従地位･雇形】</t>
    <phoneticPr fontId="12"/>
  </si>
  <si>
    <t>（131）　世帯主の従業上の地位・雇用形態　【世主従地位･雇形】</t>
    <phoneticPr fontId="12"/>
  </si>
  <si>
    <t>（21区分）</t>
    <rPh sb="3" eb="5">
      <t>クブン</t>
    </rPh>
    <phoneticPr fontId="12"/>
  </si>
  <si>
    <t>（134）　世帯主の所得　【世主所得】</t>
    <phoneticPr fontId="12"/>
  </si>
  <si>
    <t>91_修士（卒業者）</t>
    <rPh sb="3" eb="5">
      <t>シュウシ</t>
    </rPh>
    <rPh sb="6" eb="9">
      <t>ソツギョウシャ</t>
    </rPh>
    <phoneticPr fontId="12"/>
  </si>
  <si>
    <t>92_専門職（卒業者）</t>
    <rPh sb="3" eb="6">
      <t>センモンショク</t>
    </rPh>
    <rPh sb="7" eb="10">
      <t>ソツギョウシャ</t>
    </rPh>
    <phoneticPr fontId="12"/>
  </si>
  <si>
    <t>93_博士（卒業者）</t>
    <rPh sb="3" eb="5">
      <t>ハクシ</t>
    </rPh>
    <rPh sb="6" eb="9">
      <t>ソツギョウシャ</t>
    </rPh>
    <phoneticPr fontId="12"/>
  </si>
  <si>
    <t>（140）　夫の就業状態・仕事の主従・従業上の地位・雇用形態　【夫就状･仕主従･従地位･雇形】</t>
    <phoneticPr fontId="12"/>
  </si>
  <si>
    <t>（142）　夫の就業状態・仕事の主従・育児休業等制度利用の有無・従業上の地位・雇用形態　【夫就状･仕主従･育児休有無･従地位･雇形】</t>
    <phoneticPr fontId="12"/>
  </si>
  <si>
    <t>（2区分）</t>
    <phoneticPr fontId="12"/>
  </si>
  <si>
    <t>2_無業者</t>
    <phoneticPr fontId="12"/>
  </si>
  <si>
    <t>（145）　夫の年間就業日数・週間就業時間　【夫年間日数･週間時間】</t>
    <phoneticPr fontId="12"/>
  </si>
  <si>
    <t>（59区分）</t>
    <phoneticPr fontId="12"/>
  </si>
  <si>
    <t>2R1_（再掲）35時間未満（200～249日）</t>
    <rPh sb="5" eb="7">
      <t>サイケイ</t>
    </rPh>
    <phoneticPr fontId="12"/>
  </si>
  <si>
    <t>2R2_（再掲）35～42時間（200～249日）</t>
    <phoneticPr fontId="12"/>
  </si>
  <si>
    <t>2R3_（再掲）43～45時間（200～249日）</t>
    <phoneticPr fontId="12"/>
  </si>
  <si>
    <t>2R4_（再掲）46～48時間（200～249日）</t>
    <phoneticPr fontId="12"/>
  </si>
  <si>
    <t>2R5_（再掲）49～59時間（200～249日）</t>
    <phoneticPr fontId="12"/>
  </si>
  <si>
    <t>2R6_（再掲）60～64時間（200～249日）</t>
    <phoneticPr fontId="12"/>
  </si>
  <si>
    <t>2R7_（再掲）65～74時間（200～249日）</t>
    <phoneticPr fontId="12"/>
  </si>
  <si>
    <t>2R8_（再掲）75時間以上（200～249日）</t>
    <phoneticPr fontId="12"/>
  </si>
  <si>
    <t>（149）　夫の育児の有無・頻度　【夫育児有無･頻度】</t>
    <phoneticPr fontId="12"/>
  </si>
  <si>
    <t>（150）　夫の育児休業等制度の種類　【夫育児休種類】</t>
    <phoneticPr fontId="12"/>
  </si>
  <si>
    <t>（3A区分）</t>
    <phoneticPr fontId="12"/>
  </si>
  <si>
    <t>（154）　妻の就業状態・仕事の主従・年間就業日数・週間就業時間　【妻就状･仕主従･年間日数･週間時間】</t>
    <phoneticPr fontId="12"/>
  </si>
  <si>
    <t>（79区分）</t>
    <phoneticPr fontId="12"/>
  </si>
  <si>
    <t>1202_15～19時間（有業者）（200～249日）</t>
    <phoneticPr fontId="12"/>
  </si>
  <si>
    <t>1203_20～24時間（有業者）（200～249日）</t>
    <phoneticPr fontId="12"/>
  </si>
  <si>
    <t>1204_25～29時間（有業者）（200～249日）</t>
    <phoneticPr fontId="12"/>
  </si>
  <si>
    <t>1205_30～34時間（有業者）（200～249日）</t>
    <phoneticPr fontId="12"/>
  </si>
  <si>
    <t>1206_35～39時間（有業者）（200～249日）</t>
    <phoneticPr fontId="12"/>
  </si>
  <si>
    <t>1207_40～44時間（有業者）（200～249日）</t>
    <phoneticPr fontId="12"/>
  </si>
  <si>
    <t>1208_45～49時間（有業者）（200～249日）</t>
    <phoneticPr fontId="12"/>
  </si>
  <si>
    <t>1209_50～54時間（有業者）（200～249日）</t>
    <phoneticPr fontId="12"/>
  </si>
  <si>
    <t>1210_55～59時間（有業者）（200～249日）</t>
    <phoneticPr fontId="12"/>
  </si>
  <si>
    <t>1211_60～64時間（有業者）（200～249日）</t>
    <phoneticPr fontId="12"/>
  </si>
  <si>
    <t>1212_65～69時間（有業者）（200～249日）</t>
    <phoneticPr fontId="12"/>
  </si>
  <si>
    <t>1213_70～74時間（有業者）（200～249日）</t>
    <phoneticPr fontId="12"/>
  </si>
  <si>
    <t>1214_75時間以上（有業者）（200～249日）</t>
    <phoneticPr fontId="12"/>
  </si>
  <si>
    <t>12R01_（再掲）15時間未満（有業者）（200～249日）</t>
    <phoneticPr fontId="12"/>
  </si>
  <si>
    <t>12R02_（再掲）15～21時間（有業者）（200～249日）</t>
    <phoneticPr fontId="12"/>
  </si>
  <si>
    <t>12R03_（再掲）22～34時間（有業者）（200～249日）</t>
    <phoneticPr fontId="12"/>
  </si>
  <si>
    <t>12R04_（再掲）35～42時間（有業者）（200～249日）</t>
    <phoneticPr fontId="12"/>
  </si>
  <si>
    <t>12R05_（再掲）43～45時間（有業者）（200～249日）</t>
    <phoneticPr fontId="12"/>
  </si>
  <si>
    <t>12R06_（再掲）46～48時間（有業者）（200～249日）</t>
    <phoneticPr fontId="12"/>
  </si>
  <si>
    <t>12R07_（再掲）49～59時間（有業者）（200～249日）</t>
    <phoneticPr fontId="12"/>
  </si>
  <si>
    <t>12R08_（再掲）60～64時間（有業者）（200～249日）</t>
    <phoneticPr fontId="12"/>
  </si>
  <si>
    <t>12R09_（再掲）65～74時間（有業者）（200～249日）</t>
    <phoneticPr fontId="12"/>
  </si>
  <si>
    <t>12R10_（再掲）75時間以上（有業者）（200～249日）</t>
    <rPh sb="14" eb="16">
      <t>イジョウ</t>
    </rPh>
    <phoneticPr fontId="12"/>
  </si>
  <si>
    <t>13_250～299日</t>
    <phoneticPr fontId="12"/>
  </si>
  <si>
    <t>1302_15～19時間（有業者）（250～299日）</t>
    <phoneticPr fontId="12"/>
  </si>
  <si>
    <t>1303_20～24時間（有業者）（250～299日）</t>
    <phoneticPr fontId="12"/>
  </si>
  <si>
    <t>1304_25～29時間（有業者）（250～299日）</t>
    <phoneticPr fontId="12"/>
  </si>
  <si>
    <t>1305_30～34時間（有業者）（250～299日）</t>
    <phoneticPr fontId="12"/>
  </si>
  <si>
    <t>1306_35～39時間（有業者）（250～299日）</t>
    <phoneticPr fontId="12"/>
  </si>
  <si>
    <t>1307_40～44時間（有業者）（250～299日）</t>
    <phoneticPr fontId="12"/>
  </si>
  <si>
    <t>1308_45～49時間（有業者）（250～299日）</t>
    <phoneticPr fontId="12"/>
  </si>
  <si>
    <t>1309_50～54時間（有業者）（250～299日）</t>
    <phoneticPr fontId="12"/>
  </si>
  <si>
    <t>1310_55～59時間（有業者）（250～299日）</t>
    <phoneticPr fontId="12"/>
  </si>
  <si>
    <t>1311_60～64時間（有業者）（250～299日）</t>
    <phoneticPr fontId="12"/>
  </si>
  <si>
    <t>1312_65～69時間（有業者）（250～299日）</t>
    <phoneticPr fontId="12"/>
  </si>
  <si>
    <t>1313_70～74時間（有業者）（250～299日）</t>
    <phoneticPr fontId="12"/>
  </si>
  <si>
    <t>1314_75時間以上（有業者）（250～299日）</t>
    <phoneticPr fontId="12"/>
  </si>
  <si>
    <t>13R01_（再掲）15時間未満（有業者）（250～299日）</t>
    <phoneticPr fontId="12"/>
  </si>
  <si>
    <t>13R02_（再掲）15～21時間（有業者）（250～299日）</t>
    <phoneticPr fontId="12"/>
  </si>
  <si>
    <t>13R03_（再掲）22～34時間（有業者）（250～299日）</t>
    <phoneticPr fontId="12"/>
  </si>
  <si>
    <t>13R04_（再掲）35～42時間（有業者）（250～299日）</t>
    <phoneticPr fontId="12"/>
  </si>
  <si>
    <t>13R05_（再掲）43～45時間（有業者）（250～299日）</t>
    <phoneticPr fontId="12"/>
  </si>
  <si>
    <t>13R06_（再掲）46～48時間（有業者）（250～299日）</t>
    <phoneticPr fontId="12"/>
  </si>
  <si>
    <t>13R07_（再掲）49～59時間（有業者）（250～299日）</t>
    <phoneticPr fontId="12"/>
  </si>
  <si>
    <t>13R08_（再掲）60～64時間（有業者）（250～299日）</t>
    <phoneticPr fontId="12"/>
  </si>
  <si>
    <t>13R09_（再掲）65～74時間（有業者）（250～299日）</t>
    <phoneticPr fontId="12"/>
  </si>
  <si>
    <t>13R10_（再掲）75時間以上（有業者）（250～299日）</t>
    <phoneticPr fontId="12"/>
  </si>
  <si>
    <t>1402_15～19時間（有業者）（300日以上）</t>
    <phoneticPr fontId="12"/>
  </si>
  <si>
    <t>1403_20～24時間（有業者）（300日以上）</t>
    <phoneticPr fontId="12"/>
  </si>
  <si>
    <t>1404_25～29時間（有業者）（300日以上）</t>
    <phoneticPr fontId="12"/>
  </si>
  <si>
    <t>1405_30～34時間（有業者）（300日以上）</t>
    <phoneticPr fontId="12"/>
  </si>
  <si>
    <t>1406_35～39時間（有業者）（300日以上）</t>
    <phoneticPr fontId="12"/>
  </si>
  <si>
    <t>1407_40～44時間（有業者）（300日以上）</t>
    <phoneticPr fontId="12"/>
  </si>
  <si>
    <t>1408_45～49時間（有業者）（300日以上）</t>
    <phoneticPr fontId="12"/>
  </si>
  <si>
    <t>1409_50～54時間（有業者）（300日以上）</t>
    <phoneticPr fontId="12"/>
  </si>
  <si>
    <t>1410_55～59時間（有業者）（300日以上）</t>
    <phoneticPr fontId="12"/>
  </si>
  <si>
    <t>1411_60～64時間（有業者）（300日以上）</t>
    <phoneticPr fontId="12"/>
  </si>
  <si>
    <t>1412_65～69時間（有業者）（300日以上）</t>
    <phoneticPr fontId="12"/>
  </si>
  <si>
    <t>1413_70～74時間（有業者）（300日以上）</t>
    <phoneticPr fontId="12"/>
  </si>
  <si>
    <t>1414_75時間以上（有業者）（300日以上）</t>
    <phoneticPr fontId="12"/>
  </si>
  <si>
    <t>14R01_（再掲）15時間未満（有業者）（300日以上）</t>
    <phoneticPr fontId="12"/>
  </si>
  <si>
    <t>14R02_（再掲）15～21時間（有業者）（300日以上）</t>
    <phoneticPr fontId="12"/>
  </si>
  <si>
    <t>14R03_（再掲）22～34時間（有業者）（300日以上）</t>
    <phoneticPr fontId="12"/>
  </si>
  <si>
    <t>14R04_（再掲）35～42時間（有業者）（300日以上）</t>
    <phoneticPr fontId="12"/>
  </si>
  <si>
    <t>14R05_（再掲）43～45時間（有業者）（300日以上）</t>
    <phoneticPr fontId="12"/>
  </si>
  <si>
    <t>14R06_（再掲）46～48時間（有業者）（300日以上）</t>
    <phoneticPr fontId="12"/>
  </si>
  <si>
    <t>14R07_（再掲）49～59時間（有業者）（300日以上）</t>
    <phoneticPr fontId="12"/>
  </si>
  <si>
    <t>14R08_（再掲）60～64時間（有業者）（300日以上）</t>
    <phoneticPr fontId="12"/>
  </si>
  <si>
    <t>14R09_（再掲）65～74時間（有業者）（300日以上）</t>
    <phoneticPr fontId="12"/>
  </si>
  <si>
    <t>14R10_（再掲）75時間以上（有業者）（300日以上）</t>
    <phoneticPr fontId="12"/>
  </si>
  <si>
    <t>（155）　妻の就業状態・仕事の主従・従業上の地位・雇用形態・就業希望の有無　【妻就状･仕主従･従地位･雇形･就希有無】</t>
    <phoneticPr fontId="12"/>
  </si>
  <si>
    <t>（156）　妻の就業状態・仕事の主従・従業上の地位・雇用形態・就業希望の有無・求職活動の有無　【妻就状･仕主従･従地位･形･就希有無･求活】</t>
    <phoneticPr fontId="12"/>
  </si>
  <si>
    <t>（23区分）</t>
    <phoneticPr fontId="12"/>
  </si>
  <si>
    <t>13221_うちパート</t>
    <phoneticPr fontId="12"/>
  </si>
  <si>
    <t>13222_うちアルバイト</t>
    <phoneticPr fontId="12"/>
  </si>
  <si>
    <t>（161）　妻の年間就業日数・週間就業時間　【妻年間日数･週間時間】</t>
    <phoneticPr fontId="12"/>
  </si>
  <si>
    <t>41_５～６年</t>
    <phoneticPr fontId="12"/>
  </si>
  <si>
    <t>42_７～８年</t>
    <phoneticPr fontId="12"/>
  </si>
  <si>
    <t>43_９～10年</t>
    <phoneticPr fontId="12"/>
  </si>
  <si>
    <t>44_11～14年</t>
    <phoneticPr fontId="12"/>
  </si>
  <si>
    <t>45_15年以上</t>
    <phoneticPr fontId="12"/>
  </si>
  <si>
    <t>（165）　妻の過去１年間の就業異動　【妻過１異動】</t>
    <rPh sb="12" eb="13">
      <t>カン</t>
    </rPh>
    <phoneticPr fontId="12"/>
  </si>
  <si>
    <t>（166）　妻の育児の有無・頻度　【妻育児有無･頻度】</t>
    <phoneticPr fontId="12"/>
  </si>
  <si>
    <t>（167）　妻の育児休業等制度利用の有無　【妻育児休有無】</t>
    <phoneticPr fontId="12"/>
  </si>
  <si>
    <t>（168）　妻の育児休業等制度利用の有無・育児休業等制度の種類　【妻育児休有無･育児休種類】</t>
    <phoneticPr fontId="12"/>
  </si>
  <si>
    <t>14_残業の免除・制限の利用あり</t>
    <phoneticPr fontId="12"/>
  </si>
  <si>
    <t>15_フレックス・時差出勤の利用あり</t>
    <phoneticPr fontId="12"/>
  </si>
  <si>
    <t>（169）　妻の育児休業等制度の種類　【妻育児休種類】</t>
    <phoneticPr fontId="12"/>
  </si>
  <si>
    <t>（170）　父親の年齢　【父年齢】</t>
    <phoneticPr fontId="12"/>
  </si>
  <si>
    <t>（171）　父親の就業状態・仕事の主従・求職活動の有無　【父就状･仕主従･求活】</t>
    <phoneticPr fontId="12"/>
  </si>
  <si>
    <t>（172）　父親の育児休業等制度利用の有無　【父育児休有無】</t>
    <phoneticPr fontId="12"/>
  </si>
  <si>
    <t>（173）　父親の主な収入の種類　【父主収入種類】</t>
    <phoneticPr fontId="12"/>
  </si>
  <si>
    <t>（174）　母親の年齢　【母年齢】</t>
    <phoneticPr fontId="12"/>
  </si>
  <si>
    <t>（175）　母親の就業状態・仕事の主従・求職活動の有無　【母就状･仕主従･求活】</t>
    <phoneticPr fontId="12"/>
  </si>
  <si>
    <t>（176）　母親の育児休業等制度利用の有無　【母育児休有無】</t>
    <phoneticPr fontId="12"/>
  </si>
  <si>
    <t>（177）　母親の主な収入の種類　【母主収入種類】</t>
    <phoneticPr fontId="12"/>
  </si>
  <si>
    <t>（181）　世帯の家族類型・子供の数　【類型･子数】</t>
    <phoneticPr fontId="12"/>
  </si>
  <si>
    <t>（182）　世帯の家族類型・夫と妻の就業状態・有業の親の有無・有業の子供の数　【類型･夫妻就状･有業親有無･有業子数】</t>
    <phoneticPr fontId="12"/>
  </si>
  <si>
    <t>（186）　夫と妻の就業状態　【夫妻就状】</t>
    <phoneticPr fontId="12"/>
  </si>
  <si>
    <t>（187）　世帯主・世帯員の就業状態　【世主･世員就状】</t>
    <phoneticPr fontId="12"/>
  </si>
  <si>
    <t>（188）　世帯の介護の有無・頻度・介護休業等制度利用の有無・介護休業等制度の種類　【世帯介護有無･頻度･介護休有無･介護休種】</t>
    <phoneticPr fontId="12"/>
  </si>
  <si>
    <t>115_フレックス・時差出勤の利用あり</t>
    <phoneticPr fontId="12"/>
  </si>
  <si>
    <t>116_その他の制度の利用あり</t>
    <phoneticPr fontId="12"/>
  </si>
  <si>
    <t>（191）　世帯所得　【世帯所得】</t>
    <phoneticPr fontId="12"/>
  </si>
  <si>
    <t>（192）　親族世帯人員　【親族人員】</t>
    <phoneticPr fontId="12"/>
  </si>
  <si>
    <t>（193）　有業親族世帯人員　【有業親族人員】</t>
    <phoneticPr fontId="12"/>
  </si>
  <si>
    <t>（194）　世帯人員・親族世帯人員・有業親族世帯人員　【世帯人員･親族人員･有業親族人員】</t>
    <phoneticPr fontId="12"/>
  </si>
  <si>
    <t>（195）　６歳未満の子供の有無　【6歳未満子有無】</t>
    <phoneticPr fontId="12"/>
  </si>
  <si>
    <t>（196）　子供の数　【子数】</t>
    <phoneticPr fontId="12"/>
  </si>
  <si>
    <t>（198）　子供の数と在学状況　【子数と在学状況】</t>
    <phoneticPr fontId="12"/>
  </si>
  <si>
    <t>有業者</t>
    <rPh sb="0" eb="2">
      <t>ユウギョウ</t>
    </rPh>
    <rPh sb="2" eb="3">
      <t>シャ</t>
    </rPh>
    <phoneticPr fontId="2"/>
  </si>
  <si>
    <t>4R8_（再掲）75時間以上（300日以上）</t>
    <phoneticPr fontId="12"/>
  </si>
  <si>
    <t>4_うち平成30年10月～令和元年９月</t>
    <rPh sb="13" eb="15">
      <t>レイワ</t>
    </rPh>
    <rPh sb="15" eb="16">
      <t>モト</t>
    </rPh>
    <rPh sb="16" eb="17">
      <t>ネン</t>
    </rPh>
    <phoneticPr fontId="12"/>
  </si>
  <si>
    <t>2_規則的就業</t>
    <phoneticPr fontId="12"/>
  </si>
  <si>
    <t>201_５時間未満（規則的就業）</t>
    <phoneticPr fontId="12"/>
  </si>
  <si>
    <t>21_５時間未満（規則的就業）</t>
    <phoneticPr fontId="12"/>
  </si>
  <si>
    <t>202_５～９時間（規則的就業）</t>
    <phoneticPr fontId="12"/>
  </si>
  <si>
    <t>22_５～９時間（規則的就業）</t>
  </si>
  <si>
    <t>203_10～14時間（規則的就業）</t>
  </si>
  <si>
    <t>23_10～14時間（規則的就業）</t>
  </si>
  <si>
    <t>204_15～19時間（規則的就業）</t>
  </si>
  <si>
    <t>24_15～19時間（規則的就業）</t>
  </si>
  <si>
    <t>205_20～24時間（規則的就業）</t>
  </si>
  <si>
    <t>25_20～24時間（規則的就業）</t>
  </si>
  <si>
    <t>206_25～29時間（規則的就業）</t>
  </si>
  <si>
    <t>26_25～29時間（規則的就業）</t>
  </si>
  <si>
    <t>207_30～34時間（規則的就業）</t>
  </si>
  <si>
    <t>27_30～34時間（規則的就業）</t>
  </si>
  <si>
    <t>208_35～39時間（規則的就業）</t>
  </si>
  <si>
    <t>28_35～39時間（規則的就業）</t>
  </si>
  <si>
    <t>209_40～44時間（規則的就業）</t>
  </si>
  <si>
    <t>29_40時間以上（規則的就業）</t>
    <phoneticPr fontId="12"/>
  </si>
  <si>
    <t>210_45～49時間（規則的就業）</t>
    <phoneticPr fontId="12"/>
  </si>
  <si>
    <t>211_50時間以上（規則的就業）</t>
    <phoneticPr fontId="12"/>
  </si>
  <si>
    <t>1S_（別掲）フリーランス</t>
    <phoneticPr fontId="2"/>
  </si>
  <si>
    <t>（300）　地域区分　【地域区分】</t>
    <phoneticPr fontId="12"/>
  </si>
  <si>
    <t>（136）　世帯主の副業の有無　【世主副業有無】</t>
    <rPh sb="6" eb="9">
      <t>セタイヌシ</t>
    </rPh>
    <rPh sb="10" eb="12">
      <t>フクギョウ</t>
    </rPh>
    <rPh sb="13" eb="15">
      <t>ウム</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</si>
</sst>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name val="ＭＳ 明朝"/>
      <family val="1"/>
      <charset val="128"/>
    </font>
    <font>
      <sz val="6"/>
      <name val="ＭＳ Ｐ明朝"/>
      <family val="1"/>
      <charset val="128"/>
    </font>
    <font>
      <sz val="6"/>
      <name val="ＭＳ 明朝"/>
      <family val="1"/>
      <charset val="128"/>
    </font>
    <font>
      <sz val="6"/>
      <name val="ＭＳ Ｐゴシック"/>
      <family val="3"/>
      <charset val="128"/>
    </font>
    <font>
      <sz val="11"/>
      <color theme="1"/>
      <name val="ＭＳ 明朝"/>
      <family val="1"/>
      <charset val="128"/>
    </font>
    <font>
      <sz val="11"/>
      <name val="ＭＳ Ｐゴシック"/>
      <family val="3"/>
      <charset val="128"/>
    </font>
    <font>
      <sz val="11"/>
      <color theme="1"/>
      <name val="ＭＳ Ｐゴシック"/>
      <family val="3"/>
      <charset val="128"/>
    </font>
    <font>
      <sz val="8"/>
      <color theme="1"/>
      <name val="ＭＳ ゴシック"/>
      <family val="3"/>
      <charset val="128"/>
    </font>
    <font>
      <sz val="10"/>
      <name val="ＭＳ 明朝"/>
      <family val="1"/>
      <charset val="128"/>
    </font>
    <font>
      <sz val="10"/>
      <name val="ＭＳ ゴシック"/>
      <family val="3"/>
      <charset val="128"/>
    </font>
    <font>
      <sz val="12"/>
      <name val="ＭＳ Ｐゴシック"/>
      <family val="3"/>
      <charset val="128"/>
    </font>
    <font>
      <sz val="11"/>
      <color theme="1"/>
      <name val="ＭＳ Ｐゴシック"/>
      <family val="3"/>
      <charset val="128"/>
      <scheme val="minor"/>
    </font>
    <font>
      <sz val="6"/>
      <name val="ＭＳ ゴシック"/>
      <family val="3"/>
      <charset val="128"/>
    </font>
    <font>
      <sz val="10"/>
      <name val="ＭＳ Ｐゴシック"/>
      <family val="3"/>
      <charset val="128"/>
    </font>
    <font>
      <sz val="10"/>
      <color theme="10"/>
      <name val="ＭＳ 明朝"/>
      <family val="1"/>
      <charset val="128"/>
    </font>
    <font>
      <sz val="10"/>
      <color theme="1"/>
      <name val="ＭＳ ゴシック"/>
      <family val="3"/>
      <charset val="128"/>
    </font>
    <font>
      <sz val="11"/>
      <name val="ＭＳ ゴシック"/>
      <family val="3"/>
      <charset val="128"/>
    </font>
    <font>
      <b/>
      <sz val="16"/>
      <name val="ＭＳ 明朝"/>
      <family val="1"/>
      <charset val="128"/>
    </font>
    <font>
      <sz val="9"/>
      <color indexed="81"/>
      <name val="MS P ゴシック"/>
      <family val="3"/>
      <charset val="128"/>
    </font>
    <font>
      <sz val="10"/>
      <color theme="1"/>
      <name val="ＭＳ 明朝"/>
      <family val="1"/>
      <charset val="128"/>
    </font>
    <font>
      <strike/>
      <sz val="10"/>
      <name val="ＭＳ 明朝"/>
      <family val="1"/>
      <charset val="128"/>
    </font>
    <font>
      <sz val="14"/>
      <name val="ＭＳ ゴシック"/>
      <family val="3"/>
      <charset val="128"/>
    </font>
    <font>
      <b/>
      <sz val="14"/>
      <name val="ＭＳ 明朝"/>
      <family val="1"/>
      <charset val="128"/>
    </font>
    <font>
      <b/>
      <sz val="11"/>
      <name val="ＭＳ 明朝"/>
      <family val="1"/>
      <charset val="128"/>
    </font>
    <font>
      <sz val="16"/>
      <name val="ＭＳ ゴシック"/>
      <family val="3"/>
      <charset val="128"/>
    </font>
    <font>
      <b/>
      <sz val="10"/>
      <name val="ＭＳ 明朝"/>
      <family val="1"/>
      <charset val="128"/>
    </font>
    <font>
      <sz val="8"/>
      <name val="ＭＳ ゴシック"/>
      <family val="3"/>
      <charset val="128"/>
    </font>
    <font>
      <sz val="8"/>
      <name val="ＭＳ Ｐゴシック"/>
      <family val="3"/>
      <charset val="128"/>
      <scheme val="minor"/>
    </font>
    <font>
      <sz val="12"/>
      <name val="ＭＳ ゴシック"/>
      <family val="3"/>
      <charset val="128"/>
    </font>
    <font>
      <b/>
      <sz val="8"/>
      <name val="ＭＳ ゴシック"/>
      <family val="3"/>
      <charset val="128"/>
    </font>
    <font>
      <sz val="11"/>
      <name val="ＭＳ Ｐゴシック"/>
      <family val="3"/>
      <charset val="128"/>
      <scheme val="minor"/>
    </font>
    <font>
      <sz val="11.5"/>
      <name val="ＭＳ ゴシック"/>
      <family val="3"/>
      <charset val="128"/>
    </font>
    <font>
      <b/>
      <sz val="10"/>
      <name val="ＭＳ ゴシック"/>
      <family val="3"/>
      <charset val="128"/>
    </font>
    <font>
      <u/>
      <sz val="8"/>
      <name val="ＭＳ ゴシック"/>
      <family val="3"/>
      <charset val="128"/>
    </font>
    <font>
      <u/>
      <sz val="11.5"/>
      <name val="ＭＳ ゴシック"/>
      <family val="3"/>
      <charset val="128"/>
    </font>
    <font>
      <b/>
      <sz val="11"/>
      <name val="ＭＳ ゴシック"/>
      <family val="3"/>
      <charset val="128"/>
    </font>
    <font>
      <sz val="20"/>
      <name val="ＭＳ Ｐゴシック"/>
      <family val="3"/>
      <charset val="128"/>
    </font>
    <font>
      <sz val="12"/>
      <color theme="1"/>
      <name val="ＭＳ Ｐゴシック"/>
      <family val="3"/>
      <charset val="128"/>
      <scheme val="minor"/>
    </font>
    <font>
      <sz val="11"/>
      <color rgb="FFFF0000"/>
      <name val="ＭＳ Ｐゴシック"/>
      <family val="3"/>
      <charset val="128"/>
      <scheme val="minor"/>
    </font>
    <font>
      <u/>
      <sz val="8"/>
      <color theme="10"/>
      <name val="ＭＳ ゴシック"/>
      <family val="3"/>
      <charset val="128"/>
    </font>
    <font>
      <u/>
      <sz val="12"/>
      <color theme="10"/>
      <name val="ＭＳ ゴシック"/>
      <family val="3"/>
      <charset val="128"/>
    </font>
  </fonts>
  <fills count="2">
    <fill>
      <patternFill patternType="none"/>
    </fill>
    <fill>
      <patternFill patternType="gray125"/>
    </fill>
  </fills>
  <borders count="80">
    <border>
      <left/>
      <right/>
      <top/>
      <bottom/>
      <diagonal/>
    </border>
    <border>
      <left style="hair">
        <color indexed="64"/>
      </left>
      <right style="hair">
        <color indexed="64"/>
      </right>
      <top style="thin">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top/>
      <bottom/>
      <diagonal/>
    </border>
    <border>
      <left style="medium">
        <color indexed="64"/>
      </left>
      <right style="hair">
        <color indexed="64"/>
      </right>
      <top style="thin">
        <color indexed="64"/>
      </top>
      <bottom/>
      <diagonal/>
    </border>
    <border>
      <left style="medium">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style="hair">
        <color indexed="64"/>
      </left>
      <right style="hair">
        <color indexed="64"/>
      </right>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medium">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hair">
        <color indexed="64"/>
      </left>
      <right style="hair">
        <color indexed="64"/>
      </right>
      <top/>
      <bottom/>
      <diagonal/>
    </border>
    <border>
      <left style="medium">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medium">
        <color indexed="64"/>
      </top>
      <bottom/>
      <diagonal/>
    </border>
    <border>
      <left style="hair">
        <color indexed="64"/>
      </left>
      <right/>
      <top style="medium">
        <color indexed="64"/>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medium">
        <color indexed="64"/>
      </bottom>
      <diagonal/>
    </border>
    <border>
      <left style="hair">
        <color indexed="64"/>
      </left>
      <right/>
      <top style="thin">
        <color indexed="64"/>
      </top>
      <bottom/>
      <diagonal/>
    </border>
    <border>
      <left style="medium">
        <color indexed="64"/>
      </left>
      <right/>
      <top style="hair">
        <color indexed="64"/>
      </top>
      <bottom style="hair">
        <color indexed="64"/>
      </bottom>
      <diagonal/>
    </border>
    <border>
      <left style="medium">
        <color indexed="64"/>
      </left>
      <right/>
      <top style="hair">
        <color indexed="64"/>
      </top>
      <bottom style="medium">
        <color indexed="64"/>
      </bottom>
      <diagonal/>
    </border>
    <border>
      <left/>
      <right style="hair">
        <color indexed="64"/>
      </right>
      <top style="hair">
        <color indexed="64"/>
      </top>
      <bottom style="medium">
        <color indexed="64"/>
      </bottom>
      <diagonal/>
    </border>
    <border>
      <left/>
      <right style="hair">
        <color indexed="64"/>
      </right>
      <top style="hair">
        <color indexed="64"/>
      </top>
      <bottom style="hair">
        <color indexed="64"/>
      </bottom>
      <diagonal/>
    </border>
    <border>
      <left/>
      <right style="hair">
        <color indexed="64"/>
      </right>
      <top style="medium">
        <color indexed="64"/>
      </top>
      <bottom style="hair">
        <color indexed="64"/>
      </bottom>
      <diagonal/>
    </border>
    <border>
      <left style="medium">
        <color indexed="64"/>
      </left>
      <right/>
      <top style="medium">
        <color indexed="64"/>
      </top>
      <bottom style="hair">
        <color indexed="64"/>
      </bottom>
      <diagonal/>
    </border>
    <border>
      <left style="hair">
        <color indexed="64"/>
      </left>
      <right/>
      <top/>
      <bottom style="medium">
        <color indexed="64"/>
      </bottom>
      <diagonal/>
    </border>
    <border>
      <left style="medium">
        <color indexed="64"/>
      </left>
      <right style="hair">
        <color indexed="64"/>
      </right>
      <top style="hair">
        <color indexed="64"/>
      </top>
      <bottom/>
      <diagonal/>
    </border>
    <border>
      <left style="hair">
        <color indexed="64"/>
      </left>
      <right/>
      <top style="hair">
        <color indexed="64"/>
      </top>
      <bottom/>
      <diagonal/>
    </border>
    <border>
      <left style="medium">
        <color indexed="64"/>
      </left>
      <right/>
      <top style="hair">
        <color indexed="64"/>
      </top>
      <bottom/>
      <diagonal/>
    </border>
    <border>
      <left style="medium">
        <color indexed="64"/>
      </left>
      <right style="medium">
        <color indexed="64"/>
      </right>
      <top style="hair">
        <color indexed="64"/>
      </top>
      <bottom/>
      <diagonal/>
    </border>
    <border>
      <left style="hair">
        <color indexed="64"/>
      </left>
      <right style="hair">
        <color indexed="64"/>
      </right>
      <top style="hair">
        <color indexed="64"/>
      </top>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medium">
        <color indexed="64"/>
      </bottom>
      <diagonal/>
    </border>
    <border>
      <left/>
      <right style="hair">
        <color indexed="64"/>
      </right>
      <top style="thin">
        <color indexed="64"/>
      </top>
      <bottom/>
      <diagonal/>
    </border>
    <border>
      <left/>
      <right style="hair">
        <color indexed="64"/>
      </right>
      <top style="hair">
        <color indexed="64"/>
      </top>
      <bottom/>
      <diagonal/>
    </border>
    <border>
      <left style="hair">
        <color indexed="64"/>
      </left>
      <right style="medium">
        <color indexed="64"/>
      </right>
      <top/>
      <bottom/>
      <diagonal/>
    </border>
    <border>
      <left/>
      <right style="hair">
        <color indexed="64"/>
      </right>
      <top/>
      <bottom style="medium">
        <color indexed="64"/>
      </bottom>
      <diagonal/>
    </border>
    <border>
      <left/>
      <right/>
      <top style="medium">
        <color indexed="64"/>
      </top>
      <bottom style="hair">
        <color indexed="64"/>
      </bottom>
      <diagonal/>
    </border>
    <border>
      <left/>
      <right/>
      <top style="hair">
        <color indexed="64"/>
      </top>
      <bottom style="hair">
        <color indexed="64"/>
      </bottom>
      <diagonal/>
    </border>
    <border>
      <left/>
      <right/>
      <top style="hair">
        <color indexed="64"/>
      </top>
      <bottom/>
      <diagonal/>
    </border>
    <border>
      <left style="medium">
        <color indexed="64"/>
      </left>
      <right style="hair">
        <color indexed="64"/>
      </right>
      <top/>
      <bottom/>
      <diagonal/>
    </border>
    <border>
      <left/>
      <right style="hair">
        <color indexed="64"/>
      </right>
      <top/>
      <bottom/>
      <diagonal/>
    </border>
    <border>
      <left/>
      <right style="hair">
        <color indexed="64"/>
      </right>
      <top style="medium">
        <color indexed="64"/>
      </top>
      <bottom/>
      <diagonal/>
    </border>
    <border>
      <left style="hair">
        <color indexed="64"/>
      </left>
      <right/>
      <top style="medium">
        <color indexed="64"/>
      </top>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medium">
        <color indexed="64"/>
      </left>
      <right/>
      <top/>
      <bottom style="hair">
        <color indexed="64"/>
      </bottom>
      <diagonal/>
    </border>
    <border>
      <left style="medium">
        <color indexed="64"/>
      </left>
      <right style="medium">
        <color indexed="64"/>
      </right>
      <top/>
      <bottom style="hair">
        <color indexed="64"/>
      </bottom>
      <diagonal/>
    </border>
    <border>
      <left/>
      <right style="hair">
        <color indexed="64"/>
      </right>
      <top/>
      <bottom style="hair">
        <color indexed="64"/>
      </bottom>
      <diagonal/>
    </border>
    <border>
      <left style="hair">
        <color indexed="64"/>
      </left>
      <right style="medium">
        <color indexed="64"/>
      </right>
      <top style="thin">
        <color indexed="64"/>
      </top>
      <bottom/>
      <diagonal/>
    </border>
    <border>
      <left/>
      <right/>
      <top style="medium">
        <color indexed="64"/>
      </top>
      <bottom style="medium">
        <color indexed="64"/>
      </bottom>
      <diagonal/>
    </border>
    <border>
      <left/>
      <right style="medium">
        <color indexed="64"/>
      </right>
      <top/>
      <bottom style="medium">
        <color indexed="64"/>
      </bottom>
      <diagonal/>
    </border>
    <border>
      <left/>
      <right/>
      <top style="hair">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hair">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hair">
        <color indexed="64"/>
      </left>
      <right style="medium">
        <color indexed="64"/>
      </right>
      <top style="medium">
        <color indexed="64"/>
      </top>
      <bottom style="hair">
        <color indexed="64"/>
      </bottom>
      <diagonal/>
    </border>
  </borders>
  <cellStyleXfs count="14">
    <xf numFmtId="0" fontId="0" fillId="0" borderId="0"/>
    <xf numFmtId="0" fontId="5" fillId="0" borderId="0"/>
    <xf numFmtId="0" fontId="6" fillId="0" borderId="0">
      <alignment vertical="center"/>
    </xf>
    <xf numFmtId="0" fontId="7" fillId="0" borderId="0">
      <alignment vertical="center"/>
    </xf>
    <xf numFmtId="0" fontId="5" fillId="0" borderId="0"/>
    <xf numFmtId="0" fontId="11" fillId="0" borderId="0">
      <alignment vertical="center"/>
    </xf>
    <xf numFmtId="0" fontId="14" fillId="0" borderId="0" applyNumberFormat="0" applyFill="0" applyBorder="0" applyAlignment="0" applyProtection="0">
      <alignment vertical="center"/>
    </xf>
    <xf numFmtId="0" fontId="11" fillId="0" borderId="0"/>
    <xf numFmtId="0" fontId="11" fillId="0" borderId="0"/>
    <xf numFmtId="0" fontId="11" fillId="0" borderId="0">
      <alignment vertical="center"/>
    </xf>
    <xf numFmtId="0" fontId="11" fillId="0" borderId="0"/>
    <xf numFmtId="0" fontId="11" fillId="0" borderId="0">
      <alignment vertical="center"/>
    </xf>
    <xf numFmtId="0" fontId="11" fillId="0" borderId="0">
      <alignment vertical="center"/>
    </xf>
    <xf numFmtId="0" fontId="39" fillId="0" borderId="0" applyNumberFormat="0" applyFill="0" applyBorder="0" applyAlignment="0" applyProtection="0">
      <alignment vertical="center"/>
    </xf>
  </cellStyleXfs>
  <cellXfs count="258">
    <xf numFmtId="0" fontId="0" fillId="0" borderId="0" xfId="0"/>
    <xf numFmtId="0" fontId="4" fillId="0" borderId="0" xfId="0" applyFont="1" applyFill="1" applyAlignment="1">
      <alignment horizontal="left" vertical="center"/>
    </xf>
    <xf numFmtId="0" fontId="9" fillId="0" borderId="0" xfId="4" applyFont="1" applyFill="1" applyAlignment="1">
      <alignment vertical="top"/>
    </xf>
    <xf numFmtId="0" fontId="5" fillId="0" borderId="0" xfId="3" applyFont="1" applyFill="1" applyAlignment="1"/>
    <xf numFmtId="0" fontId="10" fillId="0" borderId="0" xfId="3" applyFont="1" applyFill="1" applyAlignment="1">
      <alignment horizontal="center" vertical="center" wrapText="1"/>
    </xf>
    <xf numFmtId="0" fontId="10" fillId="0" borderId="0" xfId="3" applyFont="1" applyFill="1" applyAlignment="1">
      <alignment horizontal="center" vertical="center"/>
    </xf>
    <xf numFmtId="0" fontId="13" fillId="0" borderId="0" xfId="3" applyFont="1" applyFill="1" applyAlignment="1"/>
    <xf numFmtId="0" fontId="8" fillId="0" borderId="0" xfId="5" applyFont="1" applyFill="1" applyAlignment="1">
      <alignment horizontal="center" vertical="center"/>
    </xf>
    <xf numFmtId="0" fontId="5" fillId="0" borderId="0" xfId="3" applyFont="1" applyFill="1" applyAlignment="1">
      <alignment horizontal="center" vertical="center" wrapText="1"/>
    </xf>
    <xf numFmtId="0" fontId="5" fillId="0" borderId="0" xfId="3" applyFont="1" applyFill="1" applyAlignment="1">
      <alignment horizontal="center" vertical="center"/>
    </xf>
    <xf numFmtId="0" fontId="8" fillId="0" borderId="0" xfId="3" applyFont="1" applyFill="1" applyAlignment="1"/>
    <xf numFmtId="0" fontId="15" fillId="0" borderId="0" xfId="4" applyFont="1" applyFill="1" applyAlignment="1">
      <alignment vertical="top"/>
    </xf>
    <xf numFmtId="0" fontId="6" fillId="0" borderId="0" xfId="3" applyFont="1" applyFill="1" applyAlignment="1"/>
    <xf numFmtId="0" fontId="8" fillId="0" borderId="10" xfId="4" applyFont="1" applyFill="1" applyBorder="1" applyAlignment="1">
      <alignment horizontal="center" vertical="center"/>
    </xf>
    <xf numFmtId="0" fontId="8" fillId="0" borderId="1" xfId="4" applyFont="1" applyFill="1" applyBorder="1" applyAlignment="1">
      <alignment horizontal="center" vertical="center"/>
    </xf>
    <xf numFmtId="0" fontId="8" fillId="0" borderId="34" xfId="4" applyFont="1" applyFill="1" applyBorder="1" applyAlignment="1">
      <alignment horizontal="center" vertical="center"/>
    </xf>
    <xf numFmtId="0" fontId="8" fillId="0" borderId="16" xfId="7" applyFont="1" applyFill="1" applyBorder="1" applyAlignment="1">
      <alignment horizontal="center" vertical="center"/>
    </xf>
    <xf numFmtId="0" fontId="8" fillId="0" borderId="17" xfId="7" applyFont="1" applyFill="1" applyBorder="1" applyAlignment="1">
      <alignment horizontal="center" vertical="center"/>
    </xf>
    <xf numFmtId="0" fontId="8" fillId="0" borderId="26" xfId="7" applyFont="1" applyFill="1" applyBorder="1" applyAlignment="1">
      <alignment horizontal="center" vertical="center"/>
    </xf>
    <xf numFmtId="0" fontId="8" fillId="0" borderId="27" xfId="7" applyFont="1" applyFill="1" applyBorder="1" applyAlignment="1">
      <alignment horizontal="center" vertical="center"/>
    </xf>
    <xf numFmtId="0" fontId="8" fillId="0" borderId="21" xfId="4" applyFont="1" applyFill="1" applyBorder="1" applyAlignment="1">
      <alignment vertical="center"/>
    </xf>
    <xf numFmtId="0" fontId="8" fillId="0" borderId="22" xfId="4" applyFont="1" applyFill="1" applyBorder="1" applyAlignment="1">
      <alignment vertical="center"/>
    </xf>
    <xf numFmtId="0" fontId="8" fillId="0" borderId="42" xfId="7" applyFont="1" applyFill="1" applyBorder="1" applyAlignment="1">
      <alignment horizontal="center" vertical="center"/>
    </xf>
    <xf numFmtId="0" fontId="8" fillId="0" borderId="46" xfId="7" applyFont="1" applyFill="1" applyBorder="1" applyAlignment="1">
      <alignment horizontal="center" vertical="center"/>
    </xf>
    <xf numFmtId="0" fontId="16" fillId="0" borderId="0" xfId="4" applyFont="1" applyFill="1"/>
    <xf numFmtId="0" fontId="8" fillId="0" borderId="3" xfId="3" applyFont="1" applyFill="1" applyBorder="1" applyAlignment="1">
      <alignment horizontal="center" vertical="center" textRotation="255"/>
    </xf>
    <xf numFmtId="49" fontId="8" fillId="0" borderId="2" xfId="5" applyNumberFormat="1" applyFont="1" applyFill="1" applyBorder="1" applyAlignment="1">
      <alignment horizontal="center" vertical="center" wrapText="1"/>
    </xf>
    <xf numFmtId="0" fontId="8" fillId="0" borderId="6" xfId="3" applyFont="1" applyFill="1" applyBorder="1" applyAlignment="1">
      <alignment horizontal="center" vertical="center" textRotation="255"/>
    </xf>
    <xf numFmtId="0" fontId="8" fillId="0" borderId="7" xfId="3" applyFont="1" applyFill="1" applyBorder="1" applyAlignment="1">
      <alignment horizontal="center" vertical="center"/>
    </xf>
    <xf numFmtId="0" fontId="8" fillId="0" borderId="8" xfId="3" applyFont="1" applyFill="1" applyBorder="1" applyAlignment="1">
      <alignment horizontal="center" vertical="center"/>
    </xf>
    <xf numFmtId="49" fontId="8" fillId="0" borderId="9" xfId="5" applyNumberFormat="1" applyFont="1" applyFill="1" applyBorder="1" applyAlignment="1">
      <alignment horizontal="center" vertical="center" wrapText="1"/>
    </xf>
    <xf numFmtId="0" fontId="8" fillId="0" borderId="11" xfId="3" applyFont="1" applyFill="1" applyBorder="1" applyAlignment="1">
      <alignment horizontal="center" vertical="center" textRotation="255"/>
    </xf>
    <xf numFmtId="0" fontId="8" fillId="0" borderId="12" xfId="3" applyFont="1" applyFill="1" applyBorder="1" applyAlignment="1">
      <alignment horizontal="center" vertical="center" textRotation="255"/>
    </xf>
    <xf numFmtId="49" fontId="8" fillId="0" borderId="13" xfId="5" applyNumberFormat="1" applyFont="1" applyFill="1" applyBorder="1" applyAlignment="1">
      <alignment horizontal="center" vertical="center" textRotation="255" wrapText="1"/>
    </xf>
    <xf numFmtId="0" fontId="8" fillId="0" borderId="13" xfId="4" applyFont="1" applyFill="1" applyBorder="1" applyAlignment="1">
      <alignment horizontal="center" vertical="center"/>
    </xf>
    <xf numFmtId="0" fontId="8" fillId="0" borderId="15" xfId="6" applyFont="1" applyFill="1" applyBorder="1" applyAlignment="1">
      <alignment vertical="top" textRotation="255" wrapText="1"/>
    </xf>
    <xf numFmtId="49" fontId="8" fillId="0" borderId="16" xfId="5" applyNumberFormat="1" applyFont="1" applyFill="1" applyBorder="1" applyAlignment="1">
      <alignment horizontal="center" vertical="center" shrinkToFit="1"/>
    </xf>
    <xf numFmtId="49" fontId="8" fillId="0" borderId="29" xfId="5" applyNumberFormat="1" applyFont="1" applyFill="1" applyBorder="1" applyAlignment="1">
      <alignment horizontal="center" vertical="center" shrinkToFit="1"/>
    </xf>
    <xf numFmtId="0" fontId="8" fillId="0" borderId="32" xfId="7" applyFont="1" applyFill="1" applyBorder="1" applyAlignment="1">
      <alignment horizontal="left" vertical="center" wrapText="1"/>
    </xf>
    <xf numFmtId="49" fontId="8" fillId="0" borderId="26" xfId="5" applyNumberFormat="1" applyFont="1" applyFill="1" applyBorder="1" applyAlignment="1">
      <alignment horizontal="center" vertical="center" shrinkToFit="1"/>
    </xf>
    <xf numFmtId="49" fontId="8" fillId="0" borderId="30" xfId="5" applyNumberFormat="1" applyFont="1" applyFill="1" applyBorder="1" applyAlignment="1">
      <alignment horizontal="center" vertical="center" shrinkToFit="1"/>
    </xf>
    <xf numFmtId="0" fontId="8" fillId="0" borderId="25" xfId="7" applyFont="1" applyFill="1" applyBorder="1" applyAlignment="1">
      <alignment horizontal="left" vertical="center" wrapText="1"/>
    </xf>
    <xf numFmtId="49" fontId="8" fillId="0" borderId="35" xfId="5" applyNumberFormat="1" applyFont="1" applyFill="1" applyBorder="1" applyAlignment="1">
      <alignment horizontal="center" vertical="center" wrapText="1" shrinkToFit="1"/>
    </xf>
    <xf numFmtId="0" fontId="8" fillId="0" borderId="26" xfId="3" applyFont="1" applyFill="1" applyBorder="1" applyAlignment="1">
      <alignment horizontal="center" vertical="center"/>
    </xf>
    <xf numFmtId="49" fontId="8" fillId="0" borderId="30" xfId="3" applyNumberFormat="1" applyFont="1" applyFill="1" applyBorder="1" applyAlignment="1">
      <alignment horizontal="center" vertical="center"/>
    </xf>
    <xf numFmtId="49" fontId="8" fillId="0" borderId="35" xfId="3" applyNumberFormat="1" applyFont="1" applyFill="1" applyBorder="1" applyAlignment="1">
      <alignment horizontal="center" vertical="center" wrapText="1"/>
    </xf>
    <xf numFmtId="0" fontId="8" fillId="0" borderId="39" xfId="7" applyFont="1" applyFill="1" applyBorder="1" applyAlignment="1">
      <alignment horizontal="center" vertical="center"/>
    </xf>
    <xf numFmtId="0" fontId="8" fillId="0" borderId="17" xfId="7" applyFont="1" applyFill="1" applyBorder="1" applyAlignment="1">
      <alignment horizontal="center" vertical="center" textRotation="255"/>
    </xf>
    <xf numFmtId="0" fontId="8" fillId="0" borderId="38" xfId="7" applyFont="1" applyFill="1" applyBorder="1" applyAlignment="1">
      <alignment horizontal="center" vertical="center"/>
    </xf>
    <xf numFmtId="0" fontId="8" fillId="0" borderId="27" xfId="7" applyFont="1" applyFill="1" applyBorder="1" applyAlignment="1">
      <alignment horizontal="center" vertical="center" textRotation="255"/>
    </xf>
    <xf numFmtId="0" fontId="8" fillId="0" borderId="27" xfId="7" applyFont="1" applyFill="1" applyBorder="1" applyAlignment="1">
      <alignment horizontal="center" vertical="center" wrapText="1"/>
    </xf>
    <xf numFmtId="0" fontId="8" fillId="0" borderId="42" xfId="3" applyFont="1" applyFill="1" applyBorder="1" applyAlignment="1">
      <alignment horizontal="center" vertical="center"/>
    </xf>
    <xf numFmtId="49" fontId="8" fillId="0" borderId="43" xfId="3" applyNumberFormat="1" applyFont="1" applyFill="1" applyBorder="1" applyAlignment="1">
      <alignment horizontal="center" vertical="center"/>
    </xf>
    <xf numFmtId="49" fontId="8" fillId="0" borderId="44" xfId="3" applyNumberFormat="1" applyFont="1" applyFill="1" applyBorder="1" applyAlignment="1">
      <alignment horizontal="center" vertical="center" wrapText="1"/>
    </xf>
    <xf numFmtId="0" fontId="8" fillId="0" borderId="45" xfId="7" applyFont="1" applyFill="1" applyBorder="1" applyAlignment="1">
      <alignment horizontal="left" vertical="center" wrapText="1"/>
    </xf>
    <xf numFmtId="0" fontId="8" fillId="0" borderId="50" xfId="7" applyFont="1" applyFill="1" applyBorder="1" applyAlignment="1">
      <alignment horizontal="center" vertical="center"/>
    </xf>
    <xf numFmtId="0" fontId="8" fillId="0" borderId="41" xfId="6" applyFont="1" applyFill="1" applyBorder="1" applyAlignment="1">
      <alignment vertical="top" textRotation="255" wrapText="1"/>
    </xf>
    <xf numFmtId="0" fontId="8" fillId="0" borderId="29" xfId="7" applyFont="1" applyFill="1" applyBorder="1" applyAlignment="1">
      <alignment horizontal="center" vertical="center"/>
    </xf>
    <xf numFmtId="0" fontId="8" fillId="0" borderId="30" xfId="7" applyFont="1" applyFill="1" applyBorder="1" applyAlignment="1">
      <alignment horizontal="center" vertical="center"/>
    </xf>
    <xf numFmtId="0" fontId="8" fillId="0" borderId="43" xfId="7" applyFont="1" applyFill="1" applyBorder="1" applyAlignment="1">
      <alignment horizontal="center" vertical="center"/>
    </xf>
    <xf numFmtId="0" fontId="8" fillId="0" borderId="30" xfId="7" applyFont="1" applyFill="1" applyBorder="1" applyAlignment="1">
      <alignment horizontal="center" vertical="center" textRotation="255"/>
    </xf>
    <xf numFmtId="49" fontId="8" fillId="0" borderId="40" xfId="5" applyNumberFormat="1" applyFont="1" applyFill="1" applyBorder="1" applyAlignment="1">
      <alignment horizontal="center" vertical="center" wrapText="1" shrinkToFit="1"/>
    </xf>
    <xf numFmtId="49" fontId="8" fillId="0" borderId="25" xfId="5" applyNumberFormat="1" applyFont="1" applyFill="1" applyBorder="1" applyAlignment="1">
      <alignment horizontal="center" vertical="center" wrapText="1" shrinkToFit="1"/>
    </xf>
    <xf numFmtId="0" fontId="0" fillId="0" borderId="0" xfId="0" applyFont="1" applyFill="1"/>
    <xf numFmtId="0" fontId="19" fillId="0" borderId="27" xfId="7" applyFont="1" applyFill="1" applyBorder="1" applyAlignment="1">
      <alignment horizontal="center" vertical="center"/>
    </xf>
    <xf numFmtId="0" fontId="0" fillId="0" borderId="0" xfId="0" applyFill="1"/>
    <xf numFmtId="0" fontId="8" fillId="0" borderId="49" xfId="4" applyFont="1" applyFill="1" applyBorder="1" applyAlignment="1">
      <alignment horizontal="center" vertical="center"/>
    </xf>
    <xf numFmtId="0" fontId="8" fillId="0" borderId="54" xfId="7" applyFont="1" applyFill="1" applyBorder="1" applyAlignment="1">
      <alignment horizontal="center" vertical="center"/>
    </xf>
    <xf numFmtId="0" fontId="19" fillId="0" borderId="19" xfId="7" applyFont="1" applyFill="1" applyBorder="1" applyAlignment="1">
      <alignment horizontal="center" vertical="center"/>
    </xf>
    <xf numFmtId="49" fontId="8" fillId="0" borderId="31" xfId="5" applyNumberFormat="1" applyFont="1" applyFill="1" applyBorder="1" applyAlignment="1">
      <alignment horizontal="center" vertical="center" shrinkToFit="1"/>
    </xf>
    <xf numFmtId="0" fontId="8" fillId="0" borderId="33" xfId="7" applyFont="1" applyFill="1" applyBorder="1" applyAlignment="1">
      <alignment horizontal="left" vertical="center" wrapText="1"/>
    </xf>
    <xf numFmtId="0" fontId="8" fillId="0" borderId="18" xfId="7" applyFont="1" applyFill="1" applyBorder="1" applyAlignment="1">
      <alignment horizontal="center" vertical="center"/>
    </xf>
    <xf numFmtId="0" fontId="8" fillId="0" borderId="19" xfId="7" applyFont="1" applyFill="1" applyBorder="1" applyAlignment="1">
      <alignment horizontal="center" vertical="center"/>
    </xf>
    <xf numFmtId="0" fontId="8" fillId="0" borderId="37" xfId="7" applyFont="1" applyFill="1" applyBorder="1" applyAlignment="1">
      <alignment horizontal="center" vertical="center"/>
    </xf>
    <xf numFmtId="0" fontId="8" fillId="0" borderId="31" xfId="7" applyFont="1" applyFill="1" applyBorder="1" applyAlignment="1">
      <alignment horizontal="center" vertical="center"/>
    </xf>
    <xf numFmtId="0" fontId="8" fillId="0" borderId="48" xfId="7" applyFont="1" applyFill="1" applyBorder="1" applyAlignment="1">
      <alignment horizontal="center" vertical="center"/>
    </xf>
    <xf numFmtId="0" fontId="21" fillId="0" borderId="0" xfId="0" applyFont="1" applyFill="1" applyBorder="1" applyAlignment="1">
      <alignment horizontal="left" vertical="center"/>
    </xf>
    <xf numFmtId="0" fontId="0" fillId="0" borderId="0" xfId="0" applyFont="1" applyFill="1" applyAlignment="1">
      <alignment horizontal="left" vertical="center"/>
    </xf>
    <xf numFmtId="0" fontId="22" fillId="0" borderId="0" xfId="0" applyFont="1" applyFill="1" applyBorder="1" applyAlignment="1">
      <alignment horizontal="left" vertical="center"/>
    </xf>
    <xf numFmtId="0" fontId="23" fillId="0" borderId="0" xfId="0" applyFont="1" applyFill="1" applyAlignment="1">
      <alignment horizontal="left" vertical="center"/>
    </xf>
    <xf numFmtId="0" fontId="23" fillId="0" borderId="0" xfId="0" applyFont="1" applyFill="1" applyBorder="1" applyAlignment="1">
      <alignment horizontal="left" vertical="center"/>
    </xf>
    <xf numFmtId="0" fontId="0" fillId="0" borderId="0" xfId="0" applyFont="1" applyFill="1" applyBorder="1" applyAlignment="1">
      <alignment horizontal="left" vertical="center"/>
    </xf>
    <xf numFmtId="0" fontId="8" fillId="0" borderId="27" xfId="3" applyFont="1" applyFill="1" applyBorder="1" applyAlignment="1">
      <alignment horizontal="center" vertical="center"/>
    </xf>
    <xf numFmtId="0" fontId="8" fillId="0" borderId="38" xfId="3" applyFont="1" applyFill="1" applyBorder="1" applyAlignment="1">
      <alignment horizontal="center" vertical="center"/>
    </xf>
    <xf numFmtId="0" fontId="20" fillId="0" borderId="27" xfId="3" applyFont="1" applyFill="1" applyBorder="1" applyAlignment="1">
      <alignment horizontal="center" vertical="center"/>
    </xf>
    <xf numFmtId="0" fontId="20" fillId="0" borderId="27" xfId="7" applyFont="1" applyFill="1" applyBorder="1" applyAlignment="1">
      <alignment horizontal="center" vertical="center"/>
    </xf>
    <xf numFmtId="0" fontId="8" fillId="0" borderId="23" xfId="4" applyFont="1" applyFill="1" applyBorder="1" applyAlignment="1">
      <alignment vertical="center"/>
    </xf>
    <xf numFmtId="0" fontId="8" fillId="0" borderId="18" xfId="3" applyFont="1" applyFill="1" applyBorder="1" applyAlignment="1">
      <alignment horizontal="center" vertical="center"/>
    </xf>
    <xf numFmtId="49" fontId="8" fillId="0" borderId="31" xfId="3" applyNumberFormat="1" applyFont="1" applyFill="1" applyBorder="1" applyAlignment="1">
      <alignment horizontal="center" vertical="center"/>
    </xf>
    <xf numFmtId="49" fontId="8" fillId="0" borderId="36" xfId="3" applyNumberFormat="1" applyFont="1" applyFill="1" applyBorder="1" applyAlignment="1">
      <alignment horizontal="center" vertical="center" wrapText="1"/>
    </xf>
    <xf numFmtId="0" fontId="8" fillId="0" borderId="56" xfId="3" applyFont="1" applyFill="1" applyBorder="1" applyAlignment="1">
      <alignment horizontal="center" vertical="center" textRotation="255"/>
    </xf>
    <xf numFmtId="0" fontId="8" fillId="0" borderId="51" xfId="3" applyFont="1" applyFill="1" applyBorder="1" applyAlignment="1">
      <alignment horizontal="center" vertical="center" textRotation="255"/>
    </xf>
    <xf numFmtId="49" fontId="8" fillId="0" borderId="6" xfId="5" applyNumberFormat="1" applyFont="1" applyFill="1" applyBorder="1" applyAlignment="1">
      <alignment horizontal="center" vertical="center" textRotation="255" wrapText="1"/>
    </xf>
    <xf numFmtId="0" fontId="8" fillId="0" borderId="6" xfId="4" applyFont="1" applyFill="1" applyBorder="1" applyAlignment="1">
      <alignment horizontal="center" vertical="center"/>
    </xf>
    <xf numFmtId="49" fontId="8" fillId="0" borderId="29" xfId="3" applyNumberFormat="1" applyFont="1" applyFill="1" applyBorder="1" applyAlignment="1">
      <alignment horizontal="center" vertical="center"/>
    </xf>
    <xf numFmtId="49" fontId="8" fillId="0" borderId="40" xfId="3" applyNumberFormat="1" applyFont="1" applyFill="1" applyBorder="1" applyAlignment="1">
      <alignment horizontal="center" vertical="center" wrapText="1"/>
    </xf>
    <xf numFmtId="49" fontId="8" fillId="0" borderId="2" xfId="5" applyNumberFormat="1" applyFont="1" applyFill="1" applyBorder="1" applyAlignment="1">
      <alignment horizontal="center" vertical="center" wrapText="1" shrinkToFit="1"/>
    </xf>
    <xf numFmtId="0" fontId="8" fillId="0" borderId="40" xfId="7" applyFont="1" applyFill="1" applyBorder="1" applyAlignment="1">
      <alignment horizontal="center" vertical="center"/>
    </xf>
    <xf numFmtId="0" fontId="8" fillId="0" borderId="35" xfId="7" applyFont="1" applyFill="1" applyBorder="1" applyAlignment="1">
      <alignment horizontal="center" vertical="center"/>
    </xf>
    <xf numFmtId="49" fontId="8" fillId="0" borderId="18" xfId="5" applyNumberFormat="1" applyFont="1" applyFill="1" applyBorder="1" applyAlignment="1">
      <alignment horizontal="center" vertical="center" wrapText="1" shrinkToFit="1"/>
    </xf>
    <xf numFmtId="49" fontId="8" fillId="0" borderId="36" xfId="5" applyNumberFormat="1" applyFont="1" applyFill="1" applyBorder="1" applyAlignment="1">
      <alignment horizontal="center" vertical="center" wrapText="1" shrinkToFit="1"/>
    </xf>
    <xf numFmtId="0" fontId="8" fillId="0" borderId="36" xfId="7" applyFont="1" applyFill="1" applyBorder="1" applyAlignment="1">
      <alignment horizontal="center" vertical="center"/>
    </xf>
    <xf numFmtId="0" fontId="24" fillId="0" borderId="0" xfId="0" applyFont="1" applyFill="1" applyBorder="1" applyAlignment="1">
      <alignment horizontal="left" vertical="center"/>
    </xf>
    <xf numFmtId="0" fontId="19" fillId="0" borderId="11" xfId="3" applyFont="1" applyFill="1" applyBorder="1" applyAlignment="1">
      <alignment horizontal="center" vertical="center" textRotation="255"/>
    </xf>
    <xf numFmtId="0" fontId="19" fillId="0" borderId="12" xfId="3" applyFont="1" applyFill="1" applyBorder="1" applyAlignment="1">
      <alignment horizontal="center" vertical="center" textRotation="255"/>
    </xf>
    <xf numFmtId="49" fontId="19" fillId="0" borderId="13" xfId="5" applyNumberFormat="1" applyFont="1" applyFill="1" applyBorder="1" applyAlignment="1">
      <alignment horizontal="center" vertical="center" textRotation="255" wrapText="1"/>
    </xf>
    <xf numFmtId="0" fontId="19" fillId="0" borderId="13" xfId="4" applyFont="1" applyFill="1" applyBorder="1" applyAlignment="1">
      <alignment horizontal="center" vertical="center"/>
    </xf>
    <xf numFmtId="0" fontId="8" fillId="0" borderId="53" xfId="7" applyFont="1" applyFill="1" applyBorder="1" applyAlignment="1">
      <alignment horizontal="center" vertical="center"/>
    </xf>
    <xf numFmtId="49" fontId="8" fillId="0" borderId="42" xfId="5" applyNumberFormat="1" applyFont="1" applyFill="1" applyBorder="1" applyAlignment="1">
      <alignment horizontal="center" vertical="center" shrinkToFit="1"/>
    </xf>
    <xf numFmtId="49" fontId="8" fillId="0" borderId="43" xfId="5" applyNumberFormat="1" applyFont="1" applyFill="1" applyBorder="1" applyAlignment="1">
      <alignment horizontal="center" vertical="center" shrinkToFit="1"/>
    </xf>
    <xf numFmtId="49" fontId="8" fillId="0" borderId="44" xfId="5" applyNumberFormat="1" applyFont="1" applyFill="1" applyBorder="1" applyAlignment="1">
      <alignment horizontal="center" vertical="center" wrapText="1" shrinkToFit="1"/>
    </xf>
    <xf numFmtId="0" fontId="8" fillId="0" borderId="55" xfId="7" applyFont="1" applyFill="1" applyBorder="1" applyAlignment="1">
      <alignment horizontal="center" vertical="center"/>
    </xf>
    <xf numFmtId="0" fontId="8" fillId="0" borderId="44" xfId="7" applyFont="1" applyFill="1" applyBorder="1" applyAlignment="1">
      <alignment horizontal="center" vertical="center"/>
    </xf>
    <xf numFmtId="0" fontId="8" fillId="0" borderId="47" xfId="7" applyFont="1" applyFill="1" applyBorder="1" applyAlignment="1">
      <alignment horizontal="left" vertical="center" wrapText="1"/>
    </xf>
    <xf numFmtId="0" fontId="20" fillId="0" borderId="38" xfId="3" applyFont="1" applyFill="1" applyBorder="1" applyAlignment="1">
      <alignment horizontal="center" vertical="center"/>
    </xf>
    <xf numFmtId="0" fontId="8" fillId="0" borderId="16" xfId="3" applyFont="1" applyFill="1" applyBorder="1" applyAlignment="1">
      <alignment horizontal="center" vertical="center"/>
    </xf>
    <xf numFmtId="49" fontId="8" fillId="0" borderId="18" xfId="5" applyNumberFormat="1" applyFont="1" applyFill="1" applyBorder="1" applyAlignment="1">
      <alignment horizontal="center" vertical="center" shrinkToFit="1"/>
    </xf>
    <xf numFmtId="0" fontId="8" fillId="0" borderId="60" xfId="7" applyFont="1" applyFill="1" applyBorder="1" applyAlignment="1">
      <alignment horizontal="center" vertical="center"/>
    </xf>
    <xf numFmtId="49" fontId="8" fillId="0" borderId="35" xfId="5" applyNumberFormat="1" applyFont="1" applyFill="1" applyBorder="1" applyAlignment="1">
      <alignment horizontal="center" vertical="center" shrinkToFit="1"/>
    </xf>
    <xf numFmtId="0" fontId="8" fillId="0" borderId="38" xfId="7" applyFont="1" applyFill="1" applyBorder="1" applyAlignment="1">
      <alignment horizontal="center" vertical="center" wrapText="1"/>
    </xf>
    <xf numFmtId="49" fontId="8" fillId="0" borderId="60" xfId="5" applyNumberFormat="1" applyFont="1" applyFill="1" applyBorder="1" applyAlignment="1">
      <alignment horizontal="center" vertical="center" shrinkToFit="1"/>
    </xf>
    <xf numFmtId="49" fontId="8" fillId="0" borderId="62" xfId="5" applyNumberFormat="1" applyFont="1" applyFill="1" applyBorder="1" applyAlignment="1">
      <alignment horizontal="center" vertical="center" shrinkToFit="1"/>
    </xf>
    <xf numFmtId="49" fontId="8" fillId="0" borderId="64" xfId="5" applyNumberFormat="1" applyFont="1" applyFill="1" applyBorder="1" applyAlignment="1">
      <alignment horizontal="center" vertical="center" wrapText="1" shrinkToFit="1"/>
    </xf>
    <xf numFmtId="0" fontId="8" fillId="0" borderId="64" xfId="7" applyFont="1" applyFill="1" applyBorder="1" applyAlignment="1">
      <alignment horizontal="left" vertical="center" wrapText="1"/>
    </xf>
    <xf numFmtId="0" fontId="8" fillId="0" borderId="65" xfId="7" applyFont="1" applyFill="1" applyBorder="1" applyAlignment="1">
      <alignment horizontal="center" vertical="center"/>
    </xf>
    <xf numFmtId="0" fontId="8" fillId="0" borderId="61" xfId="7" applyFont="1" applyFill="1" applyBorder="1" applyAlignment="1">
      <alignment horizontal="center" vertical="center"/>
    </xf>
    <xf numFmtId="0" fontId="8" fillId="0" borderId="62" xfId="7" applyFont="1" applyFill="1" applyBorder="1" applyAlignment="1">
      <alignment horizontal="center" vertical="center"/>
    </xf>
    <xf numFmtId="0" fontId="8" fillId="0" borderId="66" xfId="4" applyFont="1" applyFill="1" applyBorder="1" applyAlignment="1">
      <alignment horizontal="center" vertical="center"/>
    </xf>
    <xf numFmtId="49" fontId="8" fillId="0" borderId="7" xfId="5" applyNumberFormat="1" applyFont="1" applyFill="1" applyBorder="1" applyAlignment="1">
      <alignment horizontal="center" vertical="center" shrinkToFit="1"/>
    </xf>
    <xf numFmtId="49" fontId="8" fillId="0" borderId="59" xfId="5" applyNumberFormat="1" applyFont="1" applyFill="1" applyBorder="1" applyAlignment="1">
      <alignment horizontal="center" vertical="center" shrinkToFit="1"/>
    </xf>
    <xf numFmtId="0" fontId="8" fillId="0" borderId="3" xfId="7" applyFont="1" applyFill="1" applyBorder="1" applyAlignment="1">
      <alignment horizontal="left" vertical="center" wrapText="1"/>
    </xf>
    <xf numFmtId="0" fontId="8" fillId="0" borderId="7" xfId="7" applyFont="1" applyFill="1" applyBorder="1" applyAlignment="1">
      <alignment horizontal="center" vertical="center"/>
    </xf>
    <xf numFmtId="0" fontId="8" fillId="0" borderId="28" xfId="7" applyFont="1" applyFill="1" applyBorder="1" applyAlignment="1">
      <alignment horizontal="center" vertical="center"/>
    </xf>
    <xf numFmtId="0" fontId="8" fillId="0" borderId="58" xfId="7" applyFont="1" applyFill="1" applyBorder="1" applyAlignment="1">
      <alignment horizontal="center" vertical="center"/>
    </xf>
    <xf numFmtId="49" fontId="8" fillId="0" borderId="62" xfId="3" applyNumberFormat="1" applyFont="1" applyFill="1" applyBorder="1" applyAlignment="1">
      <alignment horizontal="center" vertical="center"/>
    </xf>
    <xf numFmtId="0" fontId="8" fillId="0" borderId="60" xfId="3" applyFont="1" applyFill="1" applyBorder="1" applyAlignment="1">
      <alignment horizontal="center" vertical="center"/>
    </xf>
    <xf numFmtId="49" fontId="8" fillId="0" borderId="63" xfId="3" applyNumberFormat="1" applyFont="1" applyFill="1" applyBorder="1" applyAlignment="1">
      <alignment horizontal="center" vertical="center" wrapText="1"/>
    </xf>
    <xf numFmtId="0" fontId="8" fillId="0" borderId="61" xfId="7" applyFont="1" applyFill="1" applyBorder="1" applyAlignment="1">
      <alignment horizontal="center" vertical="center" wrapText="1"/>
    </xf>
    <xf numFmtId="0" fontId="20" fillId="0" borderId="17" xfId="7" applyFont="1" applyFill="1" applyBorder="1" applyAlignment="1">
      <alignment horizontal="center" vertical="center"/>
    </xf>
    <xf numFmtId="0" fontId="8" fillId="0" borderId="19" xfId="7" applyFont="1" applyFill="1" applyBorder="1" applyAlignment="1">
      <alignment horizontal="center" vertical="center" wrapText="1"/>
    </xf>
    <xf numFmtId="0" fontId="20" fillId="0" borderId="46" xfId="3" applyFont="1" applyFill="1" applyBorder="1" applyAlignment="1">
      <alignment horizontal="center" vertical="center"/>
    </xf>
    <xf numFmtId="0" fontId="20" fillId="0" borderId="46" xfId="7" applyFont="1" applyFill="1" applyBorder="1" applyAlignment="1">
      <alignment horizontal="center" vertical="center"/>
    </xf>
    <xf numFmtId="0" fontId="8" fillId="0" borderId="46" xfId="3" applyFont="1" applyFill="1" applyBorder="1" applyAlignment="1">
      <alignment horizontal="center" vertical="center"/>
    </xf>
    <xf numFmtId="0" fontId="8" fillId="0" borderId="50" xfId="3" applyFont="1" applyFill="1" applyBorder="1" applyAlignment="1">
      <alignment horizontal="center" vertical="center"/>
    </xf>
    <xf numFmtId="0" fontId="25" fillId="0" borderId="27" xfId="3" applyFont="1" applyFill="1" applyBorder="1" applyAlignment="1">
      <alignment horizontal="center" vertical="center"/>
    </xf>
    <xf numFmtId="0" fontId="8" fillId="0" borderId="1" xfId="6" applyFont="1" applyFill="1" applyBorder="1" applyAlignment="1">
      <alignment horizontal="center" vertical="center"/>
    </xf>
    <xf numFmtId="49" fontId="8" fillId="0" borderId="26" xfId="5" quotePrefix="1" applyNumberFormat="1" applyFont="1" applyFill="1" applyBorder="1" applyAlignment="1">
      <alignment horizontal="center" vertical="center" shrinkToFit="1"/>
    </xf>
    <xf numFmtId="0" fontId="19" fillId="0" borderId="26" xfId="3" applyFont="1" applyFill="1" applyBorder="1" applyAlignment="1">
      <alignment horizontal="center" vertical="center"/>
    </xf>
    <xf numFmtId="0" fontId="8" fillId="0" borderId="26" xfId="3" applyFont="1" applyFill="1" applyBorder="1" applyAlignment="1">
      <alignment horizontal="center" vertical="center" wrapText="1"/>
    </xf>
    <xf numFmtId="3" fontId="8" fillId="0" borderId="26" xfId="3" applyNumberFormat="1" applyFont="1" applyFill="1" applyBorder="1" applyAlignment="1">
      <alignment horizontal="center" vertical="center" wrapText="1"/>
    </xf>
    <xf numFmtId="0" fontId="8" fillId="0" borderId="27" xfId="7" quotePrefix="1" applyFont="1" applyFill="1" applyBorder="1" applyAlignment="1">
      <alignment horizontal="center" vertical="center" wrapText="1"/>
    </xf>
    <xf numFmtId="0" fontId="8" fillId="0" borderId="0" xfId="3" applyFont="1" applyFill="1" applyBorder="1" applyAlignment="1"/>
    <xf numFmtId="0" fontId="8" fillId="0" borderId="27" xfId="3" applyFont="1" applyFill="1" applyBorder="1" applyAlignment="1"/>
    <xf numFmtId="0" fontId="8" fillId="0" borderId="69" xfId="7" applyFont="1" applyFill="1" applyBorder="1" applyAlignment="1">
      <alignment horizontal="center" vertical="center"/>
    </xf>
    <xf numFmtId="49" fontId="8" fillId="0" borderId="33" xfId="5" applyNumberFormat="1" applyFont="1" applyFill="1" applyBorder="1" applyAlignment="1">
      <alignment horizontal="center" vertical="center" wrapText="1" shrinkToFit="1"/>
    </xf>
    <xf numFmtId="0" fontId="8" fillId="0" borderId="70" xfId="4" applyFont="1" applyFill="1" applyBorder="1" applyAlignment="1">
      <alignment vertical="center"/>
    </xf>
    <xf numFmtId="0" fontId="8" fillId="0" borderId="71" xfId="4" applyFont="1" applyFill="1" applyBorder="1" applyAlignment="1">
      <alignment vertical="center"/>
    </xf>
    <xf numFmtId="0" fontId="8" fillId="0" borderId="72" xfId="4" applyFont="1" applyFill="1" applyBorder="1" applyAlignment="1">
      <alignment vertical="center"/>
    </xf>
    <xf numFmtId="0" fontId="17" fillId="0" borderId="0" xfId="0" applyFont="1" applyFill="1" applyBorder="1" applyAlignment="1">
      <alignment horizontal="left" vertical="center"/>
    </xf>
    <xf numFmtId="0" fontId="8" fillId="0" borderId="9" xfId="4" applyFont="1" applyFill="1" applyBorder="1" applyAlignment="1">
      <alignment horizontal="center" vertical="center"/>
    </xf>
    <xf numFmtId="0" fontId="8" fillId="0" borderId="24" xfId="4" applyFont="1" applyFill="1" applyBorder="1" applyAlignment="1">
      <alignment horizontal="center" vertical="center"/>
    </xf>
    <xf numFmtId="0" fontId="8" fillId="0" borderId="73" xfId="4" applyFont="1" applyFill="1" applyBorder="1" applyAlignment="1">
      <alignment vertical="center"/>
    </xf>
    <xf numFmtId="0" fontId="8" fillId="0" borderId="74" xfId="4" applyFont="1" applyFill="1" applyBorder="1" applyAlignment="1">
      <alignment vertical="center"/>
    </xf>
    <xf numFmtId="0" fontId="8" fillId="0" borderId="75" xfId="4" applyFont="1" applyFill="1" applyBorder="1" applyAlignment="1">
      <alignment horizontal="center" vertical="center"/>
    </xf>
    <xf numFmtId="0" fontId="28" fillId="0" borderId="76" xfId="3" applyFont="1" applyFill="1" applyBorder="1">
      <alignment vertical="center"/>
    </xf>
    <xf numFmtId="0" fontId="26" fillId="0" borderId="74" xfId="3" applyFont="1" applyFill="1" applyBorder="1">
      <alignment vertical="center"/>
    </xf>
    <xf numFmtId="0" fontId="26" fillId="0" borderId="77" xfId="3" applyFont="1" applyFill="1" applyBorder="1">
      <alignment vertical="center"/>
    </xf>
    <xf numFmtId="0" fontId="26" fillId="0" borderId="0" xfId="3" applyFont="1" applyFill="1" applyBorder="1" applyAlignment="1">
      <alignment vertical="center"/>
    </xf>
    <xf numFmtId="0" fontId="26" fillId="0" borderId="0" xfId="3" applyFont="1" applyFill="1" applyBorder="1" applyAlignment="1">
      <alignment horizontal="left" vertical="center"/>
    </xf>
    <xf numFmtId="0" fontId="26" fillId="0" borderId="0" xfId="3" applyFont="1" applyFill="1" applyBorder="1">
      <alignment vertical="center"/>
    </xf>
    <xf numFmtId="0" fontId="26" fillId="0" borderId="0" xfId="3" applyFont="1" applyFill="1" applyBorder="1" applyAlignment="1">
      <alignment horizontal="center" vertical="center"/>
    </xf>
    <xf numFmtId="0" fontId="9" fillId="0" borderId="0" xfId="3" applyFont="1" applyFill="1" applyBorder="1" applyAlignment="1">
      <alignment horizontal="left" vertical="center" indent="1"/>
    </xf>
    <xf numFmtId="0" fontId="16" fillId="0" borderId="74" xfId="3" applyFont="1" applyFill="1" applyBorder="1">
      <alignment vertical="center"/>
    </xf>
    <xf numFmtId="0" fontId="16" fillId="0" borderId="77" xfId="3" applyFont="1" applyFill="1" applyBorder="1">
      <alignment vertical="center"/>
    </xf>
    <xf numFmtId="0" fontId="16" fillId="0" borderId="0" xfId="3" applyFont="1" applyFill="1" applyBorder="1">
      <alignment vertical="center"/>
    </xf>
    <xf numFmtId="49" fontId="26" fillId="0" borderId="0" xfId="7" applyNumberFormat="1" applyFont="1" applyFill="1" applyBorder="1" applyAlignment="1">
      <alignment horizontal="left" vertical="center"/>
    </xf>
    <xf numFmtId="49" fontId="26" fillId="0" borderId="0" xfId="9" applyNumberFormat="1" applyFont="1" applyFill="1" applyBorder="1" applyAlignment="1">
      <alignment horizontal="left" vertical="center"/>
    </xf>
    <xf numFmtId="49" fontId="26" fillId="0" borderId="0" xfId="7" applyNumberFormat="1" applyFont="1" applyFill="1" applyBorder="1" applyAlignment="1">
      <alignment horizontal="left" vertical="center" indent="1"/>
    </xf>
    <xf numFmtId="0" fontId="16" fillId="0" borderId="0" xfId="10" applyFont="1" applyFill="1" applyBorder="1"/>
    <xf numFmtId="0" fontId="16" fillId="0" borderId="0" xfId="10" applyFont="1" applyFill="1" applyBorder="1" applyAlignment="1">
      <alignment horizontal="left" indent="1"/>
    </xf>
    <xf numFmtId="0" fontId="16" fillId="0" borderId="0" xfId="10" applyFont="1" applyFill="1" applyBorder="1" applyAlignment="1">
      <alignment horizontal="left" indent="2"/>
    </xf>
    <xf numFmtId="0" fontId="16" fillId="0" borderId="0" xfId="10" applyFont="1" applyFill="1" applyBorder="1" applyAlignment="1">
      <alignment horizontal="left" indent="3"/>
    </xf>
    <xf numFmtId="0" fontId="9" fillId="0" borderId="0" xfId="3" applyFont="1" applyFill="1" applyBorder="1" applyAlignment="1">
      <alignment horizontal="left" vertical="center" indent="3"/>
    </xf>
    <xf numFmtId="49" fontId="26" fillId="0" borderId="0" xfId="11" applyNumberFormat="1" applyFont="1" applyFill="1" applyBorder="1" applyAlignment="1">
      <alignment horizontal="left" vertical="center"/>
    </xf>
    <xf numFmtId="0" fontId="28" fillId="0" borderId="76" xfId="10" applyFont="1" applyFill="1" applyBorder="1" applyAlignment="1">
      <alignment horizontal="left" vertical="center"/>
    </xf>
    <xf numFmtId="0" fontId="31" fillId="0" borderId="74" xfId="10" applyFont="1" applyFill="1" applyBorder="1" applyAlignment="1">
      <alignment horizontal="left" vertical="center"/>
    </xf>
    <xf numFmtId="0" fontId="32" fillId="0" borderId="74" xfId="3" applyFont="1" applyFill="1" applyBorder="1">
      <alignment vertical="center"/>
    </xf>
    <xf numFmtId="0" fontId="31" fillId="0" borderId="0" xfId="10" applyFont="1" applyFill="1" applyBorder="1" applyAlignment="1">
      <alignment horizontal="left" vertical="center"/>
    </xf>
    <xf numFmtId="0" fontId="32" fillId="0" borderId="0" xfId="3" applyFont="1" applyFill="1" applyBorder="1">
      <alignment vertical="center"/>
    </xf>
    <xf numFmtId="0" fontId="33" fillId="0" borderId="0" xfId="10" applyFont="1" applyFill="1" applyBorder="1" applyAlignment="1">
      <alignment horizontal="left" vertical="center"/>
    </xf>
    <xf numFmtId="0" fontId="29" fillId="0" borderId="0" xfId="10" applyFont="1" applyFill="1" applyBorder="1" applyAlignment="1">
      <alignment horizontal="left" vertical="center"/>
    </xf>
    <xf numFmtId="0" fontId="29" fillId="0" borderId="0" xfId="3" applyFont="1" applyFill="1" applyBorder="1">
      <alignment vertical="center"/>
    </xf>
    <xf numFmtId="0" fontId="26" fillId="0" borderId="0" xfId="10" applyFont="1" applyFill="1" applyBorder="1" applyAlignment="1">
      <alignment vertical="center"/>
    </xf>
    <xf numFmtId="0" fontId="26" fillId="0" borderId="0" xfId="10" applyFont="1" applyFill="1" applyBorder="1" applyAlignment="1">
      <alignment horizontal="left" vertical="center"/>
    </xf>
    <xf numFmtId="0" fontId="16" fillId="0" borderId="74" xfId="10" applyFont="1" applyFill="1" applyBorder="1" applyAlignment="1"/>
    <xf numFmtId="0" fontId="16" fillId="0" borderId="0" xfId="10" applyFont="1" applyFill="1" applyBorder="1" applyAlignment="1"/>
    <xf numFmtId="0" fontId="34" fillId="0" borderId="0" xfId="10" applyFont="1" applyFill="1" applyBorder="1" applyAlignment="1">
      <alignment horizontal="left" vertical="center"/>
    </xf>
    <xf numFmtId="0" fontId="29" fillId="0" borderId="0" xfId="10" applyFont="1" applyFill="1" applyBorder="1" applyAlignment="1"/>
    <xf numFmtId="0" fontId="26" fillId="0" borderId="0" xfId="10" applyFont="1" applyFill="1" applyBorder="1" applyAlignment="1">
      <alignment horizontal="left" vertical="center" indent="2"/>
    </xf>
    <xf numFmtId="0" fontId="26" fillId="0" borderId="0" xfId="10" applyFont="1" applyFill="1" applyBorder="1" applyAlignment="1">
      <alignment horizontal="left" vertical="center" indent="1"/>
    </xf>
    <xf numFmtId="0" fontId="28" fillId="0" borderId="76" xfId="7" applyFont="1" applyFill="1" applyBorder="1" applyAlignment="1">
      <alignment horizontal="left" vertical="center"/>
    </xf>
    <xf numFmtId="0" fontId="26" fillId="0" borderId="74" xfId="3" applyFont="1" applyFill="1" applyBorder="1" applyAlignment="1">
      <alignment vertical="center"/>
    </xf>
    <xf numFmtId="0" fontId="29" fillId="0" borderId="74" xfId="3" applyFont="1" applyFill="1" applyBorder="1">
      <alignment vertical="center"/>
    </xf>
    <xf numFmtId="0" fontId="29" fillId="0" borderId="0" xfId="3" applyFont="1" applyFill="1" applyBorder="1" applyAlignment="1">
      <alignment vertical="center"/>
    </xf>
    <xf numFmtId="0" fontId="26" fillId="0" borderId="0" xfId="10" applyFont="1" applyFill="1" applyBorder="1" applyAlignment="1"/>
    <xf numFmtId="49" fontId="26" fillId="0" borderId="0" xfId="7" applyNumberFormat="1" applyFont="1" applyFill="1" applyBorder="1" applyAlignment="1">
      <alignment vertical="center"/>
    </xf>
    <xf numFmtId="0" fontId="26" fillId="0" borderId="0" xfId="3" applyFont="1" applyFill="1" applyBorder="1" applyAlignment="1">
      <alignment vertical="top" wrapText="1"/>
    </xf>
    <xf numFmtId="0" fontId="35" fillId="0" borderId="77" xfId="3" applyFont="1" applyFill="1" applyBorder="1">
      <alignment vertical="center"/>
    </xf>
    <xf numFmtId="0" fontId="28" fillId="0" borderId="0" xfId="3" applyFont="1" applyFill="1" applyBorder="1">
      <alignment vertical="center"/>
    </xf>
    <xf numFmtId="0" fontId="29" fillId="0" borderId="0" xfId="3" applyFont="1" applyFill="1" applyBorder="1" applyAlignment="1">
      <alignment horizontal="left" vertical="center"/>
    </xf>
    <xf numFmtId="49" fontId="26" fillId="0" borderId="0" xfId="11" applyNumberFormat="1" applyFont="1" applyFill="1" applyBorder="1" applyAlignment="1">
      <alignment vertical="center"/>
    </xf>
    <xf numFmtId="0" fontId="26" fillId="0" borderId="0" xfId="10" applyFont="1" applyFill="1" applyBorder="1" applyAlignment="1">
      <alignment horizontal="left"/>
    </xf>
    <xf numFmtId="49" fontId="26" fillId="0" borderId="0" xfId="11" applyNumberFormat="1" applyFont="1" applyFill="1" applyBorder="1" applyAlignment="1">
      <alignment horizontal="left" vertical="center" indent="1"/>
    </xf>
    <xf numFmtId="0" fontId="29" fillId="0" borderId="77" xfId="3" applyFont="1" applyFill="1" applyBorder="1">
      <alignment vertical="center"/>
    </xf>
    <xf numFmtId="0" fontId="35" fillId="0" borderId="74" xfId="3" applyFont="1" applyFill="1" applyBorder="1">
      <alignment vertical="center"/>
    </xf>
    <xf numFmtId="0" fontId="26" fillId="0" borderId="0" xfId="3" applyFont="1" applyFill="1" applyBorder="1" applyAlignment="1">
      <alignment horizontal="right" vertical="center"/>
    </xf>
    <xf numFmtId="0" fontId="11" fillId="0" borderId="0" xfId="8" applyFill="1" applyBorder="1"/>
    <xf numFmtId="0" fontId="37" fillId="0" borderId="0" xfId="8" applyFont="1" applyFill="1" applyBorder="1"/>
    <xf numFmtId="0" fontId="7" fillId="0" borderId="0" xfId="3" applyFill="1">
      <alignment vertical="center"/>
    </xf>
    <xf numFmtId="0" fontId="38" fillId="0" borderId="0" xfId="8" applyFont="1" applyFill="1" applyBorder="1"/>
    <xf numFmtId="0" fontId="7" fillId="0" borderId="0" xfId="3">
      <alignment vertical="center"/>
    </xf>
    <xf numFmtId="49" fontId="37" fillId="0" borderId="0" xfId="8" applyNumberFormat="1" applyFont="1" applyFill="1" applyBorder="1" applyAlignment="1">
      <alignment horizontal="right" vertical="center"/>
    </xf>
    <xf numFmtId="49" fontId="37" fillId="0" borderId="0" xfId="8" applyNumberFormat="1" applyFont="1" applyFill="1" applyBorder="1" applyAlignment="1">
      <alignment horizontal="right"/>
    </xf>
    <xf numFmtId="0" fontId="21" fillId="0" borderId="0" xfId="3" applyFont="1" applyFill="1" applyBorder="1">
      <alignment vertical="center"/>
    </xf>
    <xf numFmtId="0" fontId="27" fillId="0" borderId="0" xfId="8" applyFont="1" applyFill="1" applyBorder="1" applyAlignment="1">
      <alignment vertical="center"/>
    </xf>
    <xf numFmtId="0" fontId="26" fillId="0" borderId="0" xfId="3" applyFont="1" applyFill="1" applyBorder="1" applyAlignment="1">
      <alignment horizontal="left" vertical="center" indent="1"/>
    </xf>
    <xf numFmtId="0" fontId="26" fillId="0" borderId="0" xfId="3" applyFont="1" applyFill="1" applyBorder="1" applyAlignment="1">
      <alignment horizontal="left" vertical="center" indent="2"/>
    </xf>
    <xf numFmtId="0" fontId="30" fillId="0" borderId="0" xfId="3" applyFont="1" applyFill="1" applyBorder="1" applyAlignment="1">
      <alignment horizontal="left" vertical="center"/>
    </xf>
    <xf numFmtId="0" fontId="35" fillId="0" borderId="0" xfId="3" applyFont="1" applyFill="1" applyBorder="1">
      <alignment vertical="center"/>
    </xf>
    <xf numFmtId="0" fontId="14" fillId="0" borderId="14" xfId="6" applyFill="1" applyBorder="1" applyAlignment="1">
      <alignment vertical="top" textRotation="255" wrapText="1"/>
    </xf>
    <xf numFmtId="0" fontId="14" fillId="0" borderId="15" xfId="6" applyFill="1" applyBorder="1" applyAlignment="1">
      <alignment vertical="top" textRotation="255" wrapText="1"/>
    </xf>
    <xf numFmtId="0" fontId="14" fillId="0" borderId="52" xfId="6" applyFill="1" applyBorder="1" applyAlignment="1">
      <alignment horizontal="center" vertical="top" textRotation="255" wrapText="1"/>
    </xf>
    <xf numFmtId="0" fontId="14" fillId="0" borderId="52" xfId="6" applyFill="1" applyBorder="1" applyAlignment="1">
      <alignment vertical="top" textRotation="255" wrapText="1"/>
    </xf>
    <xf numFmtId="0" fontId="14" fillId="0" borderId="15" xfId="6" applyFill="1" applyBorder="1" applyAlignment="1">
      <alignment horizontal="center" vertical="top" textRotation="255" wrapText="1"/>
    </xf>
    <xf numFmtId="0" fontId="14" fillId="0" borderId="0" xfId="6" applyFill="1" applyBorder="1" applyAlignment="1">
      <alignment vertical="top" textRotation="255" wrapText="1"/>
    </xf>
    <xf numFmtId="0" fontId="14" fillId="0" borderId="24" xfId="6" applyFill="1" applyBorder="1" applyAlignment="1">
      <alignment vertical="top" textRotation="255" wrapText="1"/>
    </xf>
    <xf numFmtId="0" fontId="14" fillId="0" borderId="41" xfId="6" applyFill="1" applyBorder="1" applyAlignment="1">
      <alignment vertical="top" textRotation="255" wrapText="1"/>
    </xf>
    <xf numFmtId="0" fontId="14" fillId="0" borderId="12" xfId="6" applyFill="1" applyBorder="1" applyAlignment="1">
      <alignment vertical="top" textRotation="255" wrapText="1"/>
    </xf>
    <xf numFmtId="0" fontId="14" fillId="0" borderId="57" xfId="6" applyFill="1" applyBorder="1" applyAlignment="1">
      <alignment vertical="top" textRotation="255" wrapText="1"/>
    </xf>
    <xf numFmtId="0" fontId="14" fillId="0" borderId="15" xfId="6" applyFill="1" applyBorder="1" applyAlignment="1">
      <alignment vertical="top" textRotation="255" wrapText="1" shrinkToFit="1"/>
    </xf>
    <xf numFmtId="0" fontId="14" fillId="0" borderId="20" xfId="6" applyFill="1" applyBorder="1" applyAlignment="1">
      <alignment vertical="top" textRotation="255" wrapText="1"/>
    </xf>
    <xf numFmtId="0" fontId="8" fillId="0" borderId="78" xfId="4" applyFont="1" applyFill="1" applyBorder="1" applyAlignment="1">
      <alignment vertical="center"/>
    </xf>
    <xf numFmtId="0" fontId="8" fillId="0" borderId="51" xfId="4" applyFont="1" applyFill="1" applyBorder="1" applyAlignment="1">
      <alignment horizontal="center" vertical="center"/>
    </xf>
    <xf numFmtId="0" fontId="8" fillId="0" borderId="12" xfId="6" applyFont="1" applyFill="1" applyBorder="1" applyAlignment="1">
      <alignment vertical="top" textRotation="255" wrapText="1"/>
    </xf>
    <xf numFmtId="0" fontId="8" fillId="0" borderId="79" xfId="7" applyFont="1" applyFill="1" applyBorder="1" applyAlignment="1">
      <alignment horizontal="center" vertical="center"/>
    </xf>
    <xf numFmtId="0" fontId="8" fillId="0" borderId="47" xfId="7" applyFont="1" applyFill="1" applyBorder="1" applyAlignment="1">
      <alignment horizontal="center" vertical="center"/>
    </xf>
    <xf numFmtId="0" fontId="8" fillId="0" borderId="20" xfId="3" applyFont="1" applyFill="1" applyBorder="1" applyAlignment="1">
      <alignment horizontal="center" vertical="center"/>
    </xf>
    <xf numFmtId="0" fontId="8" fillId="0" borderId="68" xfId="3" applyFont="1" applyFill="1" applyBorder="1" applyAlignment="1">
      <alignment horizontal="center" vertical="center"/>
    </xf>
    <xf numFmtId="49" fontId="8" fillId="0" borderId="4" xfId="5" applyNumberFormat="1" applyFont="1" applyFill="1" applyBorder="1" applyAlignment="1">
      <alignment horizontal="center" vertical="center"/>
    </xf>
    <xf numFmtId="49" fontId="8" fillId="0" borderId="67" xfId="5" applyNumberFormat="1" applyFont="1" applyFill="1" applyBorder="1" applyAlignment="1">
      <alignment horizontal="center" vertical="center"/>
    </xf>
    <xf numFmtId="49" fontId="8" fillId="0" borderId="5" xfId="5" applyNumberFormat="1" applyFont="1" applyFill="1" applyBorder="1" applyAlignment="1">
      <alignment horizontal="center" vertical="center"/>
    </xf>
    <xf numFmtId="0" fontId="8" fillId="0" borderId="4" xfId="3" applyFont="1" applyFill="1" applyBorder="1" applyAlignment="1">
      <alignment horizontal="center" vertical="center"/>
    </xf>
    <xf numFmtId="0" fontId="8" fillId="0" borderId="5" xfId="3" applyFont="1" applyFill="1" applyBorder="1" applyAlignment="1">
      <alignment horizontal="center" vertical="center"/>
    </xf>
    <xf numFmtId="49" fontId="8" fillId="0" borderId="3" xfId="5" applyNumberFormat="1" applyFont="1" applyFill="1" applyBorder="1" applyAlignment="1">
      <alignment horizontal="center" vertical="center" textRotation="255"/>
    </xf>
    <xf numFmtId="49" fontId="8" fillId="0" borderId="6" xfId="5" applyNumberFormat="1" applyFont="1" applyFill="1" applyBorder="1" applyAlignment="1">
      <alignment horizontal="center" vertical="center" textRotation="255"/>
    </xf>
    <xf numFmtId="49" fontId="8" fillId="0" borderId="13" xfId="5" applyNumberFormat="1" applyFont="1" applyFill="1" applyBorder="1" applyAlignment="1">
      <alignment horizontal="center" vertical="center" textRotation="255"/>
    </xf>
    <xf numFmtId="0" fontId="36" fillId="0" borderId="0" xfId="8" applyFont="1" applyFill="1" applyBorder="1" applyAlignment="1">
      <alignment horizontal="left"/>
    </xf>
    <xf numFmtId="0" fontId="40" fillId="0" borderId="0" xfId="13" applyFont="1" applyFill="1" applyBorder="1" applyAlignment="1">
      <alignment horizontal="left"/>
    </xf>
  </cellXfs>
  <cellStyles count="14">
    <cellStyle name="ハイパーリンク" xfId="6" builtinId="8"/>
    <cellStyle name="ハイパーリンク 2" xfId="13" xr:uid="{95185E47-D285-45CF-82B0-2F76E8662099}"/>
    <cellStyle name="標準" xfId="0" builtinId="0"/>
    <cellStyle name="標準 14" xfId="12" xr:uid="{B6A199F0-70FD-4E83-8E92-EA6AFEDA9C93}"/>
    <cellStyle name="標準 2" xfId="1" xr:uid="{00000000-0005-0000-0000-000002000000}"/>
    <cellStyle name="標準 2 2" xfId="8" xr:uid="{6E8FF504-923D-4597-813C-4F27498F575C}"/>
    <cellStyle name="標準 2 2 3" xfId="3" xr:uid="{00000000-0005-0000-0000-000003000000}"/>
    <cellStyle name="標準 2 3 2" xfId="5" xr:uid="{00000000-0005-0000-0000-000004000000}"/>
    <cellStyle name="標準 2 4 2" xfId="4" xr:uid="{00000000-0005-0000-0000-000005000000}"/>
    <cellStyle name="標準 3" xfId="10" xr:uid="{EA6BC832-CF09-4F8F-A771-D291F81DF39A}"/>
    <cellStyle name="標準 4" xfId="2" xr:uid="{00000000-0005-0000-0000-000006000000}"/>
    <cellStyle name="標準 4 2" xfId="7" xr:uid="{00000000-0005-0000-0000-000007000000}"/>
    <cellStyle name="標準 4 2 2" xfId="11" xr:uid="{F9EAB96E-966B-4E95-A380-D56404259AD2}"/>
    <cellStyle name="標準 4 3" xfId="9" xr:uid="{D2EE3E71-2315-4392-BBB3-8D6A03009511}"/>
  </cellStyles>
  <dxfs count="0"/>
  <tableStyles count="0" defaultTableStyle="TableStyleMedium9" defaultPivotStyle="PivotStyleLight16"/>
  <colors>
    <mruColors>
      <color rgb="FFFF9966"/>
      <color rgb="FFFEEAA8"/>
      <color rgb="FFFF99FF"/>
      <color rgb="FFE8D1FF"/>
      <color rgb="FFFF66FF"/>
      <color rgb="FF00FF99"/>
      <color rgb="FFFDD1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FA05E1-26A2-4ED6-BD1B-81B9AE842DEA}">
  <sheetPr>
    <pageSetUpPr fitToPage="1"/>
  </sheetPr>
  <dimension ref="A1:AC218"/>
  <sheetViews>
    <sheetView showGridLines="0" tabSelected="1" zoomScaleNormal="100" zoomScaleSheetLayoutView="70" workbookViewId="0">
      <pane xSplit="8" ySplit="6" topLeftCell="I7" activePane="bottomRight" state="frozen"/>
      <selection activeCell="C195" sqref="C195:X195"/>
      <selection pane="topRight" activeCell="C195" sqref="C195:X195"/>
      <selection pane="bottomLeft" activeCell="C195" sqref="C195:X195"/>
      <selection pane="bottomRight"/>
    </sheetView>
  </sheetViews>
  <sheetFormatPr defaultRowHeight="13"/>
  <cols>
    <col min="1" max="2" width="5.36328125" style="3" customWidth="1"/>
    <col min="3" max="3" width="5.36328125" style="8" customWidth="1"/>
    <col min="4" max="5" width="5.36328125" style="9" customWidth="1"/>
    <col min="6" max="6" width="6.36328125" style="9" bestFit="1" customWidth="1"/>
    <col min="7" max="8" width="26.36328125" style="10" customWidth="1"/>
    <col min="9" max="23" width="8.36328125" style="3" customWidth="1"/>
    <col min="24" max="29" width="5.36328125" style="3" customWidth="1"/>
    <col min="30" max="30" width="2.1796875" style="3" customWidth="1"/>
    <col min="31" max="245" width="8.7265625" style="3"/>
    <col min="246" max="247" width="4.36328125" style="3" customWidth="1"/>
    <col min="248" max="248" width="8" style="3" customWidth="1"/>
    <col min="249" max="249" width="9.6328125" style="3" customWidth="1"/>
    <col min="250" max="250" width="20.6328125" style="3" customWidth="1"/>
    <col min="251" max="251" width="6.453125" style="3" customWidth="1"/>
    <col min="252" max="252" width="7.6328125" style="3" bestFit="1" customWidth="1"/>
    <col min="253" max="253" width="9.90625" style="3" bestFit="1" customWidth="1"/>
    <col min="254" max="257" width="7.6328125" style="3" bestFit="1" customWidth="1"/>
    <col min="258" max="259" width="9.90625" style="3" bestFit="1" customWidth="1"/>
    <col min="260" max="260" width="7.6328125" style="3" bestFit="1" customWidth="1"/>
    <col min="261" max="262" width="9.90625" style="3" bestFit="1" customWidth="1"/>
    <col min="263" max="265" width="7.6328125" style="3" bestFit="1" customWidth="1"/>
    <col min="266" max="271" width="4.36328125" style="3" customWidth="1"/>
    <col min="272" max="272" width="20.6328125" style="3" customWidth="1"/>
    <col min="273" max="501" width="8.7265625" style="3"/>
    <col min="502" max="503" width="4.36328125" style="3" customWidth="1"/>
    <col min="504" max="504" width="8" style="3" customWidth="1"/>
    <col min="505" max="505" width="9.6328125" style="3" customWidth="1"/>
    <col min="506" max="506" width="20.6328125" style="3" customWidth="1"/>
    <col min="507" max="507" width="6.453125" style="3" customWidth="1"/>
    <col min="508" max="508" width="7.6328125" style="3" bestFit="1" customWidth="1"/>
    <col min="509" max="509" width="9.90625" style="3" bestFit="1" customWidth="1"/>
    <col min="510" max="513" width="7.6328125" style="3" bestFit="1" customWidth="1"/>
    <col min="514" max="515" width="9.90625" style="3" bestFit="1" customWidth="1"/>
    <col min="516" max="516" width="7.6328125" style="3" bestFit="1" customWidth="1"/>
    <col min="517" max="518" width="9.90625" style="3" bestFit="1" customWidth="1"/>
    <col min="519" max="521" width="7.6328125" style="3" bestFit="1" customWidth="1"/>
    <col min="522" max="527" width="4.36328125" style="3" customWidth="1"/>
    <col min="528" max="528" width="20.6328125" style="3" customWidth="1"/>
    <col min="529" max="757" width="8.7265625" style="3"/>
    <col min="758" max="759" width="4.36328125" style="3" customWidth="1"/>
    <col min="760" max="760" width="8" style="3" customWidth="1"/>
    <col min="761" max="761" width="9.6328125" style="3" customWidth="1"/>
    <col min="762" max="762" width="20.6328125" style="3" customWidth="1"/>
    <col min="763" max="763" width="6.453125" style="3" customWidth="1"/>
    <col min="764" max="764" width="7.6328125" style="3" bestFit="1" customWidth="1"/>
    <col min="765" max="765" width="9.90625" style="3" bestFit="1" customWidth="1"/>
    <col min="766" max="769" width="7.6328125" style="3" bestFit="1" customWidth="1"/>
    <col min="770" max="771" width="9.90625" style="3" bestFit="1" customWidth="1"/>
    <col min="772" max="772" width="7.6328125" style="3" bestFit="1" customWidth="1"/>
    <col min="773" max="774" width="9.90625" style="3" bestFit="1" customWidth="1"/>
    <col min="775" max="777" width="7.6328125" style="3" bestFit="1" customWidth="1"/>
    <col min="778" max="783" width="4.36328125" style="3" customWidth="1"/>
    <col min="784" max="784" width="20.6328125" style="3" customWidth="1"/>
    <col min="785" max="1013" width="8.7265625" style="3"/>
    <col min="1014" max="1015" width="4.36328125" style="3" customWidth="1"/>
    <col min="1016" max="1016" width="8" style="3" customWidth="1"/>
    <col min="1017" max="1017" width="9.6328125" style="3" customWidth="1"/>
    <col min="1018" max="1018" width="20.6328125" style="3" customWidth="1"/>
    <col min="1019" max="1019" width="6.453125" style="3" customWidth="1"/>
    <col min="1020" max="1020" width="7.6328125" style="3" bestFit="1" customWidth="1"/>
    <col min="1021" max="1021" width="9.90625" style="3" bestFit="1" customWidth="1"/>
    <col min="1022" max="1025" width="7.6328125" style="3" bestFit="1" customWidth="1"/>
    <col min="1026" max="1027" width="9.90625" style="3" bestFit="1" customWidth="1"/>
    <col min="1028" max="1028" width="7.6328125" style="3" bestFit="1" customWidth="1"/>
    <col min="1029" max="1030" width="9.90625" style="3" bestFit="1" customWidth="1"/>
    <col min="1031" max="1033" width="7.6328125" style="3" bestFit="1" customWidth="1"/>
    <col min="1034" max="1039" width="4.36328125" style="3" customWidth="1"/>
    <col min="1040" max="1040" width="20.6328125" style="3" customWidth="1"/>
    <col min="1041" max="1269" width="8.7265625" style="3"/>
    <col min="1270" max="1271" width="4.36328125" style="3" customWidth="1"/>
    <col min="1272" max="1272" width="8" style="3" customWidth="1"/>
    <col min="1273" max="1273" width="9.6328125" style="3" customWidth="1"/>
    <col min="1274" max="1274" width="20.6328125" style="3" customWidth="1"/>
    <col min="1275" max="1275" width="6.453125" style="3" customWidth="1"/>
    <col min="1276" max="1276" width="7.6328125" style="3" bestFit="1" customWidth="1"/>
    <col min="1277" max="1277" width="9.90625" style="3" bestFit="1" customWidth="1"/>
    <col min="1278" max="1281" width="7.6328125" style="3" bestFit="1" customWidth="1"/>
    <col min="1282" max="1283" width="9.90625" style="3" bestFit="1" customWidth="1"/>
    <col min="1284" max="1284" width="7.6328125" style="3" bestFit="1" customWidth="1"/>
    <col min="1285" max="1286" width="9.90625" style="3" bestFit="1" customWidth="1"/>
    <col min="1287" max="1289" width="7.6328125" style="3" bestFit="1" customWidth="1"/>
    <col min="1290" max="1295" width="4.36328125" style="3" customWidth="1"/>
    <col min="1296" max="1296" width="20.6328125" style="3" customWidth="1"/>
    <col min="1297" max="1525" width="8.7265625" style="3"/>
    <col min="1526" max="1527" width="4.36328125" style="3" customWidth="1"/>
    <col min="1528" max="1528" width="8" style="3" customWidth="1"/>
    <col min="1529" max="1529" width="9.6328125" style="3" customWidth="1"/>
    <col min="1530" max="1530" width="20.6328125" style="3" customWidth="1"/>
    <col min="1531" max="1531" width="6.453125" style="3" customWidth="1"/>
    <col min="1532" max="1532" width="7.6328125" style="3" bestFit="1" customWidth="1"/>
    <col min="1533" max="1533" width="9.90625" style="3" bestFit="1" customWidth="1"/>
    <col min="1534" max="1537" width="7.6328125" style="3" bestFit="1" customWidth="1"/>
    <col min="1538" max="1539" width="9.90625" style="3" bestFit="1" customWidth="1"/>
    <col min="1540" max="1540" width="7.6328125" style="3" bestFit="1" customWidth="1"/>
    <col min="1541" max="1542" width="9.90625" style="3" bestFit="1" customWidth="1"/>
    <col min="1543" max="1545" width="7.6328125" style="3" bestFit="1" customWidth="1"/>
    <col min="1546" max="1551" width="4.36328125" style="3" customWidth="1"/>
    <col min="1552" max="1552" width="20.6328125" style="3" customWidth="1"/>
    <col min="1553" max="1781" width="8.7265625" style="3"/>
    <col min="1782" max="1783" width="4.36328125" style="3" customWidth="1"/>
    <col min="1784" max="1784" width="8" style="3" customWidth="1"/>
    <col min="1785" max="1785" width="9.6328125" style="3" customWidth="1"/>
    <col min="1786" max="1786" width="20.6328125" style="3" customWidth="1"/>
    <col min="1787" max="1787" width="6.453125" style="3" customWidth="1"/>
    <col min="1788" max="1788" width="7.6328125" style="3" bestFit="1" customWidth="1"/>
    <col min="1789" max="1789" width="9.90625" style="3" bestFit="1" customWidth="1"/>
    <col min="1790" max="1793" width="7.6328125" style="3" bestFit="1" customWidth="1"/>
    <col min="1794" max="1795" width="9.90625" style="3" bestFit="1" customWidth="1"/>
    <col min="1796" max="1796" width="7.6328125" style="3" bestFit="1" customWidth="1"/>
    <col min="1797" max="1798" width="9.90625" style="3" bestFit="1" customWidth="1"/>
    <col min="1799" max="1801" width="7.6328125" style="3" bestFit="1" customWidth="1"/>
    <col min="1802" max="1807" width="4.36328125" style="3" customWidth="1"/>
    <col min="1808" max="1808" width="20.6328125" style="3" customWidth="1"/>
    <col min="1809" max="2037" width="8.7265625" style="3"/>
    <col min="2038" max="2039" width="4.36328125" style="3" customWidth="1"/>
    <col min="2040" max="2040" width="8" style="3" customWidth="1"/>
    <col min="2041" max="2041" width="9.6328125" style="3" customWidth="1"/>
    <col min="2042" max="2042" width="20.6328125" style="3" customWidth="1"/>
    <col min="2043" max="2043" width="6.453125" style="3" customWidth="1"/>
    <col min="2044" max="2044" width="7.6328125" style="3" bestFit="1" customWidth="1"/>
    <col min="2045" max="2045" width="9.90625" style="3" bestFit="1" customWidth="1"/>
    <col min="2046" max="2049" width="7.6328125" style="3" bestFit="1" customWidth="1"/>
    <col min="2050" max="2051" width="9.90625" style="3" bestFit="1" customWidth="1"/>
    <col min="2052" max="2052" width="7.6328125" style="3" bestFit="1" customWidth="1"/>
    <col min="2053" max="2054" width="9.90625" style="3" bestFit="1" customWidth="1"/>
    <col min="2055" max="2057" width="7.6328125" style="3" bestFit="1" customWidth="1"/>
    <col min="2058" max="2063" width="4.36328125" style="3" customWidth="1"/>
    <col min="2064" max="2064" width="20.6328125" style="3" customWidth="1"/>
    <col min="2065" max="2293" width="8.7265625" style="3"/>
    <col min="2294" max="2295" width="4.36328125" style="3" customWidth="1"/>
    <col min="2296" max="2296" width="8" style="3" customWidth="1"/>
    <col min="2297" max="2297" width="9.6328125" style="3" customWidth="1"/>
    <col min="2298" max="2298" width="20.6328125" style="3" customWidth="1"/>
    <col min="2299" max="2299" width="6.453125" style="3" customWidth="1"/>
    <col min="2300" max="2300" width="7.6328125" style="3" bestFit="1" customWidth="1"/>
    <col min="2301" max="2301" width="9.90625" style="3" bestFit="1" customWidth="1"/>
    <col min="2302" max="2305" width="7.6328125" style="3" bestFit="1" customWidth="1"/>
    <col min="2306" max="2307" width="9.90625" style="3" bestFit="1" customWidth="1"/>
    <col min="2308" max="2308" width="7.6328125" style="3" bestFit="1" customWidth="1"/>
    <col min="2309" max="2310" width="9.90625" style="3" bestFit="1" customWidth="1"/>
    <col min="2311" max="2313" width="7.6328125" style="3" bestFit="1" customWidth="1"/>
    <col min="2314" max="2319" width="4.36328125" style="3" customWidth="1"/>
    <col min="2320" max="2320" width="20.6328125" style="3" customWidth="1"/>
    <col min="2321" max="2549" width="8.7265625" style="3"/>
    <col min="2550" max="2551" width="4.36328125" style="3" customWidth="1"/>
    <col min="2552" max="2552" width="8" style="3" customWidth="1"/>
    <col min="2553" max="2553" width="9.6328125" style="3" customWidth="1"/>
    <col min="2554" max="2554" width="20.6328125" style="3" customWidth="1"/>
    <col min="2555" max="2555" width="6.453125" style="3" customWidth="1"/>
    <col min="2556" max="2556" width="7.6328125" style="3" bestFit="1" customWidth="1"/>
    <col min="2557" max="2557" width="9.90625" style="3" bestFit="1" customWidth="1"/>
    <col min="2558" max="2561" width="7.6328125" style="3" bestFit="1" customWidth="1"/>
    <col min="2562" max="2563" width="9.90625" style="3" bestFit="1" customWidth="1"/>
    <col min="2564" max="2564" width="7.6328125" style="3" bestFit="1" customWidth="1"/>
    <col min="2565" max="2566" width="9.90625" style="3" bestFit="1" customWidth="1"/>
    <col min="2567" max="2569" width="7.6328125" style="3" bestFit="1" customWidth="1"/>
    <col min="2570" max="2575" width="4.36328125" style="3" customWidth="1"/>
    <col min="2576" max="2576" width="20.6328125" style="3" customWidth="1"/>
    <col min="2577" max="2805" width="8.7265625" style="3"/>
    <col min="2806" max="2807" width="4.36328125" style="3" customWidth="1"/>
    <col min="2808" max="2808" width="8" style="3" customWidth="1"/>
    <col min="2809" max="2809" width="9.6328125" style="3" customWidth="1"/>
    <col min="2810" max="2810" width="20.6328125" style="3" customWidth="1"/>
    <col min="2811" max="2811" width="6.453125" style="3" customWidth="1"/>
    <col min="2812" max="2812" width="7.6328125" style="3" bestFit="1" customWidth="1"/>
    <col min="2813" max="2813" width="9.90625" style="3" bestFit="1" customWidth="1"/>
    <col min="2814" max="2817" width="7.6328125" style="3" bestFit="1" customWidth="1"/>
    <col min="2818" max="2819" width="9.90625" style="3" bestFit="1" customWidth="1"/>
    <col min="2820" max="2820" width="7.6328125" style="3" bestFit="1" customWidth="1"/>
    <col min="2821" max="2822" width="9.90625" style="3" bestFit="1" customWidth="1"/>
    <col min="2823" max="2825" width="7.6328125" style="3" bestFit="1" customWidth="1"/>
    <col min="2826" max="2831" width="4.36328125" style="3" customWidth="1"/>
    <col min="2832" max="2832" width="20.6328125" style="3" customWidth="1"/>
    <col min="2833" max="3061" width="8.7265625" style="3"/>
    <col min="3062" max="3063" width="4.36328125" style="3" customWidth="1"/>
    <col min="3064" max="3064" width="8" style="3" customWidth="1"/>
    <col min="3065" max="3065" width="9.6328125" style="3" customWidth="1"/>
    <col min="3066" max="3066" width="20.6328125" style="3" customWidth="1"/>
    <col min="3067" max="3067" width="6.453125" style="3" customWidth="1"/>
    <col min="3068" max="3068" width="7.6328125" style="3" bestFit="1" customWidth="1"/>
    <col min="3069" max="3069" width="9.90625" style="3" bestFit="1" customWidth="1"/>
    <col min="3070" max="3073" width="7.6328125" style="3" bestFit="1" customWidth="1"/>
    <col min="3074" max="3075" width="9.90625" style="3" bestFit="1" customWidth="1"/>
    <col min="3076" max="3076" width="7.6328125" style="3" bestFit="1" customWidth="1"/>
    <col min="3077" max="3078" width="9.90625" style="3" bestFit="1" customWidth="1"/>
    <col min="3079" max="3081" width="7.6328125" style="3" bestFit="1" customWidth="1"/>
    <col min="3082" max="3087" width="4.36328125" style="3" customWidth="1"/>
    <col min="3088" max="3088" width="20.6328125" style="3" customWidth="1"/>
    <col min="3089" max="3317" width="8.7265625" style="3"/>
    <col min="3318" max="3319" width="4.36328125" style="3" customWidth="1"/>
    <col min="3320" max="3320" width="8" style="3" customWidth="1"/>
    <col min="3321" max="3321" width="9.6328125" style="3" customWidth="1"/>
    <col min="3322" max="3322" width="20.6328125" style="3" customWidth="1"/>
    <col min="3323" max="3323" width="6.453125" style="3" customWidth="1"/>
    <col min="3324" max="3324" width="7.6328125" style="3" bestFit="1" customWidth="1"/>
    <col min="3325" max="3325" width="9.90625" style="3" bestFit="1" customWidth="1"/>
    <col min="3326" max="3329" width="7.6328125" style="3" bestFit="1" customWidth="1"/>
    <col min="3330" max="3331" width="9.90625" style="3" bestFit="1" customWidth="1"/>
    <col min="3332" max="3332" width="7.6328125" style="3" bestFit="1" customWidth="1"/>
    <col min="3333" max="3334" width="9.90625" style="3" bestFit="1" customWidth="1"/>
    <col min="3335" max="3337" width="7.6328125" style="3" bestFit="1" customWidth="1"/>
    <col min="3338" max="3343" width="4.36328125" style="3" customWidth="1"/>
    <col min="3344" max="3344" width="20.6328125" style="3" customWidth="1"/>
    <col min="3345" max="3573" width="8.7265625" style="3"/>
    <col min="3574" max="3575" width="4.36328125" style="3" customWidth="1"/>
    <col min="3576" max="3576" width="8" style="3" customWidth="1"/>
    <col min="3577" max="3577" width="9.6328125" style="3" customWidth="1"/>
    <col min="3578" max="3578" width="20.6328125" style="3" customWidth="1"/>
    <col min="3579" max="3579" width="6.453125" style="3" customWidth="1"/>
    <col min="3580" max="3580" width="7.6328125" style="3" bestFit="1" customWidth="1"/>
    <col min="3581" max="3581" width="9.90625" style="3" bestFit="1" customWidth="1"/>
    <col min="3582" max="3585" width="7.6328125" style="3" bestFit="1" customWidth="1"/>
    <col min="3586" max="3587" width="9.90625" style="3" bestFit="1" customWidth="1"/>
    <col min="3588" max="3588" width="7.6328125" style="3" bestFit="1" customWidth="1"/>
    <col min="3589" max="3590" width="9.90625" style="3" bestFit="1" customWidth="1"/>
    <col min="3591" max="3593" width="7.6328125" style="3" bestFit="1" customWidth="1"/>
    <col min="3594" max="3599" width="4.36328125" style="3" customWidth="1"/>
    <col min="3600" max="3600" width="20.6328125" style="3" customWidth="1"/>
    <col min="3601" max="3829" width="8.7265625" style="3"/>
    <col min="3830" max="3831" width="4.36328125" style="3" customWidth="1"/>
    <col min="3832" max="3832" width="8" style="3" customWidth="1"/>
    <col min="3833" max="3833" width="9.6328125" style="3" customWidth="1"/>
    <col min="3834" max="3834" width="20.6328125" style="3" customWidth="1"/>
    <col min="3835" max="3835" width="6.453125" style="3" customWidth="1"/>
    <col min="3836" max="3836" width="7.6328125" style="3" bestFit="1" customWidth="1"/>
    <col min="3837" max="3837" width="9.90625" style="3" bestFit="1" customWidth="1"/>
    <col min="3838" max="3841" width="7.6328125" style="3" bestFit="1" customWidth="1"/>
    <col min="3842" max="3843" width="9.90625" style="3" bestFit="1" customWidth="1"/>
    <col min="3844" max="3844" width="7.6328125" style="3" bestFit="1" customWidth="1"/>
    <col min="3845" max="3846" width="9.90625" style="3" bestFit="1" customWidth="1"/>
    <col min="3847" max="3849" width="7.6328125" style="3" bestFit="1" customWidth="1"/>
    <col min="3850" max="3855" width="4.36328125" style="3" customWidth="1"/>
    <col min="3856" max="3856" width="20.6328125" style="3" customWidth="1"/>
    <col min="3857" max="4085" width="8.7265625" style="3"/>
    <col min="4086" max="4087" width="4.36328125" style="3" customWidth="1"/>
    <col min="4088" max="4088" width="8" style="3" customWidth="1"/>
    <col min="4089" max="4089" width="9.6328125" style="3" customWidth="1"/>
    <col min="4090" max="4090" width="20.6328125" style="3" customWidth="1"/>
    <col min="4091" max="4091" width="6.453125" style="3" customWidth="1"/>
    <col min="4092" max="4092" width="7.6328125" style="3" bestFit="1" customWidth="1"/>
    <col min="4093" max="4093" width="9.90625" style="3" bestFit="1" customWidth="1"/>
    <col min="4094" max="4097" width="7.6328125" style="3" bestFit="1" customWidth="1"/>
    <col min="4098" max="4099" width="9.90625" style="3" bestFit="1" customWidth="1"/>
    <col min="4100" max="4100" width="7.6328125" style="3" bestFit="1" customWidth="1"/>
    <col min="4101" max="4102" width="9.90625" style="3" bestFit="1" customWidth="1"/>
    <col min="4103" max="4105" width="7.6328125" style="3" bestFit="1" customWidth="1"/>
    <col min="4106" max="4111" width="4.36328125" style="3" customWidth="1"/>
    <col min="4112" max="4112" width="20.6328125" style="3" customWidth="1"/>
    <col min="4113" max="4341" width="8.7265625" style="3"/>
    <col min="4342" max="4343" width="4.36328125" style="3" customWidth="1"/>
    <col min="4344" max="4344" width="8" style="3" customWidth="1"/>
    <col min="4345" max="4345" width="9.6328125" style="3" customWidth="1"/>
    <col min="4346" max="4346" width="20.6328125" style="3" customWidth="1"/>
    <col min="4347" max="4347" width="6.453125" style="3" customWidth="1"/>
    <col min="4348" max="4348" width="7.6328125" style="3" bestFit="1" customWidth="1"/>
    <col min="4349" max="4349" width="9.90625" style="3" bestFit="1" customWidth="1"/>
    <col min="4350" max="4353" width="7.6328125" style="3" bestFit="1" customWidth="1"/>
    <col min="4354" max="4355" width="9.90625" style="3" bestFit="1" customWidth="1"/>
    <col min="4356" max="4356" width="7.6328125" style="3" bestFit="1" customWidth="1"/>
    <col min="4357" max="4358" width="9.90625" style="3" bestFit="1" customWidth="1"/>
    <col min="4359" max="4361" width="7.6328125" style="3" bestFit="1" customWidth="1"/>
    <col min="4362" max="4367" width="4.36328125" style="3" customWidth="1"/>
    <col min="4368" max="4368" width="20.6328125" style="3" customWidth="1"/>
    <col min="4369" max="4597" width="8.7265625" style="3"/>
    <col min="4598" max="4599" width="4.36328125" style="3" customWidth="1"/>
    <col min="4600" max="4600" width="8" style="3" customWidth="1"/>
    <col min="4601" max="4601" width="9.6328125" style="3" customWidth="1"/>
    <col min="4602" max="4602" width="20.6328125" style="3" customWidth="1"/>
    <col min="4603" max="4603" width="6.453125" style="3" customWidth="1"/>
    <col min="4604" max="4604" width="7.6328125" style="3" bestFit="1" customWidth="1"/>
    <col min="4605" max="4605" width="9.90625" style="3" bestFit="1" customWidth="1"/>
    <col min="4606" max="4609" width="7.6328125" style="3" bestFit="1" customWidth="1"/>
    <col min="4610" max="4611" width="9.90625" style="3" bestFit="1" customWidth="1"/>
    <col min="4612" max="4612" width="7.6328125" style="3" bestFit="1" customWidth="1"/>
    <col min="4613" max="4614" width="9.90625" style="3" bestFit="1" customWidth="1"/>
    <col min="4615" max="4617" width="7.6328125" style="3" bestFit="1" customWidth="1"/>
    <col min="4618" max="4623" width="4.36328125" style="3" customWidth="1"/>
    <col min="4624" max="4624" width="20.6328125" style="3" customWidth="1"/>
    <col min="4625" max="4853" width="8.7265625" style="3"/>
    <col min="4854" max="4855" width="4.36328125" style="3" customWidth="1"/>
    <col min="4856" max="4856" width="8" style="3" customWidth="1"/>
    <col min="4857" max="4857" width="9.6328125" style="3" customWidth="1"/>
    <col min="4858" max="4858" width="20.6328125" style="3" customWidth="1"/>
    <col min="4859" max="4859" width="6.453125" style="3" customWidth="1"/>
    <col min="4860" max="4860" width="7.6328125" style="3" bestFit="1" customWidth="1"/>
    <col min="4861" max="4861" width="9.90625" style="3" bestFit="1" customWidth="1"/>
    <col min="4862" max="4865" width="7.6328125" style="3" bestFit="1" customWidth="1"/>
    <col min="4866" max="4867" width="9.90625" style="3" bestFit="1" customWidth="1"/>
    <col min="4868" max="4868" width="7.6328125" style="3" bestFit="1" customWidth="1"/>
    <col min="4869" max="4870" width="9.90625" style="3" bestFit="1" customWidth="1"/>
    <col min="4871" max="4873" width="7.6328125" style="3" bestFit="1" customWidth="1"/>
    <col min="4874" max="4879" width="4.36328125" style="3" customWidth="1"/>
    <col min="4880" max="4880" width="20.6328125" style="3" customWidth="1"/>
    <col min="4881" max="5109" width="8.7265625" style="3"/>
    <col min="5110" max="5111" width="4.36328125" style="3" customWidth="1"/>
    <col min="5112" max="5112" width="8" style="3" customWidth="1"/>
    <col min="5113" max="5113" width="9.6328125" style="3" customWidth="1"/>
    <col min="5114" max="5114" width="20.6328125" style="3" customWidth="1"/>
    <col min="5115" max="5115" width="6.453125" style="3" customWidth="1"/>
    <col min="5116" max="5116" width="7.6328125" style="3" bestFit="1" customWidth="1"/>
    <col min="5117" max="5117" width="9.90625" style="3" bestFit="1" customWidth="1"/>
    <col min="5118" max="5121" width="7.6328125" style="3" bestFit="1" customWidth="1"/>
    <col min="5122" max="5123" width="9.90625" style="3" bestFit="1" customWidth="1"/>
    <col min="5124" max="5124" width="7.6328125" style="3" bestFit="1" customWidth="1"/>
    <col min="5125" max="5126" width="9.90625" style="3" bestFit="1" customWidth="1"/>
    <col min="5127" max="5129" width="7.6328125" style="3" bestFit="1" customWidth="1"/>
    <col min="5130" max="5135" width="4.36328125" style="3" customWidth="1"/>
    <col min="5136" max="5136" width="20.6328125" style="3" customWidth="1"/>
    <col min="5137" max="5365" width="8.7265625" style="3"/>
    <col min="5366" max="5367" width="4.36328125" style="3" customWidth="1"/>
    <col min="5368" max="5368" width="8" style="3" customWidth="1"/>
    <col min="5369" max="5369" width="9.6328125" style="3" customWidth="1"/>
    <col min="5370" max="5370" width="20.6328125" style="3" customWidth="1"/>
    <col min="5371" max="5371" width="6.453125" style="3" customWidth="1"/>
    <col min="5372" max="5372" width="7.6328125" style="3" bestFit="1" customWidth="1"/>
    <col min="5373" max="5373" width="9.90625" style="3" bestFit="1" customWidth="1"/>
    <col min="5374" max="5377" width="7.6328125" style="3" bestFit="1" customWidth="1"/>
    <col min="5378" max="5379" width="9.90625" style="3" bestFit="1" customWidth="1"/>
    <col min="5380" max="5380" width="7.6328125" style="3" bestFit="1" customWidth="1"/>
    <col min="5381" max="5382" width="9.90625" style="3" bestFit="1" customWidth="1"/>
    <col min="5383" max="5385" width="7.6328125" style="3" bestFit="1" customWidth="1"/>
    <col min="5386" max="5391" width="4.36328125" style="3" customWidth="1"/>
    <col min="5392" max="5392" width="20.6328125" style="3" customWidth="1"/>
    <col min="5393" max="5621" width="8.7265625" style="3"/>
    <col min="5622" max="5623" width="4.36328125" style="3" customWidth="1"/>
    <col min="5624" max="5624" width="8" style="3" customWidth="1"/>
    <col min="5625" max="5625" width="9.6328125" style="3" customWidth="1"/>
    <col min="5626" max="5626" width="20.6328125" style="3" customWidth="1"/>
    <col min="5627" max="5627" width="6.453125" style="3" customWidth="1"/>
    <col min="5628" max="5628" width="7.6328125" style="3" bestFit="1" customWidth="1"/>
    <col min="5629" max="5629" width="9.90625" style="3" bestFit="1" customWidth="1"/>
    <col min="5630" max="5633" width="7.6328125" style="3" bestFit="1" customWidth="1"/>
    <col min="5634" max="5635" width="9.90625" style="3" bestFit="1" customWidth="1"/>
    <col min="5636" max="5636" width="7.6328125" style="3" bestFit="1" customWidth="1"/>
    <col min="5637" max="5638" width="9.90625" style="3" bestFit="1" customWidth="1"/>
    <col min="5639" max="5641" width="7.6328125" style="3" bestFit="1" customWidth="1"/>
    <col min="5642" max="5647" width="4.36328125" style="3" customWidth="1"/>
    <col min="5648" max="5648" width="20.6328125" style="3" customWidth="1"/>
    <col min="5649" max="5877" width="8.7265625" style="3"/>
    <col min="5878" max="5879" width="4.36328125" style="3" customWidth="1"/>
    <col min="5880" max="5880" width="8" style="3" customWidth="1"/>
    <col min="5881" max="5881" width="9.6328125" style="3" customWidth="1"/>
    <col min="5882" max="5882" width="20.6328125" style="3" customWidth="1"/>
    <col min="5883" max="5883" width="6.453125" style="3" customWidth="1"/>
    <col min="5884" max="5884" width="7.6328125" style="3" bestFit="1" customWidth="1"/>
    <col min="5885" max="5885" width="9.90625" style="3" bestFit="1" customWidth="1"/>
    <col min="5886" max="5889" width="7.6328125" style="3" bestFit="1" customWidth="1"/>
    <col min="5890" max="5891" width="9.90625" style="3" bestFit="1" customWidth="1"/>
    <col min="5892" max="5892" width="7.6328125" style="3" bestFit="1" customWidth="1"/>
    <col min="5893" max="5894" width="9.90625" style="3" bestFit="1" customWidth="1"/>
    <col min="5895" max="5897" width="7.6328125" style="3" bestFit="1" customWidth="1"/>
    <col min="5898" max="5903" width="4.36328125" style="3" customWidth="1"/>
    <col min="5904" max="5904" width="20.6328125" style="3" customWidth="1"/>
    <col min="5905" max="6133" width="8.7265625" style="3"/>
    <col min="6134" max="6135" width="4.36328125" style="3" customWidth="1"/>
    <col min="6136" max="6136" width="8" style="3" customWidth="1"/>
    <col min="6137" max="6137" width="9.6328125" style="3" customWidth="1"/>
    <col min="6138" max="6138" width="20.6328125" style="3" customWidth="1"/>
    <col min="6139" max="6139" width="6.453125" style="3" customWidth="1"/>
    <col min="6140" max="6140" width="7.6328125" style="3" bestFit="1" customWidth="1"/>
    <col min="6141" max="6141" width="9.90625" style="3" bestFit="1" customWidth="1"/>
    <col min="6142" max="6145" width="7.6328125" style="3" bestFit="1" customWidth="1"/>
    <col min="6146" max="6147" width="9.90625" style="3" bestFit="1" customWidth="1"/>
    <col min="6148" max="6148" width="7.6328125" style="3" bestFit="1" customWidth="1"/>
    <col min="6149" max="6150" width="9.90625" style="3" bestFit="1" customWidth="1"/>
    <col min="6151" max="6153" width="7.6328125" style="3" bestFit="1" customWidth="1"/>
    <col min="6154" max="6159" width="4.36328125" style="3" customWidth="1"/>
    <col min="6160" max="6160" width="20.6328125" style="3" customWidth="1"/>
    <col min="6161" max="6389" width="8.7265625" style="3"/>
    <col min="6390" max="6391" width="4.36328125" style="3" customWidth="1"/>
    <col min="6392" max="6392" width="8" style="3" customWidth="1"/>
    <col min="6393" max="6393" width="9.6328125" style="3" customWidth="1"/>
    <col min="6394" max="6394" width="20.6328125" style="3" customWidth="1"/>
    <col min="6395" max="6395" width="6.453125" style="3" customWidth="1"/>
    <col min="6396" max="6396" width="7.6328125" style="3" bestFit="1" customWidth="1"/>
    <col min="6397" max="6397" width="9.90625" style="3" bestFit="1" customWidth="1"/>
    <col min="6398" max="6401" width="7.6328125" style="3" bestFit="1" customWidth="1"/>
    <col min="6402" max="6403" width="9.90625" style="3" bestFit="1" customWidth="1"/>
    <col min="6404" max="6404" width="7.6328125" style="3" bestFit="1" customWidth="1"/>
    <col min="6405" max="6406" width="9.90625" style="3" bestFit="1" customWidth="1"/>
    <col min="6407" max="6409" width="7.6328125" style="3" bestFit="1" customWidth="1"/>
    <col min="6410" max="6415" width="4.36328125" style="3" customWidth="1"/>
    <col min="6416" max="6416" width="20.6328125" style="3" customWidth="1"/>
    <col min="6417" max="6645" width="8.7265625" style="3"/>
    <col min="6646" max="6647" width="4.36328125" style="3" customWidth="1"/>
    <col min="6648" max="6648" width="8" style="3" customWidth="1"/>
    <col min="6649" max="6649" width="9.6328125" style="3" customWidth="1"/>
    <col min="6650" max="6650" width="20.6328125" style="3" customWidth="1"/>
    <col min="6651" max="6651" width="6.453125" style="3" customWidth="1"/>
    <col min="6652" max="6652" width="7.6328125" style="3" bestFit="1" customWidth="1"/>
    <col min="6653" max="6653" width="9.90625" style="3" bestFit="1" customWidth="1"/>
    <col min="6654" max="6657" width="7.6328125" style="3" bestFit="1" customWidth="1"/>
    <col min="6658" max="6659" width="9.90625" style="3" bestFit="1" customWidth="1"/>
    <col min="6660" max="6660" width="7.6328125" style="3" bestFit="1" customWidth="1"/>
    <col min="6661" max="6662" width="9.90625" style="3" bestFit="1" customWidth="1"/>
    <col min="6663" max="6665" width="7.6328125" style="3" bestFit="1" customWidth="1"/>
    <col min="6666" max="6671" width="4.36328125" style="3" customWidth="1"/>
    <col min="6672" max="6672" width="20.6328125" style="3" customWidth="1"/>
    <col min="6673" max="6901" width="8.7265625" style="3"/>
    <col min="6902" max="6903" width="4.36328125" style="3" customWidth="1"/>
    <col min="6904" max="6904" width="8" style="3" customWidth="1"/>
    <col min="6905" max="6905" width="9.6328125" style="3" customWidth="1"/>
    <col min="6906" max="6906" width="20.6328125" style="3" customWidth="1"/>
    <col min="6907" max="6907" width="6.453125" style="3" customWidth="1"/>
    <col min="6908" max="6908" width="7.6328125" style="3" bestFit="1" customWidth="1"/>
    <col min="6909" max="6909" width="9.90625" style="3" bestFit="1" customWidth="1"/>
    <col min="6910" max="6913" width="7.6328125" style="3" bestFit="1" customWidth="1"/>
    <col min="6914" max="6915" width="9.90625" style="3" bestFit="1" customWidth="1"/>
    <col min="6916" max="6916" width="7.6328125" style="3" bestFit="1" customWidth="1"/>
    <col min="6917" max="6918" width="9.90625" style="3" bestFit="1" customWidth="1"/>
    <col min="6919" max="6921" width="7.6328125" style="3" bestFit="1" customWidth="1"/>
    <col min="6922" max="6927" width="4.36328125" style="3" customWidth="1"/>
    <col min="6928" max="6928" width="20.6328125" style="3" customWidth="1"/>
    <col min="6929" max="7157" width="8.7265625" style="3"/>
    <col min="7158" max="7159" width="4.36328125" style="3" customWidth="1"/>
    <col min="7160" max="7160" width="8" style="3" customWidth="1"/>
    <col min="7161" max="7161" width="9.6328125" style="3" customWidth="1"/>
    <col min="7162" max="7162" width="20.6328125" style="3" customWidth="1"/>
    <col min="7163" max="7163" width="6.453125" style="3" customWidth="1"/>
    <col min="7164" max="7164" width="7.6328125" style="3" bestFit="1" customWidth="1"/>
    <col min="7165" max="7165" width="9.90625" style="3" bestFit="1" customWidth="1"/>
    <col min="7166" max="7169" width="7.6328125" style="3" bestFit="1" customWidth="1"/>
    <col min="7170" max="7171" width="9.90625" style="3" bestFit="1" customWidth="1"/>
    <col min="7172" max="7172" width="7.6328125" style="3" bestFit="1" customWidth="1"/>
    <col min="7173" max="7174" width="9.90625" style="3" bestFit="1" customWidth="1"/>
    <col min="7175" max="7177" width="7.6328125" style="3" bestFit="1" customWidth="1"/>
    <col min="7178" max="7183" width="4.36328125" style="3" customWidth="1"/>
    <col min="7184" max="7184" width="20.6328125" style="3" customWidth="1"/>
    <col min="7185" max="7413" width="8.7265625" style="3"/>
    <col min="7414" max="7415" width="4.36328125" style="3" customWidth="1"/>
    <col min="7416" max="7416" width="8" style="3" customWidth="1"/>
    <col min="7417" max="7417" width="9.6328125" style="3" customWidth="1"/>
    <col min="7418" max="7418" width="20.6328125" style="3" customWidth="1"/>
    <col min="7419" max="7419" width="6.453125" style="3" customWidth="1"/>
    <col min="7420" max="7420" width="7.6328125" style="3" bestFit="1" customWidth="1"/>
    <col min="7421" max="7421" width="9.90625" style="3" bestFit="1" customWidth="1"/>
    <col min="7422" max="7425" width="7.6328125" style="3" bestFit="1" customWidth="1"/>
    <col min="7426" max="7427" width="9.90625" style="3" bestFit="1" customWidth="1"/>
    <col min="7428" max="7428" width="7.6328125" style="3" bestFit="1" customWidth="1"/>
    <col min="7429" max="7430" width="9.90625" style="3" bestFit="1" customWidth="1"/>
    <col min="7431" max="7433" width="7.6328125" style="3" bestFit="1" customWidth="1"/>
    <col min="7434" max="7439" width="4.36328125" style="3" customWidth="1"/>
    <col min="7440" max="7440" width="20.6328125" style="3" customWidth="1"/>
    <col min="7441" max="7669" width="8.7265625" style="3"/>
    <col min="7670" max="7671" width="4.36328125" style="3" customWidth="1"/>
    <col min="7672" max="7672" width="8" style="3" customWidth="1"/>
    <col min="7673" max="7673" width="9.6328125" style="3" customWidth="1"/>
    <col min="7674" max="7674" width="20.6328125" style="3" customWidth="1"/>
    <col min="7675" max="7675" width="6.453125" style="3" customWidth="1"/>
    <col min="7676" max="7676" width="7.6328125" style="3" bestFit="1" customWidth="1"/>
    <col min="7677" max="7677" width="9.90625" style="3" bestFit="1" customWidth="1"/>
    <col min="7678" max="7681" width="7.6328125" style="3" bestFit="1" customWidth="1"/>
    <col min="7682" max="7683" width="9.90625" style="3" bestFit="1" customWidth="1"/>
    <col min="7684" max="7684" width="7.6328125" style="3" bestFit="1" customWidth="1"/>
    <col min="7685" max="7686" width="9.90625" style="3" bestFit="1" customWidth="1"/>
    <col min="7687" max="7689" width="7.6328125" style="3" bestFit="1" customWidth="1"/>
    <col min="7690" max="7695" width="4.36328125" style="3" customWidth="1"/>
    <col min="7696" max="7696" width="20.6328125" style="3" customWidth="1"/>
    <col min="7697" max="7925" width="8.7265625" style="3"/>
    <col min="7926" max="7927" width="4.36328125" style="3" customWidth="1"/>
    <col min="7928" max="7928" width="8" style="3" customWidth="1"/>
    <col min="7929" max="7929" width="9.6328125" style="3" customWidth="1"/>
    <col min="7930" max="7930" width="20.6328125" style="3" customWidth="1"/>
    <col min="7931" max="7931" width="6.453125" style="3" customWidth="1"/>
    <col min="7932" max="7932" width="7.6328125" style="3" bestFit="1" customWidth="1"/>
    <col min="7933" max="7933" width="9.90625" style="3" bestFit="1" customWidth="1"/>
    <col min="7934" max="7937" width="7.6328125" style="3" bestFit="1" customWidth="1"/>
    <col min="7938" max="7939" width="9.90625" style="3" bestFit="1" customWidth="1"/>
    <col min="7940" max="7940" width="7.6328125" style="3" bestFit="1" customWidth="1"/>
    <col min="7941" max="7942" width="9.90625" style="3" bestFit="1" customWidth="1"/>
    <col min="7943" max="7945" width="7.6328125" style="3" bestFit="1" customWidth="1"/>
    <col min="7946" max="7951" width="4.36328125" style="3" customWidth="1"/>
    <col min="7952" max="7952" width="20.6328125" style="3" customWidth="1"/>
    <col min="7953" max="8181" width="8.7265625" style="3"/>
    <col min="8182" max="8183" width="4.36328125" style="3" customWidth="1"/>
    <col min="8184" max="8184" width="8" style="3" customWidth="1"/>
    <col min="8185" max="8185" width="9.6328125" style="3" customWidth="1"/>
    <col min="8186" max="8186" width="20.6328125" style="3" customWidth="1"/>
    <col min="8187" max="8187" width="6.453125" style="3" customWidth="1"/>
    <col min="8188" max="8188" width="7.6328125" style="3" bestFit="1" customWidth="1"/>
    <col min="8189" max="8189" width="9.90625" style="3" bestFit="1" customWidth="1"/>
    <col min="8190" max="8193" width="7.6328125" style="3" bestFit="1" customWidth="1"/>
    <col min="8194" max="8195" width="9.90625" style="3" bestFit="1" customWidth="1"/>
    <col min="8196" max="8196" width="7.6328125" style="3" bestFit="1" customWidth="1"/>
    <col min="8197" max="8198" width="9.90625" style="3" bestFit="1" customWidth="1"/>
    <col min="8199" max="8201" width="7.6328125" style="3" bestFit="1" customWidth="1"/>
    <col min="8202" max="8207" width="4.36328125" style="3" customWidth="1"/>
    <col min="8208" max="8208" width="20.6328125" style="3" customWidth="1"/>
    <col min="8209" max="8437" width="8.7265625" style="3"/>
    <col min="8438" max="8439" width="4.36328125" style="3" customWidth="1"/>
    <col min="8440" max="8440" width="8" style="3" customWidth="1"/>
    <col min="8441" max="8441" width="9.6328125" style="3" customWidth="1"/>
    <col min="8442" max="8442" width="20.6328125" style="3" customWidth="1"/>
    <col min="8443" max="8443" width="6.453125" style="3" customWidth="1"/>
    <col min="8444" max="8444" width="7.6328125" style="3" bestFit="1" customWidth="1"/>
    <col min="8445" max="8445" width="9.90625" style="3" bestFit="1" customWidth="1"/>
    <col min="8446" max="8449" width="7.6328125" style="3" bestFit="1" customWidth="1"/>
    <col min="8450" max="8451" width="9.90625" style="3" bestFit="1" customWidth="1"/>
    <col min="8452" max="8452" width="7.6328125" style="3" bestFit="1" customWidth="1"/>
    <col min="8453" max="8454" width="9.90625" style="3" bestFit="1" customWidth="1"/>
    <col min="8455" max="8457" width="7.6328125" style="3" bestFit="1" customWidth="1"/>
    <col min="8458" max="8463" width="4.36328125" style="3" customWidth="1"/>
    <col min="8464" max="8464" width="20.6328125" style="3" customWidth="1"/>
    <col min="8465" max="8693" width="8.7265625" style="3"/>
    <col min="8694" max="8695" width="4.36328125" style="3" customWidth="1"/>
    <col min="8696" max="8696" width="8" style="3" customWidth="1"/>
    <col min="8697" max="8697" width="9.6328125" style="3" customWidth="1"/>
    <col min="8698" max="8698" width="20.6328125" style="3" customWidth="1"/>
    <col min="8699" max="8699" width="6.453125" style="3" customWidth="1"/>
    <col min="8700" max="8700" width="7.6328125" style="3" bestFit="1" customWidth="1"/>
    <col min="8701" max="8701" width="9.90625" style="3" bestFit="1" customWidth="1"/>
    <col min="8702" max="8705" width="7.6328125" style="3" bestFit="1" customWidth="1"/>
    <col min="8706" max="8707" width="9.90625" style="3" bestFit="1" customWidth="1"/>
    <col min="8708" max="8708" width="7.6328125" style="3" bestFit="1" customWidth="1"/>
    <col min="8709" max="8710" width="9.90625" style="3" bestFit="1" customWidth="1"/>
    <col min="8711" max="8713" width="7.6328125" style="3" bestFit="1" customWidth="1"/>
    <col min="8714" max="8719" width="4.36328125" style="3" customWidth="1"/>
    <col min="8720" max="8720" width="20.6328125" style="3" customWidth="1"/>
    <col min="8721" max="8949" width="8.7265625" style="3"/>
    <col min="8950" max="8951" width="4.36328125" style="3" customWidth="1"/>
    <col min="8952" max="8952" width="8" style="3" customWidth="1"/>
    <col min="8953" max="8953" width="9.6328125" style="3" customWidth="1"/>
    <col min="8954" max="8954" width="20.6328125" style="3" customWidth="1"/>
    <col min="8955" max="8955" width="6.453125" style="3" customWidth="1"/>
    <col min="8956" max="8956" width="7.6328125" style="3" bestFit="1" customWidth="1"/>
    <col min="8957" max="8957" width="9.90625" style="3" bestFit="1" customWidth="1"/>
    <col min="8958" max="8961" width="7.6328125" style="3" bestFit="1" customWidth="1"/>
    <col min="8962" max="8963" width="9.90625" style="3" bestFit="1" customWidth="1"/>
    <col min="8964" max="8964" width="7.6328125" style="3" bestFit="1" customWidth="1"/>
    <col min="8965" max="8966" width="9.90625" style="3" bestFit="1" customWidth="1"/>
    <col min="8967" max="8969" width="7.6328125" style="3" bestFit="1" customWidth="1"/>
    <col min="8970" max="8975" width="4.36328125" style="3" customWidth="1"/>
    <col min="8976" max="8976" width="20.6328125" style="3" customWidth="1"/>
    <col min="8977" max="9205" width="8.7265625" style="3"/>
    <col min="9206" max="9207" width="4.36328125" style="3" customWidth="1"/>
    <col min="9208" max="9208" width="8" style="3" customWidth="1"/>
    <col min="9209" max="9209" width="9.6328125" style="3" customWidth="1"/>
    <col min="9210" max="9210" width="20.6328125" style="3" customWidth="1"/>
    <col min="9211" max="9211" width="6.453125" style="3" customWidth="1"/>
    <col min="9212" max="9212" width="7.6328125" style="3" bestFit="1" customWidth="1"/>
    <col min="9213" max="9213" width="9.90625" style="3" bestFit="1" customWidth="1"/>
    <col min="9214" max="9217" width="7.6328125" style="3" bestFit="1" customWidth="1"/>
    <col min="9218" max="9219" width="9.90625" style="3" bestFit="1" customWidth="1"/>
    <col min="9220" max="9220" width="7.6328125" style="3" bestFit="1" customWidth="1"/>
    <col min="9221" max="9222" width="9.90625" style="3" bestFit="1" customWidth="1"/>
    <col min="9223" max="9225" width="7.6328125" style="3" bestFit="1" customWidth="1"/>
    <col min="9226" max="9231" width="4.36328125" style="3" customWidth="1"/>
    <col min="9232" max="9232" width="20.6328125" style="3" customWidth="1"/>
    <col min="9233" max="9461" width="8.7265625" style="3"/>
    <col min="9462" max="9463" width="4.36328125" style="3" customWidth="1"/>
    <col min="9464" max="9464" width="8" style="3" customWidth="1"/>
    <col min="9465" max="9465" width="9.6328125" style="3" customWidth="1"/>
    <col min="9466" max="9466" width="20.6328125" style="3" customWidth="1"/>
    <col min="9467" max="9467" width="6.453125" style="3" customWidth="1"/>
    <col min="9468" max="9468" width="7.6328125" style="3" bestFit="1" customWidth="1"/>
    <col min="9469" max="9469" width="9.90625" style="3" bestFit="1" customWidth="1"/>
    <col min="9470" max="9473" width="7.6328125" style="3" bestFit="1" customWidth="1"/>
    <col min="9474" max="9475" width="9.90625" style="3" bestFit="1" customWidth="1"/>
    <col min="9476" max="9476" width="7.6328125" style="3" bestFit="1" customWidth="1"/>
    <col min="9477" max="9478" width="9.90625" style="3" bestFit="1" customWidth="1"/>
    <col min="9479" max="9481" width="7.6328125" style="3" bestFit="1" customWidth="1"/>
    <col min="9482" max="9487" width="4.36328125" style="3" customWidth="1"/>
    <col min="9488" max="9488" width="20.6328125" style="3" customWidth="1"/>
    <col min="9489" max="9717" width="8.7265625" style="3"/>
    <col min="9718" max="9719" width="4.36328125" style="3" customWidth="1"/>
    <col min="9720" max="9720" width="8" style="3" customWidth="1"/>
    <col min="9721" max="9721" width="9.6328125" style="3" customWidth="1"/>
    <col min="9722" max="9722" width="20.6328125" style="3" customWidth="1"/>
    <col min="9723" max="9723" width="6.453125" style="3" customWidth="1"/>
    <col min="9724" max="9724" width="7.6328125" style="3" bestFit="1" customWidth="1"/>
    <col min="9725" max="9725" width="9.90625" style="3" bestFit="1" customWidth="1"/>
    <col min="9726" max="9729" width="7.6328125" style="3" bestFit="1" customWidth="1"/>
    <col min="9730" max="9731" width="9.90625" style="3" bestFit="1" customWidth="1"/>
    <col min="9732" max="9732" width="7.6328125" style="3" bestFit="1" customWidth="1"/>
    <col min="9733" max="9734" width="9.90625" style="3" bestFit="1" customWidth="1"/>
    <col min="9735" max="9737" width="7.6328125" style="3" bestFit="1" customWidth="1"/>
    <col min="9738" max="9743" width="4.36328125" style="3" customWidth="1"/>
    <col min="9744" max="9744" width="20.6328125" style="3" customWidth="1"/>
    <col min="9745" max="9973" width="8.7265625" style="3"/>
    <col min="9974" max="9975" width="4.36328125" style="3" customWidth="1"/>
    <col min="9976" max="9976" width="8" style="3" customWidth="1"/>
    <col min="9977" max="9977" width="9.6328125" style="3" customWidth="1"/>
    <col min="9978" max="9978" width="20.6328125" style="3" customWidth="1"/>
    <col min="9979" max="9979" width="6.453125" style="3" customWidth="1"/>
    <col min="9980" max="9980" width="7.6328125" style="3" bestFit="1" customWidth="1"/>
    <col min="9981" max="9981" width="9.90625" style="3" bestFit="1" customWidth="1"/>
    <col min="9982" max="9985" width="7.6328125" style="3" bestFit="1" customWidth="1"/>
    <col min="9986" max="9987" width="9.90625" style="3" bestFit="1" customWidth="1"/>
    <col min="9988" max="9988" width="7.6328125" style="3" bestFit="1" customWidth="1"/>
    <col min="9989" max="9990" width="9.90625" style="3" bestFit="1" customWidth="1"/>
    <col min="9991" max="9993" width="7.6328125" style="3" bestFit="1" customWidth="1"/>
    <col min="9994" max="9999" width="4.36328125" style="3" customWidth="1"/>
    <col min="10000" max="10000" width="20.6328125" style="3" customWidth="1"/>
    <col min="10001" max="10229" width="8.7265625" style="3"/>
    <col min="10230" max="10231" width="4.36328125" style="3" customWidth="1"/>
    <col min="10232" max="10232" width="8" style="3" customWidth="1"/>
    <col min="10233" max="10233" width="9.6328125" style="3" customWidth="1"/>
    <col min="10234" max="10234" width="20.6328125" style="3" customWidth="1"/>
    <col min="10235" max="10235" width="6.453125" style="3" customWidth="1"/>
    <col min="10236" max="10236" width="7.6328125" style="3" bestFit="1" customWidth="1"/>
    <col min="10237" max="10237" width="9.90625" style="3" bestFit="1" customWidth="1"/>
    <col min="10238" max="10241" width="7.6328125" style="3" bestFit="1" customWidth="1"/>
    <col min="10242" max="10243" width="9.90625" style="3" bestFit="1" customWidth="1"/>
    <col min="10244" max="10244" width="7.6328125" style="3" bestFit="1" customWidth="1"/>
    <col min="10245" max="10246" width="9.90625" style="3" bestFit="1" customWidth="1"/>
    <col min="10247" max="10249" width="7.6328125" style="3" bestFit="1" customWidth="1"/>
    <col min="10250" max="10255" width="4.36328125" style="3" customWidth="1"/>
    <col min="10256" max="10256" width="20.6328125" style="3" customWidth="1"/>
    <col min="10257" max="10485" width="8.7265625" style="3"/>
    <col min="10486" max="10487" width="4.36328125" style="3" customWidth="1"/>
    <col min="10488" max="10488" width="8" style="3" customWidth="1"/>
    <col min="10489" max="10489" width="9.6328125" style="3" customWidth="1"/>
    <col min="10490" max="10490" width="20.6328125" style="3" customWidth="1"/>
    <col min="10491" max="10491" width="6.453125" style="3" customWidth="1"/>
    <col min="10492" max="10492" width="7.6328125" style="3" bestFit="1" customWidth="1"/>
    <col min="10493" max="10493" width="9.90625" style="3" bestFit="1" customWidth="1"/>
    <col min="10494" max="10497" width="7.6328125" style="3" bestFit="1" customWidth="1"/>
    <col min="10498" max="10499" width="9.90625" style="3" bestFit="1" customWidth="1"/>
    <col min="10500" max="10500" width="7.6328125" style="3" bestFit="1" customWidth="1"/>
    <col min="10501" max="10502" width="9.90625" style="3" bestFit="1" customWidth="1"/>
    <col min="10503" max="10505" width="7.6328125" style="3" bestFit="1" customWidth="1"/>
    <col min="10506" max="10511" width="4.36328125" style="3" customWidth="1"/>
    <col min="10512" max="10512" width="20.6328125" style="3" customWidth="1"/>
    <col min="10513" max="10741" width="8.7265625" style="3"/>
    <col min="10742" max="10743" width="4.36328125" style="3" customWidth="1"/>
    <col min="10744" max="10744" width="8" style="3" customWidth="1"/>
    <col min="10745" max="10745" width="9.6328125" style="3" customWidth="1"/>
    <col min="10746" max="10746" width="20.6328125" style="3" customWidth="1"/>
    <col min="10747" max="10747" width="6.453125" style="3" customWidth="1"/>
    <col min="10748" max="10748" width="7.6328125" style="3" bestFit="1" customWidth="1"/>
    <col min="10749" max="10749" width="9.90625" style="3" bestFit="1" customWidth="1"/>
    <col min="10750" max="10753" width="7.6328125" style="3" bestFit="1" customWidth="1"/>
    <col min="10754" max="10755" width="9.90625" style="3" bestFit="1" customWidth="1"/>
    <col min="10756" max="10756" width="7.6328125" style="3" bestFit="1" customWidth="1"/>
    <col min="10757" max="10758" width="9.90625" style="3" bestFit="1" customWidth="1"/>
    <col min="10759" max="10761" width="7.6328125" style="3" bestFit="1" customWidth="1"/>
    <col min="10762" max="10767" width="4.36328125" style="3" customWidth="1"/>
    <col min="10768" max="10768" width="20.6328125" style="3" customWidth="1"/>
    <col min="10769" max="10997" width="8.7265625" style="3"/>
    <col min="10998" max="10999" width="4.36328125" style="3" customWidth="1"/>
    <col min="11000" max="11000" width="8" style="3" customWidth="1"/>
    <col min="11001" max="11001" width="9.6328125" style="3" customWidth="1"/>
    <col min="11002" max="11002" width="20.6328125" style="3" customWidth="1"/>
    <col min="11003" max="11003" width="6.453125" style="3" customWidth="1"/>
    <col min="11004" max="11004" width="7.6328125" style="3" bestFit="1" customWidth="1"/>
    <col min="11005" max="11005" width="9.90625" style="3" bestFit="1" customWidth="1"/>
    <col min="11006" max="11009" width="7.6328125" style="3" bestFit="1" customWidth="1"/>
    <col min="11010" max="11011" width="9.90625" style="3" bestFit="1" customWidth="1"/>
    <col min="11012" max="11012" width="7.6328125" style="3" bestFit="1" customWidth="1"/>
    <col min="11013" max="11014" width="9.90625" style="3" bestFit="1" customWidth="1"/>
    <col min="11015" max="11017" width="7.6328125" style="3" bestFit="1" customWidth="1"/>
    <col min="11018" max="11023" width="4.36328125" style="3" customWidth="1"/>
    <col min="11024" max="11024" width="20.6328125" style="3" customWidth="1"/>
    <col min="11025" max="11253" width="8.7265625" style="3"/>
    <col min="11254" max="11255" width="4.36328125" style="3" customWidth="1"/>
    <col min="11256" max="11256" width="8" style="3" customWidth="1"/>
    <col min="11257" max="11257" width="9.6328125" style="3" customWidth="1"/>
    <col min="11258" max="11258" width="20.6328125" style="3" customWidth="1"/>
    <col min="11259" max="11259" width="6.453125" style="3" customWidth="1"/>
    <col min="11260" max="11260" width="7.6328125" style="3" bestFit="1" customWidth="1"/>
    <col min="11261" max="11261" width="9.90625" style="3" bestFit="1" customWidth="1"/>
    <col min="11262" max="11265" width="7.6328125" style="3" bestFit="1" customWidth="1"/>
    <col min="11266" max="11267" width="9.90625" style="3" bestFit="1" customWidth="1"/>
    <col min="11268" max="11268" width="7.6328125" style="3" bestFit="1" customWidth="1"/>
    <col min="11269" max="11270" width="9.90625" style="3" bestFit="1" customWidth="1"/>
    <col min="11271" max="11273" width="7.6328125" style="3" bestFit="1" customWidth="1"/>
    <col min="11274" max="11279" width="4.36328125" style="3" customWidth="1"/>
    <col min="11280" max="11280" width="20.6328125" style="3" customWidth="1"/>
    <col min="11281" max="11509" width="8.7265625" style="3"/>
    <col min="11510" max="11511" width="4.36328125" style="3" customWidth="1"/>
    <col min="11512" max="11512" width="8" style="3" customWidth="1"/>
    <col min="11513" max="11513" width="9.6328125" style="3" customWidth="1"/>
    <col min="11514" max="11514" width="20.6328125" style="3" customWidth="1"/>
    <col min="11515" max="11515" width="6.453125" style="3" customWidth="1"/>
    <col min="11516" max="11516" width="7.6328125" style="3" bestFit="1" customWidth="1"/>
    <col min="11517" max="11517" width="9.90625" style="3" bestFit="1" customWidth="1"/>
    <col min="11518" max="11521" width="7.6328125" style="3" bestFit="1" customWidth="1"/>
    <col min="11522" max="11523" width="9.90625" style="3" bestFit="1" customWidth="1"/>
    <col min="11524" max="11524" width="7.6328125" style="3" bestFit="1" customWidth="1"/>
    <col min="11525" max="11526" width="9.90625" style="3" bestFit="1" customWidth="1"/>
    <col min="11527" max="11529" width="7.6328125" style="3" bestFit="1" customWidth="1"/>
    <col min="11530" max="11535" width="4.36328125" style="3" customWidth="1"/>
    <col min="11536" max="11536" width="20.6328125" style="3" customWidth="1"/>
    <col min="11537" max="11765" width="8.7265625" style="3"/>
    <col min="11766" max="11767" width="4.36328125" style="3" customWidth="1"/>
    <col min="11768" max="11768" width="8" style="3" customWidth="1"/>
    <col min="11769" max="11769" width="9.6328125" style="3" customWidth="1"/>
    <col min="11770" max="11770" width="20.6328125" style="3" customWidth="1"/>
    <col min="11771" max="11771" width="6.453125" style="3" customWidth="1"/>
    <col min="11772" max="11772" width="7.6328125" style="3" bestFit="1" customWidth="1"/>
    <col min="11773" max="11773" width="9.90625" style="3" bestFit="1" customWidth="1"/>
    <col min="11774" max="11777" width="7.6328125" style="3" bestFit="1" customWidth="1"/>
    <col min="11778" max="11779" width="9.90625" style="3" bestFit="1" customWidth="1"/>
    <col min="11780" max="11780" width="7.6328125" style="3" bestFit="1" customWidth="1"/>
    <col min="11781" max="11782" width="9.90625" style="3" bestFit="1" customWidth="1"/>
    <col min="11783" max="11785" width="7.6328125" style="3" bestFit="1" customWidth="1"/>
    <col min="11786" max="11791" width="4.36328125" style="3" customWidth="1"/>
    <col min="11792" max="11792" width="20.6328125" style="3" customWidth="1"/>
    <col min="11793" max="12021" width="8.7265625" style="3"/>
    <col min="12022" max="12023" width="4.36328125" style="3" customWidth="1"/>
    <col min="12024" max="12024" width="8" style="3" customWidth="1"/>
    <col min="12025" max="12025" width="9.6328125" style="3" customWidth="1"/>
    <col min="12026" max="12026" width="20.6328125" style="3" customWidth="1"/>
    <col min="12027" max="12027" width="6.453125" style="3" customWidth="1"/>
    <col min="12028" max="12028" width="7.6328125" style="3" bestFit="1" customWidth="1"/>
    <col min="12029" max="12029" width="9.90625" style="3" bestFit="1" customWidth="1"/>
    <col min="12030" max="12033" width="7.6328125" style="3" bestFit="1" customWidth="1"/>
    <col min="12034" max="12035" width="9.90625" style="3" bestFit="1" customWidth="1"/>
    <col min="12036" max="12036" width="7.6328125" style="3" bestFit="1" customWidth="1"/>
    <col min="12037" max="12038" width="9.90625" style="3" bestFit="1" customWidth="1"/>
    <col min="12039" max="12041" width="7.6328125" style="3" bestFit="1" customWidth="1"/>
    <col min="12042" max="12047" width="4.36328125" style="3" customWidth="1"/>
    <col min="12048" max="12048" width="20.6328125" style="3" customWidth="1"/>
    <col min="12049" max="12277" width="8.7265625" style="3"/>
    <col min="12278" max="12279" width="4.36328125" style="3" customWidth="1"/>
    <col min="12280" max="12280" width="8" style="3" customWidth="1"/>
    <col min="12281" max="12281" width="9.6328125" style="3" customWidth="1"/>
    <col min="12282" max="12282" width="20.6328125" style="3" customWidth="1"/>
    <col min="12283" max="12283" width="6.453125" style="3" customWidth="1"/>
    <col min="12284" max="12284" width="7.6328125" style="3" bestFit="1" customWidth="1"/>
    <col min="12285" max="12285" width="9.90625" style="3" bestFit="1" customWidth="1"/>
    <col min="12286" max="12289" width="7.6328125" style="3" bestFit="1" customWidth="1"/>
    <col min="12290" max="12291" width="9.90625" style="3" bestFit="1" customWidth="1"/>
    <col min="12292" max="12292" width="7.6328125" style="3" bestFit="1" customWidth="1"/>
    <col min="12293" max="12294" width="9.90625" style="3" bestFit="1" customWidth="1"/>
    <col min="12295" max="12297" width="7.6328125" style="3" bestFit="1" customWidth="1"/>
    <col min="12298" max="12303" width="4.36328125" style="3" customWidth="1"/>
    <col min="12304" max="12304" width="20.6328125" style="3" customWidth="1"/>
    <col min="12305" max="12533" width="8.7265625" style="3"/>
    <col min="12534" max="12535" width="4.36328125" style="3" customWidth="1"/>
    <col min="12536" max="12536" width="8" style="3" customWidth="1"/>
    <col min="12537" max="12537" width="9.6328125" style="3" customWidth="1"/>
    <col min="12538" max="12538" width="20.6328125" style="3" customWidth="1"/>
    <col min="12539" max="12539" width="6.453125" style="3" customWidth="1"/>
    <col min="12540" max="12540" width="7.6328125" style="3" bestFit="1" customWidth="1"/>
    <col min="12541" max="12541" width="9.90625" style="3" bestFit="1" customWidth="1"/>
    <col min="12542" max="12545" width="7.6328125" style="3" bestFit="1" customWidth="1"/>
    <col min="12546" max="12547" width="9.90625" style="3" bestFit="1" customWidth="1"/>
    <col min="12548" max="12548" width="7.6328125" style="3" bestFit="1" customWidth="1"/>
    <col min="12549" max="12550" width="9.90625" style="3" bestFit="1" customWidth="1"/>
    <col min="12551" max="12553" width="7.6328125" style="3" bestFit="1" customWidth="1"/>
    <col min="12554" max="12559" width="4.36328125" style="3" customWidth="1"/>
    <col min="12560" max="12560" width="20.6328125" style="3" customWidth="1"/>
    <col min="12561" max="12789" width="8.7265625" style="3"/>
    <col min="12790" max="12791" width="4.36328125" style="3" customWidth="1"/>
    <col min="12792" max="12792" width="8" style="3" customWidth="1"/>
    <col min="12793" max="12793" width="9.6328125" style="3" customWidth="1"/>
    <col min="12794" max="12794" width="20.6328125" style="3" customWidth="1"/>
    <col min="12795" max="12795" width="6.453125" style="3" customWidth="1"/>
    <col min="12796" max="12796" width="7.6328125" style="3" bestFit="1" customWidth="1"/>
    <col min="12797" max="12797" width="9.90625" style="3" bestFit="1" customWidth="1"/>
    <col min="12798" max="12801" width="7.6328125" style="3" bestFit="1" customWidth="1"/>
    <col min="12802" max="12803" width="9.90625" style="3" bestFit="1" customWidth="1"/>
    <col min="12804" max="12804" width="7.6328125" style="3" bestFit="1" customWidth="1"/>
    <col min="12805" max="12806" width="9.90625" style="3" bestFit="1" customWidth="1"/>
    <col min="12807" max="12809" width="7.6328125" style="3" bestFit="1" customWidth="1"/>
    <col min="12810" max="12815" width="4.36328125" style="3" customWidth="1"/>
    <col min="12816" max="12816" width="20.6328125" style="3" customWidth="1"/>
    <col min="12817" max="13045" width="8.7265625" style="3"/>
    <col min="13046" max="13047" width="4.36328125" style="3" customWidth="1"/>
    <col min="13048" max="13048" width="8" style="3" customWidth="1"/>
    <col min="13049" max="13049" width="9.6328125" style="3" customWidth="1"/>
    <col min="13050" max="13050" width="20.6328125" style="3" customWidth="1"/>
    <col min="13051" max="13051" width="6.453125" style="3" customWidth="1"/>
    <col min="13052" max="13052" width="7.6328125" style="3" bestFit="1" customWidth="1"/>
    <col min="13053" max="13053" width="9.90625" style="3" bestFit="1" customWidth="1"/>
    <col min="13054" max="13057" width="7.6328125" style="3" bestFit="1" customWidth="1"/>
    <col min="13058" max="13059" width="9.90625" style="3" bestFit="1" customWidth="1"/>
    <col min="13060" max="13060" width="7.6328125" style="3" bestFit="1" customWidth="1"/>
    <col min="13061" max="13062" width="9.90625" style="3" bestFit="1" customWidth="1"/>
    <col min="13063" max="13065" width="7.6328125" style="3" bestFit="1" customWidth="1"/>
    <col min="13066" max="13071" width="4.36328125" style="3" customWidth="1"/>
    <col min="13072" max="13072" width="20.6328125" style="3" customWidth="1"/>
    <col min="13073" max="13301" width="8.7265625" style="3"/>
    <col min="13302" max="13303" width="4.36328125" style="3" customWidth="1"/>
    <col min="13304" max="13304" width="8" style="3" customWidth="1"/>
    <col min="13305" max="13305" width="9.6328125" style="3" customWidth="1"/>
    <col min="13306" max="13306" width="20.6328125" style="3" customWidth="1"/>
    <col min="13307" max="13307" width="6.453125" style="3" customWidth="1"/>
    <col min="13308" max="13308" width="7.6328125" style="3" bestFit="1" customWidth="1"/>
    <col min="13309" max="13309" width="9.90625" style="3" bestFit="1" customWidth="1"/>
    <col min="13310" max="13313" width="7.6328125" style="3" bestFit="1" customWidth="1"/>
    <col min="13314" max="13315" width="9.90625" style="3" bestFit="1" customWidth="1"/>
    <col min="13316" max="13316" width="7.6328125" style="3" bestFit="1" customWidth="1"/>
    <col min="13317" max="13318" width="9.90625" style="3" bestFit="1" customWidth="1"/>
    <col min="13319" max="13321" width="7.6328125" style="3" bestFit="1" customWidth="1"/>
    <col min="13322" max="13327" width="4.36328125" style="3" customWidth="1"/>
    <col min="13328" max="13328" width="20.6328125" style="3" customWidth="1"/>
    <col min="13329" max="13557" width="8.7265625" style="3"/>
    <col min="13558" max="13559" width="4.36328125" style="3" customWidth="1"/>
    <col min="13560" max="13560" width="8" style="3" customWidth="1"/>
    <col min="13561" max="13561" width="9.6328125" style="3" customWidth="1"/>
    <col min="13562" max="13562" width="20.6328125" style="3" customWidth="1"/>
    <col min="13563" max="13563" width="6.453125" style="3" customWidth="1"/>
    <col min="13564" max="13564" width="7.6328125" style="3" bestFit="1" customWidth="1"/>
    <col min="13565" max="13565" width="9.90625" style="3" bestFit="1" customWidth="1"/>
    <col min="13566" max="13569" width="7.6328125" style="3" bestFit="1" customWidth="1"/>
    <col min="13570" max="13571" width="9.90625" style="3" bestFit="1" customWidth="1"/>
    <col min="13572" max="13572" width="7.6328125" style="3" bestFit="1" customWidth="1"/>
    <col min="13573" max="13574" width="9.90625" style="3" bestFit="1" customWidth="1"/>
    <col min="13575" max="13577" width="7.6328125" style="3" bestFit="1" customWidth="1"/>
    <col min="13578" max="13583" width="4.36328125" style="3" customWidth="1"/>
    <col min="13584" max="13584" width="20.6328125" style="3" customWidth="1"/>
    <col min="13585" max="13813" width="8.7265625" style="3"/>
    <col min="13814" max="13815" width="4.36328125" style="3" customWidth="1"/>
    <col min="13816" max="13816" width="8" style="3" customWidth="1"/>
    <col min="13817" max="13817" width="9.6328125" style="3" customWidth="1"/>
    <col min="13818" max="13818" width="20.6328125" style="3" customWidth="1"/>
    <col min="13819" max="13819" width="6.453125" style="3" customWidth="1"/>
    <col min="13820" max="13820" width="7.6328125" style="3" bestFit="1" customWidth="1"/>
    <col min="13821" max="13821" width="9.90625" style="3" bestFit="1" customWidth="1"/>
    <col min="13822" max="13825" width="7.6328125" style="3" bestFit="1" customWidth="1"/>
    <col min="13826" max="13827" width="9.90625" style="3" bestFit="1" customWidth="1"/>
    <col min="13828" max="13828" width="7.6328125" style="3" bestFit="1" customWidth="1"/>
    <col min="13829" max="13830" width="9.90625" style="3" bestFit="1" customWidth="1"/>
    <col min="13831" max="13833" width="7.6328125" style="3" bestFit="1" customWidth="1"/>
    <col min="13834" max="13839" width="4.36328125" style="3" customWidth="1"/>
    <col min="13840" max="13840" width="20.6328125" style="3" customWidth="1"/>
    <col min="13841" max="14069" width="8.7265625" style="3"/>
    <col min="14070" max="14071" width="4.36328125" style="3" customWidth="1"/>
    <col min="14072" max="14072" width="8" style="3" customWidth="1"/>
    <col min="14073" max="14073" width="9.6328125" style="3" customWidth="1"/>
    <col min="14074" max="14074" width="20.6328125" style="3" customWidth="1"/>
    <col min="14075" max="14075" width="6.453125" style="3" customWidth="1"/>
    <col min="14076" max="14076" width="7.6328125" style="3" bestFit="1" customWidth="1"/>
    <col min="14077" max="14077" width="9.90625" style="3" bestFit="1" customWidth="1"/>
    <col min="14078" max="14081" width="7.6328125" style="3" bestFit="1" customWidth="1"/>
    <col min="14082" max="14083" width="9.90625" style="3" bestFit="1" customWidth="1"/>
    <col min="14084" max="14084" width="7.6328125" style="3" bestFit="1" customWidth="1"/>
    <col min="14085" max="14086" width="9.90625" style="3" bestFit="1" customWidth="1"/>
    <col min="14087" max="14089" width="7.6328125" style="3" bestFit="1" customWidth="1"/>
    <col min="14090" max="14095" width="4.36328125" style="3" customWidth="1"/>
    <col min="14096" max="14096" width="20.6328125" style="3" customWidth="1"/>
    <col min="14097" max="14325" width="8.7265625" style="3"/>
    <col min="14326" max="14327" width="4.36328125" style="3" customWidth="1"/>
    <col min="14328" max="14328" width="8" style="3" customWidth="1"/>
    <col min="14329" max="14329" width="9.6328125" style="3" customWidth="1"/>
    <col min="14330" max="14330" width="20.6328125" style="3" customWidth="1"/>
    <col min="14331" max="14331" width="6.453125" style="3" customWidth="1"/>
    <col min="14332" max="14332" width="7.6328125" style="3" bestFit="1" customWidth="1"/>
    <col min="14333" max="14333" width="9.90625" style="3" bestFit="1" customWidth="1"/>
    <col min="14334" max="14337" width="7.6328125" style="3" bestFit="1" customWidth="1"/>
    <col min="14338" max="14339" width="9.90625" style="3" bestFit="1" customWidth="1"/>
    <col min="14340" max="14340" width="7.6328125" style="3" bestFit="1" customWidth="1"/>
    <col min="14341" max="14342" width="9.90625" style="3" bestFit="1" customWidth="1"/>
    <col min="14343" max="14345" width="7.6328125" style="3" bestFit="1" customWidth="1"/>
    <col min="14346" max="14351" width="4.36328125" style="3" customWidth="1"/>
    <col min="14352" max="14352" width="20.6328125" style="3" customWidth="1"/>
    <col min="14353" max="14581" width="8.7265625" style="3"/>
    <col min="14582" max="14583" width="4.36328125" style="3" customWidth="1"/>
    <col min="14584" max="14584" width="8" style="3" customWidth="1"/>
    <col min="14585" max="14585" width="9.6328125" style="3" customWidth="1"/>
    <col min="14586" max="14586" width="20.6328125" style="3" customWidth="1"/>
    <col min="14587" max="14587" width="6.453125" style="3" customWidth="1"/>
    <col min="14588" max="14588" width="7.6328125" style="3" bestFit="1" customWidth="1"/>
    <col min="14589" max="14589" width="9.90625" style="3" bestFit="1" customWidth="1"/>
    <col min="14590" max="14593" width="7.6328125" style="3" bestFit="1" customWidth="1"/>
    <col min="14594" max="14595" width="9.90625" style="3" bestFit="1" customWidth="1"/>
    <col min="14596" max="14596" width="7.6328125" style="3" bestFit="1" customWidth="1"/>
    <col min="14597" max="14598" width="9.90625" style="3" bestFit="1" customWidth="1"/>
    <col min="14599" max="14601" width="7.6328125" style="3" bestFit="1" customWidth="1"/>
    <col min="14602" max="14607" width="4.36328125" style="3" customWidth="1"/>
    <col min="14608" max="14608" width="20.6328125" style="3" customWidth="1"/>
    <col min="14609" max="14837" width="8.7265625" style="3"/>
    <col min="14838" max="14839" width="4.36328125" style="3" customWidth="1"/>
    <col min="14840" max="14840" width="8" style="3" customWidth="1"/>
    <col min="14841" max="14841" width="9.6328125" style="3" customWidth="1"/>
    <col min="14842" max="14842" width="20.6328125" style="3" customWidth="1"/>
    <col min="14843" max="14843" width="6.453125" style="3" customWidth="1"/>
    <col min="14844" max="14844" width="7.6328125" style="3" bestFit="1" customWidth="1"/>
    <col min="14845" max="14845" width="9.90625" style="3" bestFit="1" customWidth="1"/>
    <col min="14846" max="14849" width="7.6328125" style="3" bestFit="1" customWidth="1"/>
    <col min="14850" max="14851" width="9.90625" style="3" bestFit="1" customWidth="1"/>
    <col min="14852" max="14852" width="7.6328125" style="3" bestFit="1" customWidth="1"/>
    <col min="14853" max="14854" width="9.90625" style="3" bestFit="1" customWidth="1"/>
    <col min="14855" max="14857" width="7.6328125" style="3" bestFit="1" customWidth="1"/>
    <col min="14858" max="14863" width="4.36328125" style="3" customWidth="1"/>
    <col min="14864" max="14864" width="20.6328125" style="3" customWidth="1"/>
    <col min="14865" max="15093" width="8.7265625" style="3"/>
    <col min="15094" max="15095" width="4.36328125" style="3" customWidth="1"/>
    <col min="15096" max="15096" width="8" style="3" customWidth="1"/>
    <col min="15097" max="15097" width="9.6328125" style="3" customWidth="1"/>
    <col min="15098" max="15098" width="20.6328125" style="3" customWidth="1"/>
    <col min="15099" max="15099" width="6.453125" style="3" customWidth="1"/>
    <col min="15100" max="15100" width="7.6328125" style="3" bestFit="1" customWidth="1"/>
    <col min="15101" max="15101" width="9.90625" style="3" bestFit="1" customWidth="1"/>
    <col min="15102" max="15105" width="7.6328125" style="3" bestFit="1" customWidth="1"/>
    <col min="15106" max="15107" width="9.90625" style="3" bestFit="1" customWidth="1"/>
    <col min="15108" max="15108" width="7.6328125" style="3" bestFit="1" customWidth="1"/>
    <col min="15109" max="15110" width="9.90625" style="3" bestFit="1" customWidth="1"/>
    <col min="15111" max="15113" width="7.6328125" style="3" bestFit="1" customWidth="1"/>
    <col min="15114" max="15119" width="4.36328125" style="3" customWidth="1"/>
    <col min="15120" max="15120" width="20.6328125" style="3" customWidth="1"/>
    <col min="15121" max="15349" width="8.7265625" style="3"/>
    <col min="15350" max="15351" width="4.36328125" style="3" customWidth="1"/>
    <col min="15352" max="15352" width="8" style="3" customWidth="1"/>
    <col min="15353" max="15353" width="9.6328125" style="3" customWidth="1"/>
    <col min="15354" max="15354" width="20.6328125" style="3" customWidth="1"/>
    <col min="15355" max="15355" width="6.453125" style="3" customWidth="1"/>
    <col min="15356" max="15356" width="7.6328125" style="3" bestFit="1" customWidth="1"/>
    <col min="15357" max="15357" width="9.90625" style="3" bestFit="1" customWidth="1"/>
    <col min="15358" max="15361" width="7.6328125" style="3" bestFit="1" customWidth="1"/>
    <col min="15362" max="15363" width="9.90625" style="3" bestFit="1" customWidth="1"/>
    <col min="15364" max="15364" width="7.6328125" style="3" bestFit="1" customWidth="1"/>
    <col min="15365" max="15366" width="9.90625" style="3" bestFit="1" customWidth="1"/>
    <col min="15367" max="15369" width="7.6328125" style="3" bestFit="1" customWidth="1"/>
    <col min="15370" max="15375" width="4.36328125" style="3" customWidth="1"/>
    <col min="15376" max="15376" width="20.6328125" style="3" customWidth="1"/>
    <col min="15377" max="15605" width="8.7265625" style="3"/>
    <col min="15606" max="15607" width="4.36328125" style="3" customWidth="1"/>
    <col min="15608" max="15608" width="8" style="3" customWidth="1"/>
    <col min="15609" max="15609" width="9.6328125" style="3" customWidth="1"/>
    <col min="15610" max="15610" width="20.6328125" style="3" customWidth="1"/>
    <col min="15611" max="15611" width="6.453125" style="3" customWidth="1"/>
    <col min="15612" max="15612" width="7.6328125" style="3" bestFit="1" customWidth="1"/>
    <col min="15613" max="15613" width="9.90625" style="3" bestFit="1" customWidth="1"/>
    <col min="15614" max="15617" width="7.6328125" style="3" bestFit="1" customWidth="1"/>
    <col min="15618" max="15619" width="9.90625" style="3" bestFit="1" customWidth="1"/>
    <col min="15620" max="15620" width="7.6328125" style="3" bestFit="1" customWidth="1"/>
    <col min="15621" max="15622" width="9.90625" style="3" bestFit="1" customWidth="1"/>
    <col min="15623" max="15625" width="7.6328125" style="3" bestFit="1" customWidth="1"/>
    <col min="15626" max="15631" width="4.36328125" style="3" customWidth="1"/>
    <col min="15632" max="15632" width="20.6328125" style="3" customWidth="1"/>
    <col min="15633" max="15861" width="8.7265625" style="3"/>
    <col min="15862" max="15863" width="4.36328125" style="3" customWidth="1"/>
    <col min="15864" max="15864" width="8" style="3" customWidth="1"/>
    <col min="15865" max="15865" width="9.6328125" style="3" customWidth="1"/>
    <col min="15866" max="15866" width="20.6328125" style="3" customWidth="1"/>
    <col min="15867" max="15867" width="6.453125" style="3" customWidth="1"/>
    <col min="15868" max="15868" width="7.6328125" style="3" bestFit="1" customWidth="1"/>
    <col min="15869" max="15869" width="9.90625" style="3" bestFit="1" customWidth="1"/>
    <col min="15870" max="15873" width="7.6328125" style="3" bestFit="1" customWidth="1"/>
    <col min="15874" max="15875" width="9.90625" style="3" bestFit="1" customWidth="1"/>
    <col min="15876" max="15876" width="7.6328125" style="3" bestFit="1" customWidth="1"/>
    <col min="15877" max="15878" width="9.90625" style="3" bestFit="1" customWidth="1"/>
    <col min="15879" max="15881" width="7.6328125" style="3" bestFit="1" customWidth="1"/>
    <col min="15882" max="15887" width="4.36328125" style="3" customWidth="1"/>
    <col min="15888" max="15888" width="20.6328125" style="3" customWidth="1"/>
    <col min="15889" max="16117" width="8.7265625" style="3"/>
    <col min="16118" max="16119" width="4.36328125" style="3" customWidth="1"/>
    <col min="16120" max="16120" width="8" style="3" customWidth="1"/>
    <col min="16121" max="16121" width="9.6328125" style="3" customWidth="1"/>
    <col min="16122" max="16122" width="20.6328125" style="3" customWidth="1"/>
    <col min="16123" max="16123" width="6.453125" style="3" customWidth="1"/>
    <col min="16124" max="16124" width="7.6328125" style="3" bestFit="1" customWidth="1"/>
    <col min="16125" max="16125" width="9.90625" style="3" bestFit="1" customWidth="1"/>
    <col min="16126" max="16129" width="7.6328125" style="3" bestFit="1" customWidth="1"/>
    <col min="16130" max="16131" width="9.90625" style="3" bestFit="1" customWidth="1"/>
    <col min="16132" max="16132" width="7.6328125" style="3" bestFit="1" customWidth="1"/>
    <col min="16133" max="16134" width="9.90625" style="3" bestFit="1" customWidth="1"/>
    <col min="16135" max="16137" width="7.6328125" style="3" bestFit="1" customWidth="1"/>
    <col min="16138" max="16143" width="4.36328125" style="3" customWidth="1"/>
    <col min="16144" max="16144" width="20.6328125" style="3" customWidth="1"/>
    <col min="16145" max="16384" width="8.7265625" style="3"/>
  </cols>
  <sheetData>
    <row r="1" spans="1:29" s="77" customFormat="1" ht="23.15" customHeight="1">
      <c r="A1" s="102" t="s">
        <v>459</v>
      </c>
      <c r="D1" s="76"/>
      <c r="G1" s="158" t="s">
        <v>460</v>
      </c>
      <c r="H1" s="78"/>
      <c r="I1" s="79"/>
      <c r="J1" s="79"/>
      <c r="K1" s="79"/>
      <c r="L1" s="80"/>
      <c r="M1" s="79"/>
      <c r="N1" s="79"/>
      <c r="O1" s="80"/>
      <c r="P1" s="79"/>
      <c r="Q1" s="79"/>
      <c r="R1" s="80"/>
      <c r="S1" s="80"/>
      <c r="T1" s="79"/>
    </row>
    <row r="2" spans="1:29" ht="5.15" customHeight="1" thickBot="1">
      <c r="C2" s="4"/>
      <c r="D2" s="5"/>
      <c r="E2" s="5"/>
      <c r="F2" s="5"/>
      <c r="G2" s="24"/>
      <c r="H2" s="24"/>
      <c r="I2" s="2"/>
      <c r="J2" s="2"/>
      <c r="K2" s="2"/>
      <c r="L2" s="2"/>
      <c r="M2" s="2"/>
      <c r="N2" s="2"/>
      <c r="O2" s="2"/>
      <c r="P2" s="2"/>
      <c r="Q2" s="2"/>
      <c r="R2" s="2"/>
      <c r="S2" s="2"/>
      <c r="T2" s="2"/>
      <c r="U2" s="2"/>
      <c r="V2" s="2"/>
      <c r="W2" s="2"/>
      <c r="X2" s="2"/>
      <c r="Y2" s="2"/>
      <c r="Z2" s="2"/>
      <c r="AA2" s="2"/>
      <c r="AB2" s="2"/>
      <c r="AC2" s="2"/>
    </row>
    <row r="3" spans="1:29" s="10" customFormat="1" ht="19" customHeight="1" thickBot="1">
      <c r="A3" s="248" t="s">
        <v>1</v>
      </c>
      <c r="B3" s="249"/>
      <c r="C3" s="249"/>
      <c r="D3" s="249"/>
      <c r="E3" s="250"/>
      <c r="F3" s="253" t="s">
        <v>461</v>
      </c>
      <c r="G3" s="25"/>
      <c r="H3" s="25"/>
      <c r="I3" s="155" t="s">
        <v>2</v>
      </c>
      <c r="J3" s="156"/>
      <c r="K3" s="156"/>
      <c r="L3" s="156"/>
      <c r="M3" s="156"/>
      <c r="N3" s="156"/>
      <c r="O3" s="156"/>
      <c r="P3" s="156"/>
      <c r="Q3" s="156"/>
      <c r="R3" s="156"/>
      <c r="S3" s="156"/>
      <c r="T3" s="156"/>
      <c r="U3" s="156"/>
      <c r="V3" s="156"/>
      <c r="W3" s="157"/>
      <c r="X3" s="155" t="s">
        <v>489</v>
      </c>
      <c r="Y3" s="156"/>
      <c r="Z3" s="156"/>
      <c r="AA3" s="156"/>
      <c r="AB3" s="156"/>
      <c r="AC3" s="157"/>
    </row>
    <row r="4" spans="1:29" s="10" customFormat="1" ht="19" customHeight="1" thickBot="1">
      <c r="A4" s="251" t="s">
        <v>377</v>
      </c>
      <c r="B4" s="252"/>
      <c r="C4" s="246" t="s">
        <v>3</v>
      </c>
      <c r="D4" s="247"/>
      <c r="E4" s="30"/>
      <c r="F4" s="254"/>
      <c r="G4" s="27"/>
      <c r="H4" s="27"/>
      <c r="I4" s="20" t="s">
        <v>458</v>
      </c>
      <c r="J4" s="21"/>
      <c r="K4" s="21"/>
      <c r="L4" s="21"/>
      <c r="M4" s="21"/>
      <c r="N4" s="21"/>
      <c r="O4" s="21"/>
      <c r="P4" s="21"/>
      <c r="Q4" s="21"/>
      <c r="R4" s="21"/>
      <c r="S4" s="21"/>
      <c r="T4" s="21"/>
      <c r="U4" s="21"/>
      <c r="V4" s="21"/>
      <c r="W4" s="86"/>
      <c r="X4" s="161" t="s">
        <v>488</v>
      </c>
      <c r="Y4" s="162"/>
      <c r="Z4" s="162"/>
      <c r="AA4" s="162"/>
      <c r="AB4" s="162"/>
      <c r="AC4" s="241"/>
    </row>
    <row r="5" spans="1:29" s="10" customFormat="1" ht="13" customHeight="1">
      <c r="A5" s="28"/>
      <c r="B5" s="29"/>
      <c r="C5" s="28"/>
      <c r="D5" s="29"/>
      <c r="E5" s="30"/>
      <c r="F5" s="254"/>
      <c r="G5" s="27"/>
      <c r="H5" s="27"/>
      <c r="I5" s="13">
        <v>1</v>
      </c>
      <c r="J5" s="14">
        <v>2</v>
      </c>
      <c r="K5" s="14">
        <v>5</v>
      </c>
      <c r="L5" s="14">
        <v>6</v>
      </c>
      <c r="M5" s="14">
        <v>7</v>
      </c>
      <c r="N5" s="14">
        <v>8</v>
      </c>
      <c r="O5" s="14">
        <v>9</v>
      </c>
      <c r="P5" s="14">
        <v>11</v>
      </c>
      <c r="Q5" s="14">
        <v>46</v>
      </c>
      <c r="R5" s="14">
        <v>55</v>
      </c>
      <c r="S5" s="14">
        <v>68</v>
      </c>
      <c r="T5" s="14">
        <v>69</v>
      </c>
      <c r="U5" s="14">
        <v>102</v>
      </c>
      <c r="V5" s="14">
        <v>103</v>
      </c>
      <c r="W5" s="14">
        <v>191</v>
      </c>
      <c r="X5" s="159">
        <v>300</v>
      </c>
      <c r="Y5" s="160"/>
      <c r="Z5" s="163"/>
      <c r="AA5" s="163"/>
      <c r="AB5" s="163"/>
      <c r="AC5" s="242"/>
    </row>
    <row r="6" spans="1:29" s="10" customFormat="1" ht="170" customHeight="1" thickBot="1">
      <c r="A6" s="31" t="s">
        <v>307</v>
      </c>
      <c r="B6" s="32" t="s">
        <v>5</v>
      </c>
      <c r="C6" s="31" t="s">
        <v>4</v>
      </c>
      <c r="D6" s="32" t="s">
        <v>5</v>
      </c>
      <c r="E6" s="33" t="s">
        <v>444</v>
      </c>
      <c r="F6" s="255"/>
      <c r="G6" s="34" t="s">
        <v>6</v>
      </c>
      <c r="H6" s="34" t="s">
        <v>272</v>
      </c>
      <c r="I6" s="229" t="str">
        <f>HYPERLINK("#分類事項一覧! $B$3 "," 男女")</f>
        <v xml:space="preserve"> 男女</v>
      </c>
      <c r="J6" s="230" t="str">
        <f>HYPERLINK("#分類事項一覧! $B$12 "," 配偶関係")</f>
        <v xml:space="preserve"> 配偶関係</v>
      </c>
      <c r="K6" s="230" t="str">
        <f>HYPERLINK("#分類事項一覧! $B$42 "," 世帯主との続き柄・一般・単身世帯・配偶関係")</f>
        <v xml:space="preserve"> 世帯主との続き柄・一般・単身世帯・配偶関係</v>
      </c>
      <c r="L6" s="230" t="str">
        <f>HYPERLINK("#分類事項一覧! $B$57 "," 年齢")</f>
        <v xml:space="preserve"> 年齢</v>
      </c>
      <c r="M6" s="230" t="str">
        <f>HYPERLINK("#分類事項一覧! $B$99 "," 年齢・教育")</f>
        <v xml:space="preserve"> 年齢・教育</v>
      </c>
      <c r="N6" s="230" t="str">
        <f>HYPERLINK("#分類事項一覧! $B$377 "," 教育")</f>
        <v xml:space="preserve"> 教育</v>
      </c>
      <c r="O6" s="230" t="str">
        <f>HYPERLINK("#分類事項一覧! $B$410 "," 卒業時期")</f>
        <v xml:space="preserve"> 卒業時期</v>
      </c>
      <c r="P6" s="230" t="str">
        <f>HYPERLINK("#分類事項一覧! $B$459 "," 就業状態・仕事の主従")</f>
        <v xml:space="preserve"> 就業状態・仕事の主従</v>
      </c>
      <c r="Q6" s="230" t="str">
        <f>HYPERLINK("#分類事項一覧! $B$2008 "," 就業希望意識")</f>
        <v xml:space="preserve"> 就業希望意識</v>
      </c>
      <c r="R6" s="230" t="str">
        <f>HYPERLINK("#分類事項一覧! $B$2127 "," 就業希望の有無・求職活動の有無")</f>
        <v xml:space="preserve"> 就業希望の有無・求職活動の有無</v>
      </c>
      <c r="S6" s="230" t="str">
        <f>HYPERLINK("#分類事項一覧! $B$2348 "," 就業異動")</f>
        <v xml:space="preserve"> 就業異動</v>
      </c>
      <c r="T6" s="230" t="str">
        <f>HYPERLINK("#分類事項一覧! $B$2359 "," 過去１年間の就業異動")</f>
        <v xml:space="preserve"> 過去１年間の就業異動</v>
      </c>
      <c r="U6" s="230" t="str">
        <f>HYPERLINK("#分類事項一覧! $B$3133 "," 収入の種類")</f>
        <v xml:space="preserve"> 収入の種類</v>
      </c>
      <c r="V6" s="230" t="str">
        <f>HYPERLINK("#分類事項一覧! $B$3163 "," 主な収入の種類")</f>
        <v xml:space="preserve"> 主な収入の種類</v>
      </c>
      <c r="W6" s="230" t="str">
        <f>HYPERLINK("#分類事項一覧! $B$4833 "," 世帯所得")</f>
        <v xml:space="preserve"> 世帯所得</v>
      </c>
      <c r="X6" s="240" t="str">
        <f>HYPERLINK("#分類事項一覧! $B$5017 "," 地域区分")</f>
        <v xml:space="preserve"> 地域区分</v>
      </c>
      <c r="Y6" s="35" t="s">
        <v>490</v>
      </c>
      <c r="Z6" s="56" t="s">
        <v>491</v>
      </c>
      <c r="AA6" s="56" t="s">
        <v>492</v>
      </c>
      <c r="AB6" s="56" t="s">
        <v>493</v>
      </c>
      <c r="AC6" s="243" t="s">
        <v>494</v>
      </c>
    </row>
    <row r="7" spans="1:29" s="7" customFormat="1" ht="12">
      <c r="A7" s="36" t="s">
        <v>7</v>
      </c>
      <c r="B7" s="37" t="s">
        <v>7</v>
      </c>
      <c r="C7" s="36" t="s">
        <v>7</v>
      </c>
      <c r="D7" s="37" t="s">
        <v>7</v>
      </c>
      <c r="E7" s="61" t="s">
        <v>7</v>
      </c>
      <c r="F7" s="61" t="s">
        <v>462</v>
      </c>
      <c r="G7" s="38" t="s">
        <v>0</v>
      </c>
      <c r="H7" s="38" t="s">
        <v>273</v>
      </c>
      <c r="I7" s="16">
        <v>3</v>
      </c>
      <c r="J7" s="138"/>
      <c r="K7" s="17">
        <v>9</v>
      </c>
      <c r="L7" s="17">
        <v>16</v>
      </c>
      <c r="M7" s="17"/>
      <c r="N7" s="17">
        <v>3</v>
      </c>
      <c r="O7" s="17"/>
      <c r="P7" s="17">
        <v>11</v>
      </c>
      <c r="Q7" s="17"/>
      <c r="R7" s="17"/>
      <c r="S7" s="17"/>
      <c r="T7" s="17"/>
      <c r="U7" s="17"/>
      <c r="V7" s="17"/>
      <c r="W7" s="17"/>
      <c r="X7" s="97">
        <v>1</v>
      </c>
      <c r="Y7" s="17" t="s">
        <v>115</v>
      </c>
      <c r="Z7" s="57"/>
      <c r="AA7" s="57"/>
      <c r="AB7" s="57"/>
      <c r="AC7" s="244"/>
    </row>
    <row r="8" spans="1:29" s="7" customFormat="1" ht="12" customHeight="1">
      <c r="A8" s="39" t="s">
        <v>7</v>
      </c>
      <c r="B8" s="40" t="s">
        <v>8</v>
      </c>
      <c r="C8" s="39" t="s">
        <v>7</v>
      </c>
      <c r="D8" s="40" t="s">
        <v>8</v>
      </c>
      <c r="E8" s="62" t="s">
        <v>7</v>
      </c>
      <c r="F8" s="62" t="s">
        <v>463</v>
      </c>
      <c r="G8" s="41" t="s">
        <v>4831</v>
      </c>
      <c r="H8" s="41" t="s">
        <v>273</v>
      </c>
      <c r="I8" s="18">
        <v>3</v>
      </c>
      <c r="J8" s="85"/>
      <c r="K8" s="19">
        <v>9</v>
      </c>
      <c r="L8" s="19">
        <v>16</v>
      </c>
      <c r="M8" s="19"/>
      <c r="N8" s="19">
        <v>3</v>
      </c>
      <c r="O8" s="19"/>
      <c r="P8" s="19"/>
      <c r="Q8" s="19">
        <v>5</v>
      </c>
      <c r="R8" s="19"/>
      <c r="S8" s="19"/>
      <c r="T8" s="19"/>
      <c r="U8" s="19"/>
      <c r="V8" s="19"/>
      <c r="W8" s="19"/>
      <c r="X8" s="98">
        <v>1</v>
      </c>
      <c r="Y8" s="19" t="s">
        <v>115</v>
      </c>
      <c r="Z8" s="58"/>
      <c r="AA8" s="58"/>
      <c r="AB8" s="58"/>
      <c r="AC8" s="245"/>
    </row>
    <row r="9" spans="1:29" s="7" customFormat="1" ht="12" customHeight="1">
      <c r="A9" s="39" t="s">
        <v>7</v>
      </c>
      <c r="B9" s="40" t="s">
        <v>10</v>
      </c>
      <c r="C9" s="39" t="s">
        <v>7</v>
      </c>
      <c r="D9" s="40" t="s">
        <v>10</v>
      </c>
      <c r="E9" s="42" t="s">
        <v>7</v>
      </c>
      <c r="F9" s="42" t="s">
        <v>464</v>
      </c>
      <c r="G9" s="41" t="s">
        <v>11</v>
      </c>
      <c r="H9" s="41" t="s">
        <v>273</v>
      </c>
      <c r="I9" s="18">
        <v>3</v>
      </c>
      <c r="J9" s="85"/>
      <c r="K9" s="19">
        <v>9</v>
      </c>
      <c r="L9" s="19">
        <v>16</v>
      </c>
      <c r="M9" s="19"/>
      <c r="N9" s="19">
        <v>3</v>
      </c>
      <c r="O9" s="19"/>
      <c r="P9" s="19"/>
      <c r="Q9" s="19"/>
      <c r="R9" s="19">
        <v>5</v>
      </c>
      <c r="S9" s="19"/>
      <c r="T9" s="19"/>
      <c r="U9" s="19"/>
      <c r="V9" s="19"/>
      <c r="W9" s="19"/>
      <c r="X9" s="98">
        <v>1</v>
      </c>
      <c r="Y9" s="19" t="s">
        <v>115</v>
      </c>
      <c r="Z9" s="58"/>
      <c r="AA9" s="58"/>
      <c r="AB9" s="58"/>
      <c r="AC9" s="245"/>
    </row>
    <row r="10" spans="1:29" s="7" customFormat="1" ht="12">
      <c r="A10" s="39" t="s">
        <v>8</v>
      </c>
      <c r="B10" s="40" t="s">
        <v>7</v>
      </c>
      <c r="C10" s="39" t="s">
        <v>8</v>
      </c>
      <c r="D10" s="40" t="s">
        <v>7</v>
      </c>
      <c r="E10" s="42" t="s">
        <v>8</v>
      </c>
      <c r="F10" s="42" t="s">
        <v>465</v>
      </c>
      <c r="G10" s="41" t="s">
        <v>0</v>
      </c>
      <c r="H10" s="41" t="s">
        <v>273</v>
      </c>
      <c r="I10" s="18">
        <v>3</v>
      </c>
      <c r="J10" s="48"/>
      <c r="K10" s="19"/>
      <c r="L10" s="19"/>
      <c r="M10" s="19">
        <v>272</v>
      </c>
      <c r="N10" s="19"/>
      <c r="O10" s="19"/>
      <c r="P10" s="19">
        <v>11</v>
      </c>
      <c r="Q10" s="19"/>
      <c r="R10" s="19"/>
      <c r="S10" s="19"/>
      <c r="T10" s="19"/>
      <c r="U10" s="19"/>
      <c r="V10" s="19"/>
      <c r="W10" s="19"/>
      <c r="X10" s="98">
        <v>1</v>
      </c>
      <c r="Y10" s="19" t="s">
        <v>115</v>
      </c>
      <c r="Z10" s="58"/>
      <c r="AA10" s="58"/>
      <c r="AB10" s="58"/>
      <c r="AC10" s="245"/>
    </row>
    <row r="11" spans="1:29" s="7" customFormat="1" ht="12" customHeight="1">
      <c r="A11" s="39" t="s">
        <v>8</v>
      </c>
      <c r="B11" s="40" t="s">
        <v>8</v>
      </c>
      <c r="C11" s="39" t="s">
        <v>8</v>
      </c>
      <c r="D11" s="40" t="s">
        <v>8</v>
      </c>
      <c r="E11" s="42" t="s">
        <v>8</v>
      </c>
      <c r="F11" s="42" t="s">
        <v>466</v>
      </c>
      <c r="G11" s="41" t="s">
        <v>9</v>
      </c>
      <c r="H11" s="41" t="s">
        <v>273</v>
      </c>
      <c r="I11" s="18">
        <v>3</v>
      </c>
      <c r="J11" s="48"/>
      <c r="K11" s="19"/>
      <c r="L11" s="19"/>
      <c r="M11" s="19">
        <v>272</v>
      </c>
      <c r="N11" s="19"/>
      <c r="O11" s="19"/>
      <c r="P11" s="19"/>
      <c r="Q11" s="19">
        <v>5</v>
      </c>
      <c r="R11" s="19"/>
      <c r="S11" s="19"/>
      <c r="T11" s="19"/>
      <c r="U11" s="19"/>
      <c r="V11" s="19"/>
      <c r="W11" s="19"/>
      <c r="X11" s="98">
        <v>1</v>
      </c>
      <c r="Y11" s="19" t="s">
        <v>115</v>
      </c>
      <c r="Z11" s="58"/>
      <c r="AA11" s="58"/>
      <c r="AB11" s="58"/>
      <c r="AC11" s="245"/>
    </row>
    <row r="12" spans="1:29" s="7" customFormat="1" ht="12" customHeight="1">
      <c r="A12" s="39" t="s">
        <v>8</v>
      </c>
      <c r="B12" s="40" t="s">
        <v>10</v>
      </c>
      <c r="C12" s="39" t="s">
        <v>8</v>
      </c>
      <c r="D12" s="40" t="s">
        <v>10</v>
      </c>
      <c r="E12" s="42" t="s">
        <v>8</v>
      </c>
      <c r="F12" s="42" t="s">
        <v>467</v>
      </c>
      <c r="G12" s="41" t="s">
        <v>11</v>
      </c>
      <c r="H12" s="41" t="s">
        <v>273</v>
      </c>
      <c r="I12" s="18">
        <v>3</v>
      </c>
      <c r="J12" s="48"/>
      <c r="K12" s="19"/>
      <c r="L12" s="19"/>
      <c r="M12" s="19">
        <v>272</v>
      </c>
      <c r="N12" s="19"/>
      <c r="O12" s="19"/>
      <c r="P12" s="19"/>
      <c r="Q12" s="19"/>
      <c r="R12" s="19">
        <v>5</v>
      </c>
      <c r="S12" s="19"/>
      <c r="T12" s="19"/>
      <c r="U12" s="19"/>
      <c r="V12" s="19"/>
      <c r="W12" s="19"/>
      <c r="X12" s="98">
        <v>1</v>
      </c>
      <c r="Y12" s="19" t="s">
        <v>115</v>
      </c>
      <c r="Z12" s="58"/>
      <c r="AA12" s="58"/>
      <c r="AB12" s="58"/>
      <c r="AC12" s="245"/>
    </row>
    <row r="13" spans="1:29" s="7" customFormat="1" ht="12">
      <c r="A13" s="39" t="s">
        <v>8</v>
      </c>
      <c r="B13" s="40" t="s">
        <v>12</v>
      </c>
      <c r="C13" s="39" t="s">
        <v>8</v>
      </c>
      <c r="D13" s="40" t="s">
        <v>12</v>
      </c>
      <c r="E13" s="42" t="s">
        <v>8</v>
      </c>
      <c r="F13" s="42" t="s">
        <v>468</v>
      </c>
      <c r="G13" s="41" t="s">
        <v>274</v>
      </c>
      <c r="H13" s="41" t="s">
        <v>356</v>
      </c>
      <c r="I13" s="18">
        <v>3</v>
      </c>
      <c r="J13" s="48">
        <v>4</v>
      </c>
      <c r="K13" s="19"/>
      <c r="L13" s="19"/>
      <c r="M13" s="19"/>
      <c r="N13" s="19">
        <v>3</v>
      </c>
      <c r="O13" s="19"/>
      <c r="P13" s="19">
        <v>11</v>
      </c>
      <c r="Q13" s="19"/>
      <c r="R13" s="19"/>
      <c r="S13" s="19"/>
      <c r="T13" s="19"/>
      <c r="U13" s="19"/>
      <c r="V13" s="19"/>
      <c r="W13" s="19"/>
      <c r="X13" s="98">
        <v>1</v>
      </c>
      <c r="Y13" s="19" t="s">
        <v>115</v>
      </c>
      <c r="Z13" s="58"/>
      <c r="AA13" s="58"/>
      <c r="AB13" s="58"/>
      <c r="AC13" s="245"/>
    </row>
    <row r="14" spans="1:29" s="7" customFormat="1" ht="12" customHeight="1">
      <c r="A14" s="39" t="s">
        <v>8</v>
      </c>
      <c r="B14" s="40" t="s">
        <v>13</v>
      </c>
      <c r="C14" s="39" t="s">
        <v>8</v>
      </c>
      <c r="D14" s="40" t="s">
        <v>13</v>
      </c>
      <c r="E14" s="42" t="s">
        <v>8</v>
      </c>
      <c r="F14" s="42" t="s">
        <v>469</v>
      </c>
      <c r="G14" s="41" t="s">
        <v>275</v>
      </c>
      <c r="H14" s="41" t="s">
        <v>356</v>
      </c>
      <c r="I14" s="18">
        <v>3</v>
      </c>
      <c r="J14" s="48">
        <v>4</v>
      </c>
      <c r="K14" s="19"/>
      <c r="L14" s="19"/>
      <c r="M14" s="19"/>
      <c r="N14" s="19">
        <v>3</v>
      </c>
      <c r="O14" s="19"/>
      <c r="P14" s="19"/>
      <c r="Q14" s="19">
        <v>5</v>
      </c>
      <c r="R14" s="19"/>
      <c r="S14" s="19"/>
      <c r="T14" s="19"/>
      <c r="U14" s="19"/>
      <c r="V14" s="19"/>
      <c r="W14" s="19"/>
      <c r="X14" s="98">
        <v>1</v>
      </c>
      <c r="Y14" s="19" t="s">
        <v>115</v>
      </c>
      <c r="Z14" s="58"/>
      <c r="AA14" s="58"/>
      <c r="AB14" s="58"/>
      <c r="AC14" s="245"/>
    </row>
    <row r="15" spans="1:29" s="7" customFormat="1" ht="12" customHeight="1">
      <c r="A15" s="39" t="s">
        <v>8</v>
      </c>
      <c r="B15" s="40" t="s">
        <v>14</v>
      </c>
      <c r="C15" s="39" t="s">
        <v>8</v>
      </c>
      <c r="D15" s="40" t="s">
        <v>14</v>
      </c>
      <c r="E15" s="42" t="s">
        <v>8</v>
      </c>
      <c r="F15" s="42" t="s">
        <v>470</v>
      </c>
      <c r="G15" s="41" t="s">
        <v>276</v>
      </c>
      <c r="H15" s="41" t="s">
        <v>356</v>
      </c>
      <c r="I15" s="18">
        <v>3</v>
      </c>
      <c r="J15" s="48">
        <v>4</v>
      </c>
      <c r="K15" s="19"/>
      <c r="L15" s="19"/>
      <c r="M15" s="19"/>
      <c r="N15" s="19">
        <v>3</v>
      </c>
      <c r="O15" s="19"/>
      <c r="P15" s="19"/>
      <c r="Q15" s="19"/>
      <c r="R15" s="19">
        <v>5</v>
      </c>
      <c r="S15" s="19"/>
      <c r="T15" s="19"/>
      <c r="U15" s="19"/>
      <c r="V15" s="19"/>
      <c r="W15" s="19"/>
      <c r="X15" s="98">
        <v>1</v>
      </c>
      <c r="Y15" s="19" t="s">
        <v>115</v>
      </c>
      <c r="Z15" s="58"/>
      <c r="AA15" s="58"/>
      <c r="AB15" s="58"/>
      <c r="AC15" s="245"/>
    </row>
    <row r="16" spans="1:29" s="7" customFormat="1" ht="12" customHeight="1">
      <c r="A16" s="39" t="s">
        <v>10</v>
      </c>
      <c r="B16" s="40" t="s">
        <v>7</v>
      </c>
      <c r="C16" s="39" t="s">
        <v>10</v>
      </c>
      <c r="D16" s="40" t="s">
        <v>7</v>
      </c>
      <c r="E16" s="42" t="s">
        <v>10</v>
      </c>
      <c r="F16" s="42" t="s">
        <v>471</v>
      </c>
      <c r="G16" s="41" t="s">
        <v>0</v>
      </c>
      <c r="H16" s="41" t="s">
        <v>273</v>
      </c>
      <c r="I16" s="18">
        <v>3</v>
      </c>
      <c r="J16" s="48"/>
      <c r="K16" s="19">
        <v>9</v>
      </c>
      <c r="L16" s="19"/>
      <c r="M16" s="19"/>
      <c r="N16" s="19"/>
      <c r="O16" s="19"/>
      <c r="P16" s="19">
        <v>11</v>
      </c>
      <c r="Q16" s="19"/>
      <c r="R16" s="19"/>
      <c r="S16" s="19"/>
      <c r="T16" s="19"/>
      <c r="U16" s="19"/>
      <c r="V16" s="19">
        <v>13</v>
      </c>
      <c r="W16" s="19"/>
      <c r="X16" s="98">
        <v>1</v>
      </c>
      <c r="Y16" s="19" t="s">
        <v>115</v>
      </c>
      <c r="Z16" s="58"/>
      <c r="AA16" s="58"/>
      <c r="AB16" s="58"/>
      <c r="AC16" s="245"/>
    </row>
    <row r="17" spans="1:29" s="7" customFormat="1" ht="12" customHeight="1">
      <c r="A17" s="39" t="s">
        <v>10</v>
      </c>
      <c r="B17" s="40" t="s">
        <v>8</v>
      </c>
      <c r="C17" s="39" t="s">
        <v>10</v>
      </c>
      <c r="D17" s="40" t="s">
        <v>8</v>
      </c>
      <c r="E17" s="42" t="s">
        <v>10</v>
      </c>
      <c r="F17" s="42" t="s">
        <v>472</v>
      </c>
      <c r="G17" s="41" t="s">
        <v>9</v>
      </c>
      <c r="H17" s="41" t="s">
        <v>273</v>
      </c>
      <c r="I17" s="18">
        <v>3</v>
      </c>
      <c r="J17" s="48"/>
      <c r="K17" s="19">
        <v>9</v>
      </c>
      <c r="L17" s="19"/>
      <c r="M17" s="19"/>
      <c r="N17" s="19"/>
      <c r="O17" s="19"/>
      <c r="P17" s="19"/>
      <c r="Q17" s="19">
        <v>5</v>
      </c>
      <c r="R17" s="19"/>
      <c r="S17" s="19"/>
      <c r="T17" s="19"/>
      <c r="U17" s="19"/>
      <c r="V17" s="19">
        <v>13</v>
      </c>
      <c r="W17" s="19"/>
      <c r="X17" s="98">
        <v>1</v>
      </c>
      <c r="Y17" s="19" t="s">
        <v>115</v>
      </c>
      <c r="Z17" s="58"/>
      <c r="AA17" s="58"/>
      <c r="AB17" s="58"/>
      <c r="AC17" s="245"/>
    </row>
    <row r="18" spans="1:29" s="7" customFormat="1" ht="12" customHeight="1">
      <c r="A18" s="39" t="s">
        <v>10</v>
      </c>
      <c r="B18" s="40" t="s">
        <v>10</v>
      </c>
      <c r="C18" s="39" t="s">
        <v>10</v>
      </c>
      <c r="D18" s="40" t="s">
        <v>10</v>
      </c>
      <c r="E18" s="42" t="s">
        <v>10</v>
      </c>
      <c r="F18" s="42" t="s">
        <v>473</v>
      </c>
      <c r="G18" s="41" t="s">
        <v>11</v>
      </c>
      <c r="H18" s="41" t="s">
        <v>273</v>
      </c>
      <c r="I18" s="18">
        <v>3</v>
      </c>
      <c r="J18" s="48"/>
      <c r="K18" s="19">
        <v>9</v>
      </c>
      <c r="L18" s="19"/>
      <c r="M18" s="19"/>
      <c r="N18" s="19"/>
      <c r="O18" s="19"/>
      <c r="P18" s="19"/>
      <c r="Q18" s="19"/>
      <c r="R18" s="19">
        <v>5</v>
      </c>
      <c r="S18" s="19"/>
      <c r="T18" s="19"/>
      <c r="U18" s="19"/>
      <c r="V18" s="19">
        <v>13</v>
      </c>
      <c r="W18" s="19"/>
      <c r="X18" s="98">
        <v>1</v>
      </c>
      <c r="Y18" s="19" t="s">
        <v>115</v>
      </c>
      <c r="Z18" s="58"/>
      <c r="AA18" s="58"/>
      <c r="AB18" s="58"/>
      <c r="AC18" s="245"/>
    </row>
    <row r="19" spans="1:29" s="7" customFormat="1" ht="12" customHeight="1">
      <c r="A19" s="43">
        <v>4</v>
      </c>
      <c r="B19" s="44" t="s">
        <v>7</v>
      </c>
      <c r="C19" s="43">
        <v>4</v>
      </c>
      <c r="D19" s="44" t="s">
        <v>7</v>
      </c>
      <c r="E19" s="45" t="s">
        <v>12</v>
      </c>
      <c r="F19" s="45" t="s">
        <v>474</v>
      </c>
      <c r="G19" s="41" t="s">
        <v>0</v>
      </c>
      <c r="H19" s="41" t="s">
        <v>273</v>
      </c>
      <c r="I19" s="18">
        <v>3</v>
      </c>
      <c r="J19" s="48"/>
      <c r="K19" s="19">
        <v>9</v>
      </c>
      <c r="L19" s="19"/>
      <c r="M19" s="19"/>
      <c r="N19" s="19"/>
      <c r="O19" s="19"/>
      <c r="P19" s="19">
        <v>11</v>
      </c>
      <c r="Q19" s="19"/>
      <c r="R19" s="19"/>
      <c r="S19" s="19"/>
      <c r="T19" s="19"/>
      <c r="U19" s="19"/>
      <c r="V19" s="19"/>
      <c r="W19" s="19">
        <v>15</v>
      </c>
      <c r="X19" s="98">
        <v>1</v>
      </c>
      <c r="Y19" s="19" t="s">
        <v>115</v>
      </c>
      <c r="Z19" s="58"/>
      <c r="AA19" s="58"/>
      <c r="AB19" s="58"/>
      <c r="AC19" s="245"/>
    </row>
    <row r="20" spans="1:29" s="7" customFormat="1" ht="12" customHeight="1">
      <c r="A20" s="43">
        <v>4</v>
      </c>
      <c r="B20" s="44" t="s">
        <v>8</v>
      </c>
      <c r="C20" s="43">
        <v>4</v>
      </c>
      <c r="D20" s="44" t="s">
        <v>8</v>
      </c>
      <c r="E20" s="45" t="s">
        <v>12</v>
      </c>
      <c r="F20" s="45" t="s">
        <v>475</v>
      </c>
      <c r="G20" s="41" t="s">
        <v>9</v>
      </c>
      <c r="H20" s="41" t="s">
        <v>273</v>
      </c>
      <c r="I20" s="18">
        <v>3</v>
      </c>
      <c r="J20" s="48"/>
      <c r="K20" s="19">
        <v>9</v>
      </c>
      <c r="L20" s="19"/>
      <c r="M20" s="19"/>
      <c r="N20" s="19"/>
      <c r="O20" s="19"/>
      <c r="P20" s="19"/>
      <c r="Q20" s="19">
        <v>5</v>
      </c>
      <c r="R20" s="19"/>
      <c r="S20" s="19"/>
      <c r="T20" s="19"/>
      <c r="U20" s="19"/>
      <c r="V20" s="19"/>
      <c r="W20" s="19">
        <v>15</v>
      </c>
      <c r="X20" s="98">
        <v>1</v>
      </c>
      <c r="Y20" s="19" t="s">
        <v>115</v>
      </c>
      <c r="Z20" s="58"/>
      <c r="AA20" s="58"/>
      <c r="AB20" s="58"/>
      <c r="AC20" s="245"/>
    </row>
    <row r="21" spans="1:29" s="7" customFormat="1" ht="12" customHeight="1">
      <c r="A21" s="43">
        <v>4</v>
      </c>
      <c r="B21" s="44" t="s">
        <v>10</v>
      </c>
      <c r="C21" s="43">
        <v>4</v>
      </c>
      <c r="D21" s="44" t="s">
        <v>10</v>
      </c>
      <c r="E21" s="45" t="s">
        <v>12</v>
      </c>
      <c r="F21" s="45" t="s">
        <v>476</v>
      </c>
      <c r="G21" s="41" t="s">
        <v>11</v>
      </c>
      <c r="H21" s="41" t="s">
        <v>273</v>
      </c>
      <c r="I21" s="18">
        <v>3</v>
      </c>
      <c r="J21" s="48"/>
      <c r="K21" s="19">
        <v>9</v>
      </c>
      <c r="L21" s="19"/>
      <c r="M21" s="19"/>
      <c r="N21" s="19"/>
      <c r="O21" s="19"/>
      <c r="P21" s="19"/>
      <c r="Q21" s="19"/>
      <c r="R21" s="19">
        <v>5</v>
      </c>
      <c r="S21" s="19"/>
      <c r="T21" s="19"/>
      <c r="U21" s="19"/>
      <c r="V21" s="19"/>
      <c r="W21" s="19">
        <v>15</v>
      </c>
      <c r="X21" s="98">
        <v>1</v>
      </c>
      <c r="Y21" s="19" t="s">
        <v>115</v>
      </c>
      <c r="Z21" s="58"/>
      <c r="AA21" s="58"/>
      <c r="AB21" s="58"/>
      <c r="AC21" s="245"/>
    </row>
    <row r="22" spans="1:29" s="7" customFormat="1" ht="12" customHeight="1">
      <c r="A22" s="43">
        <v>5</v>
      </c>
      <c r="B22" s="44" t="s">
        <v>15</v>
      </c>
      <c r="C22" s="43">
        <v>5</v>
      </c>
      <c r="D22" s="44" t="s">
        <v>15</v>
      </c>
      <c r="E22" s="45" t="s">
        <v>13</v>
      </c>
      <c r="F22" s="45" t="s">
        <v>477</v>
      </c>
      <c r="G22" s="41" t="s">
        <v>0</v>
      </c>
      <c r="H22" s="41" t="s">
        <v>273</v>
      </c>
      <c r="I22" s="18">
        <v>3</v>
      </c>
      <c r="J22" s="48"/>
      <c r="K22" s="19">
        <v>9</v>
      </c>
      <c r="L22" s="19">
        <v>16</v>
      </c>
      <c r="M22" s="19"/>
      <c r="N22" s="19"/>
      <c r="O22" s="19"/>
      <c r="P22" s="19"/>
      <c r="Q22" s="19"/>
      <c r="R22" s="19"/>
      <c r="S22" s="19">
        <v>5</v>
      </c>
      <c r="T22" s="19"/>
      <c r="U22" s="19"/>
      <c r="V22" s="19"/>
      <c r="W22" s="19"/>
      <c r="X22" s="98">
        <v>1</v>
      </c>
      <c r="Y22" s="19" t="s">
        <v>115</v>
      </c>
      <c r="Z22" s="58"/>
      <c r="AA22" s="58"/>
      <c r="AB22" s="58"/>
      <c r="AC22" s="245"/>
    </row>
    <row r="23" spans="1:29" s="7" customFormat="1" ht="12" customHeight="1">
      <c r="A23" s="43">
        <v>6</v>
      </c>
      <c r="B23" s="44" t="s">
        <v>15</v>
      </c>
      <c r="C23" s="43">
        <v>6</v>
      </c>
      <c r="D23" s="44" t="s">
        <v>15</v>
      </c>
      <c r="E23" s="45" t="s">
        <v>14</v>
      </c>
      <c r="F23" s="45" t="s">
        <v>478</v>
      </c>
      <c r="G23" s="41" t="s">
        <v>0</v>
      </c>
      <c r="H23" s="41" t="s">
        <v>273</v>
      </c>
      <c r="I23" s="18">
        <v>3</v>
      </c>
      <c r="J23" s="48"/>
      <c r="K23" s="19">
        <v>9</v>
      </c>
      <c r="L23" s="19">
        <v>36</v>
      </c>
      <c r="M23" s="19"/>
      <c r="N23" s="19"/>
      <c r="O23" s="19"/>
      <c r="P23" s="19"/>
      <c r="Q23" s="19"/>
      <c r="R23" s="19"/>
      <c r="S23" s="19"/>
      <c r="T23" s="19">
        <v>6</v>
      </c>
      <c r="U23" s="19"/>
      <c r="V23" s="19"/>
      <c r="W23" s="19"/>
      <c r="X23" s="98">
        <v>1</v>
      </c>
      <c r="Y23" s="19" t="s">
        <v>115</v>
      </c>
      <c r="Z23" s="58"/>
      <c r="AA23" s="58"/>
      <c r="AB23" s="58"/>
      <c r="AC23" s="245"/>
    </row>
    <row r="24" spans="1:29" s="7" customFormat="1" ht="12" customHeight="1">
      <c r="A24" s="43">
        <v>7</v>
      </c>
      <c r="B24" s="44" t="s">
        <v>7</v>
      </c>
      <c r="C24" s="43">
        <v>7</v>
      </c>
      <c r="D24" s="44" t="s">
        <v>7</v>
      </c>
      <c r="E24" s="45" t="s">
        <v>19</v>
      </c>
      <c r="F24" s="45" t="s">
        <v>479</v>
      </c>
      <c r="G24" s="41" t="s">
        <v>9</v>
      </c>
      <c r="H24" s="41" t="s">
        <v>273</v>
      </c>
      <c r="I24" s="18">
        <v>3</v>
      </c>
      <c r="J24" s="48"/>
      <c r="K24" s="19"/>
      <c r="L24" s="19">
        <v>16</v>
      </c>
      <c r="M24" s="19"/>
      <c r="N24" s="19"/>
      <c r="O24" s="19"/>
      <c r="P24" s="19">
        <v>6</v>
      </c>
      <c r="Q24" s="19"/>
      <c r="R24" s="19"/>
      <c r="S24" s="19">
        <v>3</v>
      </c>
      <c r="T24" s="19"/>
      <c r="U24" s="19"/>
      <c r="V24" s="19"/>
      <c r="W24" s="19"/>
      <c r="X24" s="98">
        <v>1</v>
      </c>
      <c r="Y24" s="19" t="s">
        <v>115</v>
      </c>
      <c r="Z24" s="58"/>
      <c r="AA24" s="58"/>
      <c r="AB24" s="58"/>
      <c r="AC24" s="245"/>
    </row>
    <row r="25" spans="1:29" s="10" customFormat="1" ht="12" customHeight="1">
      <c r="A25" s="43">
        <v>7</v>
      </c>
      <c r="B25" s="44" t="s">
        <v>8</v>
      </c>
      <c r="C25" s="43">
        <v>7</v>
      </c>
      <c r="D25" s="44" t="s">
        <v>8</v>
      </c>
      <c r="E25" s="45" t="s">
        <v>19</v>
      </c>
      <c r="F25" s="45" t="s">
        <v>480</v>
      </c>
      <c r="G25" s="41" t="s">
        <v>9</v>
      </c>
      <c r="H25" s="41" t="s">
        <v>273</v>
      </c>
      <c r="I25" s="18">
        <v>3</v>
      </c>
      <c r="J25" s="48"/>
      <c r="K25" s="19"/>
      <c r="L25" s="19">
        <v>16</v>
      </c>
      <c r="M25" s="19"/>
      <c r="N25" s="19"/>
      <c r="O25" s="19"/>
      <c r="P25" s="19"/>
      <c r="Q25" s="19">
        <v>5</v>
      </c>
      <c r="R25" s="19"/>
      <c r="S25" s="19">
        <v>3</v>
      </c>
      <c r="T25" s="19"/>
      <c r="U25" s="19"/>
      <c r="V25" s="19"/>
      <c r="W25" s="19"/>
      <c r="X25" s="98">
        <v>1</v>
      </c>
      <c r="Y25" s="19" t="s">
        <v>115</v>
      </c>
      <c r="Z25" s="58"/>
      <c r="AA25" s="58"/>
      <c r="AB25" s="58"/>
      <c r="AC25" s="245"/>
    </row>
    <row r="26" spans="1:29" s="10" customFormat="1" ht="12" customHeight="1">
      <c r="A26" s="43">
        <v>7</v>
      </c>
      <c r="B26" s="44" t="s">
        <v>10</v>
      </c>
      <c r="C26" s="43">
        <v>7</v>
      </c>
      <c r="D26" s="44" t="s">
        <v>10</v>
      </c>
      <c r="E26" s="45" t="s">
        <v>19</v>
      </c>
      <c r="F26" s="45" t="s">
        <v>481</v>
      </c>
      <c r="G26" s="41" t="s">
        <v>11</v>
      </c>
      <c r="H26" s="41" t="s">
        <v>273</v>
      </c>
      <c r="I26" s="18">
        <v>3</v>
      </c>
      <c r="J26" s="48"/>
      <c r="K26" s="19"/>
      <c r="L26" s="19">
        <v>16</v>
      </c>
      <c r="M26" s="19"/>
      <c r="N26" s="19"/>
      <c r="O26" s="19"/>
      <c r="P26" s="19">
        <v>4</v>
      </c>
      <c r="Q26" s="19"/>
      <c r="R26" s="19"/>
      <c r="S26" s="19" t="s">
        <v>71</v>
      </c>
      <c r="T26" s="19"/>
      <c r="U26" s="19"/>
      <c r="V26" s="19"/>
      <c r="W26" s="19"/>
      <c r="X26" s="98">
        <v>1</v>
      </c>
      <c r="Y26" s="19" t="s">
        <v>115</v>
      </c>
      <c r="Z26" s="58"/>
      <c r="AA26" s="58"/>
      <c r="AB26" s="58"/>
      <c r="AC26" s="245"/>
    </row>
    <row r="27" spans="1:29" s="10" customFormat="1" ht="12" customHeight="1">
      <c r="A27" s="43">
        <v>7</v>
      </c>
      <c r="B27" s="44" t="s">
        <v>12</v>
      </c>
      <c r="C27" s="43">
        <v>7</v>
      </c>
      <c r="D27" s="44" t="s">
        <v>12</v>
      </c>
      <c r="E27" s="45" t="s">
        <v>19</v>
      </c>
      <c r="F27" s="45" t="s">
        <v>482</v>
      </c>
      <c r="G27" s="41" t="s">
        <v>11</v>
      </c>
      <c r="H27" s="41" t="s">
        <v>273</v>
      </c>
      <c r="I27" s="18">
        <v>3</v>
      </c>
      <c r="J27" s="48"/>
      <c r="K27" s="19"/>
      <c r="L27" s="19">
        <v>16</v>
      </c>
      <c r="M27" s="19"/>
      <c r="N27" s="19"/>
      <c r="O27" s="19"/>
      <c r="P27" s="19"/>
      <c r="Q27" s="19"/>
      <c r="R27" s="19">
        <v>5</v>
      </c>
      <c r="S27" s="19" t="s">
        <v>71</v>
      </c>
      <c r="T27" s="19"/>
      <c r="U27" s="19"/>
      <c r="V27" s="19"/>
      <c r="W27" s="19"/>
      <c r="X27" s="98">
        <v>1</v>
      </c>
      <c r="Y27" s="19" t="s">
        <v>115</v>
      </c>
      <c r="Z27" s="58"/>
      <c r="AA27" s="58"/>
      <c r="AB27" s="58"/>
      <c r="AC27" s="245"/>
    </row>
    <row r="28" spans="1:29" s="10" customFormat="1" ht="12" customHeight="1">
      <c r="A28" s="43">
        <v>8</v>
      </c>
      <c r="B28" s="44" t="s">
        <v>15</v>
      </c>
      <c r="C28" s="43">
        <v>8</v>
      </c>
      <c r="D28" s="44" t="s">
        <v>15</v>
      </c>
      <c r="E28" s="45" t="s">
        <v>21</v>
      </c>
      <c r="F28" s="45" t="s">
        <v>483</v>
      </c>
      <c r="G28" s="41" t="s">
        <v>0</v>
      </c>
      <c r="H28" s="41" t="s">
        <v>273</v>
      </c>
      <c r="I28" s="18">
        <v>3</v>
      </c>
      <c r="J28" s="48"/>
      <c r="K28" s="19"/>
      <c r="L28" s="19">
        <v>16</v>
      </c>
      <c r="M28" s="19"/>
      <c r="N28" s="19">
        <v>27</v>
      </c>
      <c r="O28" s="19"/>
      <c r="P28" s="19"/>
      <c r="Q28" s="19"/>
      <c r="R28" s="19"/>
      <c r="S28" s="19">
        <v>5</v>
      </c>
      <c r="T28" s="19"/>
      <c r="U28" s="19"/>
      <c r="V28" s="19"/>
      <c r="W28" s="19"/>
      <c r="X28" s="98">
        <v>1</v>
      </c>
      <c r="Y28" s="19" t="s">
        <v>115</v>
      </c>
      <c r="Z28" s="58"/>
      <c r="AA28" s="58"/>
      <c r="AB28" s="58"/>
      <c r="AC28" s="245"/>
    </row>
    <row r="29" spans="1:29" s="10" customFormat="1" ht="12" customHeight="1">
      <c r="A29" s="43">
        <v>9</v>
      </c>
      <c r="B29" s="44" t="s">
        <v>15</v>
      </c>
      <c r="C29" s="43">
        <v>9</v>
      </c>
      <c r="D29" s="44" t="s">
        <v>15</v>
      </c>
      <c r="E29" s="45" t="s">
        <v>22</v>
      </c>
      <c r="F29" s="45" t="s">
        <v>484</v>
      </c>
      <c r="G29" s="41" t="s">
        <v>0</v>
      </c>
      <c r="H29" s="41" t="s">
        <v>273</v>
      </c>
      <c r="I29" s="18">
        <v>3</v>
      </c>
      <c r="J29" s="48"/>
      <c r="K29" s="19">
        <v>9</v>
      </c>
      <c r="L29" s="19">
        <v>16</v>
      </c>
      <c r="M29" s="19"/>
      <c r="N29" s="19"/>
      <c r="O29" s="19"/>
      <c r="P29" s="19">
        <v>3</v>
      </c>
      <c r="Q29" s="19"/>
      <c r="R29" s="19"/>
      <c r="S29" s="19"/>
      <c r="T29" s="19"/>
      <c r="U29" s="19">
        <v>24</v>
      </c>
      <c r="V29" s="19"/>
      <c r="W29" s="19"/>
      <c r="X29" s="98">
        <v>1</v>
      </c>
      <c r="Y29" s="19" t="s">
        <v>115</v>
      </c>
      <c r="Z29" s="58"/>
      <c r="AA29" s="58"/>
      <c r="AB29" s="58"/>
      <c r="AC29" s="245"/>
    </row>
    <row r="30" spans="1:29" s="7" customFormat="1" ht="12">
      <c r="A30" s="43">
        <v>10</v>
      </c>
      <c r="B30" s="44" t="s">
        <v>7</v>
      </c>
      <c r="C30" s="43">
        <v>10</v>
      </c>
      <c r="D30" s="44" t="s">
        <v>7</v>
      </c>
      <c r="E30" s="45" t="s">
        <v>23</v>
      </c>
      <c r="F30" s="45" t="s">
        <v>485</v>
      </c>
      <c r="G30" s="41" t="s">
        <v>16</v>
      </c>
      <c r="H30" s="41" t="s">
        <v>273</v>
      </c>
      <c r="I30" s="18">
        <v>3</v>
      </c>
      <c r="J30" s="48"/>
      <c r="K30" s="19"/>
      <c r="L30" s="19"/>
      <c r="M30" s="19"/>
      <c r="N30" s="19">
        <v>13</v>
      </c>
      <c r="O30" s="50">
        <v>8</v>
      </c>
      <c r="P30" s="19">
        <v>11</v>
      </c>
      <c r="Q30" s="19"/>
      <c r="R30" s="19"/>
      <c r="S30" s="19"/>
      <c r="T30" s="19"/>
      <c r="U30" s="19"/>
      <c r="V30" s="19"/>
      <c r="W30" s="19"/>
      <c r="X30" s="98">
        <v>1</v>
      </c>
      <c r="Y30" s="19" t="s">
        <v>115</v>
      </c>
      <c r="Z30" s="58"/>
      <c r="AA30" s="58"/>
      <c r="AB30" s="58"/>
      <c r="AC30" s="245"/>
    </row>
    <row r="31" spans="1:29" s="7" customFormat="1" ht="12">
      <c r="A31" s="43">
        <v>10</v>
      </c>
      <c r="B31" s="44" t="s">
        <v>8</v>
      </c>
      <c r="C31" s="43">
        <v>10</v>
      </c>
      <c r="D31" s="44" t="s">
        <v>8</v>
      </c>
      <c r="E31" s="45" t="s">
        <v>23</v>
      </c>
      <c r="F31" s="45" t="s">
        <v>486</v>
      </c>
      <c r="G31" s="41" t="s">
        <v>17</v>
      </c>
      <c r="H31" s="41" t="s">
        <v>273</v>
      </c>
      <c r="I31" s="18">
        <v>3</v>
      </c>
      <c r="J31" s="48"/>
      <c r="K31" s="19"/>
      <c r="L31" s="19"/>
      <c r="M31" s="19"/>
      <c r="N31" s="19">
        <v>13</v>
      </c>
      <c r="O31" s="50">
        <v>8</v>
      </c>
      <c r="P31" s="19"/>
      <c r="Q31" s="19">
        <v>5</v>
      </c>
      <c r="R31" s="19"/>
      <c r="S31" s="19"/>
      <c r="T31" s="19"/>
      <c r="U31" s="19"/>
      <c r="V31" s="19"/>
      <c r="W31" s="19"/>
      <c r="X31" s="98">
        <v>1</v>
      </c>
      <c r="Y31" s="19" t="s">
        <v>115</v>
      </c>
      <c r="Z31" s="58"/>
      <c r="AA31" s="58"/>
      <c r="AB31" s="58"/>
      <c r="AC31" s="245"/>
    </row>
    <row r="32" spans="1:29" s="7" customFormat="1" ht="12.5" thickBot="1">
      <c r="A32" s="87">
        <v>10</v>
      </c>
      <c r="B32" s="88" t="s">
        <v>10</v>
      </c>
      <c r="C32" s="87">
        <v>10</v>
      </c>
      <c r="D32" s="88" t="s">
        <v>10</v>
      </c>
      <c r="E32" s="89" t="s">
        <v>23</v>
      </c>
      <c r="F32" s="89" t="s">
        <v>487</v>
      </c>
      <c r="G32" s="70" t="s">
        <v>18</v>
      </c>
      <c r="H32" s="70" t="s">
        <v>273</v>
      </c>
      <c r="I32" s="71">
        <v>3</v>
      </c>
      <c r="J32" s="73"/>
      <c r="K32" s="72"/>
      <c r="L32" s="72"/>
      <c r="M32" s="72"/>
      <c r="N32" s="139">
        <v>13</v>
      </c>
      <c r="O32" s="139">
        <v>8</v>
      </c>
      <c r="P32" s="72"/>
      <c r="Q32" s="72"/>
      <c r="R32" s="72">
        <v>5</v>
      </c>
      <c r="S32" s="72"/>
      <c r="T32" s="72"/>
      <c r="U32" s="72"/>
      <c r="V32" s="72"/>
      <c r="W32" s="72"/>
      <c r="X32" s="101">
        <v>1</v>
      </c>
      <c r="Y32" s="72" t="s">
        <v>115</v>
      </c>
      <c r="Z32" s="74"/>
      <c r="AA32" s="74"/>
      <c r="AB32" s="74"/>
      <c r="AC32" s="75"/>
    </row>
    <row r="33" s="6" customFormat="1" ht="12"/>
    <row r="34" s="6" customFormat="1" ht="12"/>
    <row r="35" s="6" customFormat="1" ht="12"/>
    <row r="36" s="6" customFormat="1" ht="12"/>
    <row r="37" s="6" customFormat="1" ht="12"/>
    <row r="38" s="6" customFormat="1" ht="12"/>
    <row r="39" s="6" customFormat="1" ht="12"/>
    <row r="40" s="6" customFormat="1" ht="12"/>
    <row r="41" s="6" customFormat="1" ht="12"/>
    <row r="42" s="6" customFormat="1" ht="12"/>
    <row r="43" s="6" customFormat="1" ht="12"/>
    <row r="44" s="6" customFormat="1" ht="12"/>
    <row r="45" s="6" customFormat="1" ht="12"/>
    <row r="46" s="6" customFormat="1" ht="12"/>
    <row r="47" s="6" customFormat="1" ht="12"/>
    <row r="48" s="6" customFormat="1" ht="12"/>
    <row r="49" s="6" customFormat="1" ht="12"/>
    <row r="50" s="6" customFormat="1" ht="12"/>
    <row r="51" s="6" customFormat="1" ht="12"/>
    <row r="52" s="6" customFormat="1" ht="12"/>
    <row r="53" s="6" customFormat="1" ht="12"/>
    <row r="54" s="6" customFormat="1" ht="12"/>
    <row r="55" s="6" customFormat="1" ht="12"/>
    <row r="56" s="6" customFormat="1" ht="12"/>
    <row r="57" s="6" customFormat="1" ht="12"/>
    <row r="58" s="6" customFormat="1" ht="12"/>
    <row r="59" s="6" customFormat="1" ht="12"/>
    <row r="60" s="6" customFormat="1" ht="12"/>
    <row r="61" s="6" customFormat="1" ht="12"/>
    <row r="62" s="6" customFormat="1" ht="12"/>
    <row r="63" s="6" customFormat="1" ht="12"/>
    <row r="64" s="6" customFormat="1" ht="12"/>
    <row r="65" s="6" customFormat="1" ht="12"/>
    <row r="66" s="6" customFormat="1" ht="12"/>
    <row r="67" s="6" customFormat="1" ht="12"/>
    <row r="68" s="6" customFormat="1" ht="12"/>
    <row r="69" s="6" customFormat="1" ht="12"/>
    <row r="70" s="6" customFormat="1" ht="12"/>
    <row r="71" s="6" customFormat="1" ht="12"/>
    <row r="72" s="6" customFormat="1" ht="12"/>
    <row r="73" s="6" customFormat="1" ht="12"/>
    <row r="74" s="6" customFormat="1" ht="12"/>
    <row r="75" s="6" customFormat="1" ht="12"/>
    <row r="76" s="6" customFormat="1" ht="12"/>
    <row r="77" s="6" customFormat="1" ht="12"/>
    <row r="78" s="6" customFormat="1" ht="12"/>
    <row r="79" s="6" customFormat="1" ht="12"/>
    <row r="80" s="6" customFormat="1" ht="12"/>
    <row r="81" spans="3:29" s="6" customFormat="1" ht="15" customHeight="1"/>
    <row r="82" spans="3:29">
      <c r="C82" s="6"/>
      <c r="D82" s="6"/>
      <c r="E82" s="6"/>
      <c r="F82" s="6"/>
      <c r="G82" s="6"/>
      <c r="H82" s="6"/>
      <c r="I82" s="6"/>
      <c r="J82" s="6"/>
      <c r="K82" s="6"/>
      <c r="L82" s="6"/>
      <c r="M82" s="6"/>
      <c r="N82" s="6"/>
      <c r="O82" s="6"/>
      <c r="P82" s="6"/>
      <c r="Q82" s="6"/>
      <c r="R82" s="6"/>
      <c r="S82" s="6"/>
      <c r="T82" s="6"/>
      <c r="U82" s="6"/>
      <c r="V82" s="6"/>
      <c r="W82" s="6"/>
      <c r="X82" s="6"/>
      <c r="Y82" s="6"/>
      <c r="Z82" s="6"/>
      <c r="AA82" s="6"/>
      <c r="AB82" s="6"/>
      <c r="AC82" s="6"/>
    </row>
    <row r="83" spans="3:29">
      <c r="C83" s="6"/>
      <c r="D83" s="6"/>
      <c r="E83" s="6"/>
      <c r="F83" s="6"/>
      <c r="G83" s="6"/>
      <c r="H83" s="6"/>
      <c r="I83" s="6"/>
      <c r="J83" s="6"/>
      <c r="K83" s="6"/>
      <c r="L83" s="6"/>
      <c r="M83" s="6"/>
      <c r="N83" s="6"/>
      <c r="O83" s="6"/>
      <c r="P83" s="6"/>
      <c r="Q83" s="6"/>
      <c r="R83" s="6"/>
      <c r="S83" s="6"/>
      <c r="T83" s="6"/>
      <c r="U83" s="6"/>
      <c r="V83" s="6"/>
      <c r="W83" s="6"/>
      <c r="X83" s="6"/>
      <c r="Y83" s="6"/>
      <c r="Z83" s="6"/>
      <c r="AA83" s="6"/>
      <c r="AB83" s="6"/>
      <c r="AC83" s="6"/>
    </row>
    <row r="84" spans="3:29">
      <c r="C84" s="6"/>
      <c r="D84" s="6"/>
      <c r="E84" s="6"/>
      <c r="F84" s="6"/>
      <c r="G84" s="6"/>
      <c r="H84" s="6"/>
      <c r="I84" s="6"/>
      <c r="J84" s="6"/>
      <c r="K84" s="6"/>
      <c r="L84" s="6"/>
      <c r="M84" s="6"/>
      <c r="N84" s="6"/>
      <c r="O84" s="6"/>
      <c r="P84" s="6"/>
      <c r="Q84" s="6"/>
      <c r="R84" s="6"/>
      <c r="S84" s="6"/>
      <c r="T84" s="6"/>
      <c r="U84" s="6"/>
      <c r="V84" s="6"/>
      <c r="W84" s="6"/>
      <c r="X84" s="6"/>
      <c r="Y84" s="6"/>
      <c r="Z84" s="6"/>
      <c r="AA84" s="6"/>
      <c r="AB84" s="6"/>
      <c r="AC84" s="6"/>
    </row>
    <row r="85" spans="3:29">
      <c r="C85" s="6"/>
      <c r="D85" s="6"/>
      <c r="E85" s="6"/>
      <c r="F85" s="6"/>
      <c r="G85" s="6"/>
      <c r="H85" s="6"/>
      <c r="I85" s="6"/>
      <c r="J85" s="6"/>
      <c r="K85" s="6"/>
      <c r="L85" s="6"/>
      <c r="M85" s="6"/>
      <c r="N85" s="6"/>
      <c r="O85" s="6"/>
      <c r="P85" s="6"/>
      <c r="Q85" s="6"/>
      <c r="R85" s="6"/>
      <c r="S85" s="6"/>
      <c r="T85" s="6"/>
      <c r="U85" s="6"/>
      <c r="V85" s="6"/>
      <c r="W85" s="6"/>
      <c r="X85" s="6"/>
      <c r="Y85" s="6"/>
      <c r="Z85" s="6"/>
      <c r="AA85" s="6"/>
      <c r="AB85" s="6"/>
      <c r="AC85" s="6"/>
    </row>
    <row r="86" spans="3:29">
      <c r="C86" s="6"/>
      <c r="D86" s="6"/>
      <c r="E86" s="6"/>
      <c r="F86" s="6"/>
      <c r="G86" s="6"/>
      <c r="H86" s="6"/>
      <c r="I86" s="6"/>
      <c r="J86" s="6"/>
      <c r="K86" s="6"/>
      <c r="L86" s="6"/>
      <c r="M86" s="6"/>
      <c r="N86" s="6"/>
      <c r="O86" s="6"/>
      <c r="P86" s="6"/>
      <c r="Q86" s="6"/>
      <c r="R86" s="6"/>
      <c r="S86" s="6"/>
      <c r="T86" s="6"/>
      <c r="U86" s="6"/>
      <c r="V86" s="6"/>
      <c r="W86" s="6"/>
      <c r="X86" s="6"/>
      <c r="Y86" s="6"/>
      <c r="Z86" s="6"/>
      <c r="AA86" s="6"/>
      <c r="AB86" s="6"/>
      <c r="AC86" s="6"/>
    </row>
    <row r="87" spans="3:29">
      <c r="C87" s="6"/>
      <c r="D87" s="6"/>
      <c r="E87" s="6"/>
      <c r="F87" s="6"/>
      <c r="G87" s="6"/>
      <c r="H87" s="6"/>
      <c r="I87" s="6"/>
      <c r="J87" s="6"/>
      <c r="K87" s="6"/>
      <c r="L87" s="6"/>
      <c r="M87" s="6"/>
      <c r="N87" s="6"/>
      <c r="O87" s="6"/>
      <c r="P87" s="6"/>
      <c r="Q87" s="6"/>
      <c r="R87" s="6"/>
      <c r="S87" s="6"/>
      <c r="T87" s="6"/>
      <c r="U87" s="6"/>
      <c r="V87" s="6"/>
      <c r="W87" s="6"/>
      <c r="X87" s="6"/>
      <c r="Y87" s="6"/>
      <c r="Z87" s="6"/>
      <c r="AA87" s="6"/>
      <c r="AB87" s="6"/>
      <c r="AC87" s="6"/>
    </row>
    <row r="88" spans="3:29">
      <c r="C88" s="6"/>
      <c r="D88" s="6"/>
      <c r="E88" s="6"/>
      <c r="F88" s="6"/>
      <c r="G88" s="6"/>
      <c r="H88" s="6"/>
      <c r="I88" s="6"/>
      <c r="J88" s="6"/>
      <c r="K88" s="6"/>
      <c r="L88" s="6"/>
      <c r="M88" s="6"/>
      <c r="N88" s="6"/>
      <c r="O88" s="6"/>
      <c r="P88" s="6"/>
      <c r="Q88" s="6"/>
      <c r="R88" s="6"/>
      <c r="S88" s="6"/>
      <c r="T88" s="6"/>
      <c r="U88" s="6"/>
      <c r="V88" s="6"/>
      <c r="W88" s="6"/>
      <c r="X88" s="6"/>
      <c r="Y88" s="6"/>
      <c r="Z88" s="6"/>
      <c r="AA88" s="6"/>
      <c r="AB88" s="6"/>
      <c r="AC88" s="6"/>
    </row>
    <row r="89" spans="3:29">
      <c r="C89" s="6"/>
      <c r="D89" s="6"/>
      <c r="E89" s="6"/>
      <c r="F89" s="6"/>
      <c r="G89" s="6"/>
      <c r="H89" s="6"/>
      <c r="I89" s="6"/>
      <c r="J89" s="6"/>
      <c r="K89" s="6"/>
      <c r="L89" s="6"/>
      <c r="M89" s="6"/>
      <c r="N89" s="6"/>
      <c r="O89" s="6"/>
      <c r="P89" s="6"/>
      <c r="Q89" s="6"/>
      <c r="R89" s="6"/>
      <c r="S89" s="6"/>
      <c r="T89" s="6"/>
      <c r="U89" s="6"/>
      <c r="V89" s="6"/>
      <c r="W89" s="6"/>
      <c r="X89" s="6"/>
      <c r="Y89" s="6"/>
      <c r="Z89" s="6"/>
      <c r="AA89" s="6"/>
      <c r="AB89" s="6"/>
      <c r="AC89" s="6"/>
    </row>
    <row r="90" spans="3:29">
      <c r="C90" s="6"/>
      <c r="D90" s="6"/>
      <c r="E90" s="6"/>
      <c r="F90" s="6"/>
      <c r="G90" s="6"/>
      <c r="H90" s="6"/>
      <c r="I90" s="6"/>
      <c r="J90" s="6"/>
      <c r="K90" s="6"/>
      <c r="L90" s="6"/>
      <c r="M90" s="6"/>
      <c r="N90" s="6"/>
      <c r="O90" s="6"/>
      <c r="P90" s="6"/>
      <c r="Q90" s="6"/>
      <c r="R90" s="6"/>
      <c r="S90" s="6"/>
      <c r="T90" s="6"/>
      <c r="U90" s="6"/>
      <c r="V90" s="6"/>
      <c r="W90" s="6"/>
      <c r="X90" s="6"/>
      <c r="Y90" s="6"/>
      <c r="Z90" s="6"/>
      <c r="AA90" s="6"/>
      <c r="AB90" s="6"/>
      <c r="AC90" s="6"/>
    </row>
    <row r="91" spans="3:29">
      <c r="C91" s="6"/>
      <c r="D91" s="6"/>
      <c r="E91" s="6"/>
      <c r="F91" s="6"/>
      <c r="G91" s="6"/>
      <c r="H91" s="6"/>
      <c r="I91" s="6"/>
      <c r="J91" s="6"/>
      <c r="K91" s="6"/>
      <c r="L91" s="6"/>
      <c r="M91" s="6"/>
      <c r="N91" s="6"/>
      <c r="O91" s="6"/>
      <c r="P91" s="6"/>
      <c r="Q91" s="6"/>
      <c r="R91" s="6"/>
      <c r="S91" s="6"/>
      <c r="T91" s="6"/>
      <c r="U91" s="6"/>
      <c r="V91" s="6"/>
      <c r="W91" s="6"/>
      <c r="X91" s="6"/>
      <c r="Y91" s="6"/>
      <c r="Z91" s="6"/>
      <c r="AA91" s="6"/>
      <c r="AB91" s="6"/>
      <c r="AC91" s="6"/>
    </row>
    <row r="92" spans="3:29">
      <c r="C92" s="6"/>
      <c r="D92" s="6"/>
      <c r="E92" s="6"/>
      <c r="F92" s="6"/>
      <c r="G92" s="6"/>
      <c r="H92" s="6"/>
      <c r="I92" s="6"/>
      <c r="J92" s="6"/>
      <c r="K92" s="6"/>
      <c r="L92" s="6"/>
      <c r="M92" s="6"/>
      <c r="N92" s="6"/>
      <c r="O92" s="6"/>
      <c r="P92" s="6"/>
      <c r="Q92" s="6"/>
      <c r="R92" s="6"/>
      <c r="S92" s="6"/>
      <c r="T92" s="6"/>
      <c r="U92" s="6"/>
      <c r="V92" s="6"/>
      <c r="W92" s="6"/>
      <c r="X92" s="6"/>
      <c r="Y92" s="6"/>
      <c r="Z92" s="6"/>
      <c r="AA92" s="6"/>
      <c r="AB92" s="6"/>
      <c r="AC92" s="6"/>
    </row>
    <row r="93" spans="3:29">
      <c r="C93" s="6"/>
      <c r="D93" s="6"/>
      <c r="E93" s="6"/>
      <c r="F93" s="6"/>
      <c r="G93" s="6"/>
      <c r="H93" s="6"/>
      <c r="I93" s="6"/>
      <c r="J93" s="6"/>
      <c r="K93" s="6"/>
      <c r="L93" s="6"/>
      <c r="M93" s="6"/>
      <c r="N93" s="6"/>
      <c r="O93" s="6"/>
      <c r="P93" s="6"/>
      <c r="Q93" s="6"/>
      <c r="R93" s="6"/>
      <c r="S93" s="6"/>
      <c r="T93" s="6"/>
      <c r="U93" s="6"/>
      <c r="V93" s="6"/>
      <c r="W93" s="6"/>
      <c r="X93" s="6"/>
      <c r="Y93" s="6"/>
      <c r="Z93" s="6"/>
      <c r="AA93" s="6"/>
      <c r="AB93" s="6"/>
      <c r="AC93" s="6"/>
    </row>
    <row r="94" spans="3:29">
      <c r="C94" s="6"/>
      <c r="D94" s="6"/>
      <c r="E94" s="6"/>
      <c r="F94" s="6"/>
      <c r="G94" s="6"/>
      <c r="H94" s="6"/>
      <c r="I94" s="6"/>
      <c r="J94" s="6"/>
      <c r="K94" s="6"/>
      <c r="L94" s="6"/>
      <c r="M94" s="6"/>
      <c r="N94" s="6"/>
      <c r="O94" s="6"/>
      <c r="P94" s="6"/>
      <c r="Q94" s="6"/>
      <c r="R94" s="6"/>
      <c r="S94" s="6"/>
      <c r="T94" s="6"/>
      <c r="U94" s="6"/>
      <c r="V94" s="6"/>
      <c r="W94" s="6"/>
      <c r="X94" s="6"/>
      <c r="Y94" s="6"/>
      <c r="Z94" s="6"/>
      <c r="AA94" s="6"/>
      <c r="AB94" s="6"/>
      <c r="AC94" s="6"/>
    </row>
    <row r="95" spans="3:29">
      <c r="C95" s="6"/>
      <c r="D95" s="6"/>
      <c r="E95" s="6"/>
      <c r="F95" s="6"/>
      <c r="G95" s="6"/>
      <c r="H95" s="6"/>
      <c r="I95" s="6"/>
      <c r="J95" s="6"/>
      <c r="K95" s="6"/>
      <c r="L95" s="6"/>
      <c r="M95" s="6"/>
      <c r="N95" s="6"/>
      <c r="O95" s="6"/>
      <c r="P95" s="6"/>
      <c r="Q95" s="6"/>
      <c r="R95" s="6"/>
      <c r="S95" s="6"/>
      <c r="T95" s="6"/>
      <c r="U95" s="6"/>
      <c r="V95" s="6"/>
      <c r="W95" s="6"/>
      <c r="X95" s="6"/>
      <c r="Y95" s="6"/>
      <c r="Z95" s="6"/>
      <c r="AA95" s="6"/>
      <c r="AB95" s="6"/>
      <c r="AC95" s="6"/>
    </row>
    <row r="96" spans="3:29">
      <c r="C96" s="6"/>
      <c r="D96" s="6"/>
      <c r="E96" s="6"/>
      <c r="F96" s="6"/>
      <c r="G96" s="6"/>
      <c r="H96" s="6"/>
      <c r="I96" s="6"/>
      <c r="J96" s="6"/>
      <c r="K96" s="6"/>
      <c r="L96" s="6"/>
      <c r="M96" s="6"/>
      <c r="N96" s="6"/>
      <c r="O96" s="6"/>
      <c r="P96" s="6"/>
      <c r="Q96" s="6"/>
      <c r="R96" s="6"/>
      <c r="S96" s="6"/>
      <c r="T96" s="6"/>
      <c r="U96" s="6"/>
      <c r="V96" s="6"/>
      <c r="W96" s="6"/>
      <c r="X96" s="6"/>
      <c r="Y96" s="6"/>
      <c r="Z96" s="6"/>
      <c r="AA96" s="6"/>
      <c r="AB96" s="6"/>
      <c r="AC96" s="6"/>
    </row>
    <row r="97" spans="3:29">
      <c r="C97" s="6"/>
      <c r="D97" s="6"/>
      <c r="E97" s="6"/>
      <c r="F97" s="6"/>
      <c r="G97" s="6"/>
      <c r="H97" s="6"/>
      <c r="I97" s="6"/>
      <c r="J97" s="6"/>
      <c r="K97" s="6"/>
      <c r="L97" s="6"/>
      <c r="M97" s="6"/>
      <c r="N97" s="6"/>
      <c r="O97" s="6"/>
      <c r="P97" s="6"/>
      <c r="Q97" s="6"/>
      <c r="R97" s="6"/>
      <c r="S97" s="6"/>
      <c r="T97" s="6"/>
      <c r="U97" s="6"/>
      <c r="V97" s="6"/>
      <c r="W97" s="6"/>
      <c r="X97" s="6"/>
      <c r="Y97" s="6"/>
      <c r="Z97" s="6"/>
      <c r="AA97" s="6"/>
      <c r="AB97" s="6"/>
      <c r="AC97" s="6"/>
    </row>
    <row r="98" spans="3:29">
      <c r="C98" s="6"/>
      <c r="D98" s="6"/>
      <c r="E98" s="6"/>
      <c r="F98" s="6"/>
      <c r="G98" s="6"/>
      <c r="H98" s="6"/>
      <c r="I98" s="6"/>
      <c r="J98" s="6"/>
      <c r="K98" s="6"/>
      <c r="L98" s="6"/>
      <c r="M98" s="6"/>
      <c r="N98" s="6"/>
      <c r="O98" s="6"/>
      <c r="P98" s="6"/>
      <c r="Q98" s="6"/>
      <c r="R98" s="6"/>
      <c r="S98" s="6"/>
      <c r="T98" s="6"/>
      <c r="U98" s="6"/>
      <c r="V98" s="6"/>
      <c r="W98" s="6"/>
      <c r="X98" s="6"/>
      <c r="Y98" s="6"/>
      <c r="Z98" s="6"/>
      <c r="AA98" s="6"/>
      <c r="AB98" s="6"/>
      <c r="AC98" s="6"/>
    </row>
    <row r="99" spans="3:29">
      <c r="C99" s="6"/>
      <c r="D99" s="6"/>
      <c r="E99" s="6"/>
      <c r="F99" s="6"/>
      <c r="G99" s="6"/>
      <c r="H99" s="6"/>
      <c r="I99" s="6"/>
      <c r="J99" s="6"/>
      <c r="K99" s="6"/>
      <c r="L99" s="6"/>
      <c r="M99" s="6"/>
      <c r="N99" s="6"/>
      <c r="O99" s="6"/>
      <c r="P99" s="6"/>
      <c r="Q99" s="6"/>
      <c r="R99" s="6"/>
      <c r="S99" s="6"/>
      <c r="T99" s="6"/>
      <c r="U99" s="6"/>
      <c r="V99" s="6"/>
      <c r="W99" s="6"/>
      <c r="X99" s="6"/>
      <c r="Y99" s="6"/>
      <c r="Z99" s="6"/>
      <c r="AA99" s="6"/>
      <c r="AB99" s="6"/>
      <c r="AC99" s="6"/>
    </row>
    <row r="100" spans="3:29">
      <c r="C100" s="6"/>
      <c r="D100" s="6"/>
      <c r="E100" s="6"/>
      <c r="F100" s="6"/>
      <c r="G100" s="6"/>
      <c r="H100" s="6"/>
      <c r="I100" s="6"/>
      <c r="J100" s="6"/>
      <c r="K100" s="6"/>
      <c r="L100" s="6"/>
      <c r="M100" s="6"/>
      <c r="N100" s="6"/>
      <c r="O100" s="6"/>
      <c r="P100" s="6"/>
      <c r="Q100" s="6"/>
      <c r="R100" s="6"/>
      <c r="S100" s="6"/>
      <c r="T100" s="6"/>
      <c r="U100" s="6"/>
      <c r="V100" s="6"/>
      <c r="W100" s="6"/>
      <c r="X100" s="6"/>
      <c r="Y100" s="6"/>
      <c r="Z100" s="6"/>
      <c r="AA100" s="6"/>
      <c r="AB100" s="6"/>
      <c r="AC100" s="6"/>
    </row>
    <row r="101" spans="3:29">
      <c r="C101" s="3"/>
      <c r="D101" s="3"/>
      <c r="E101" s="3"/>
      <c r="F101" s="3"/>
      <c r="G101" s="3"/>
      <c r="H101" s="3"/>
    </row>
    <row r="102" spans="3:29">
      <c r="C102" s="3"/>
      <c r="D102" s="3"/>
      <c r="E102" s="3"/>
      <c r="F102" s="3"/>
      <c r="G102" s="3"/>
      <c r="H102" s="3"/>
    </row>
    <row r="103" spans="3:29">
      <c r="C103" s="3"/>
      <c r="D103" s="3"/>
      <c r="E103" s="3"/>
      <c r="F103" s="3"/>
      <c r="G103" s="3"/>
      <c r="H103" s="3"/>
    </row>
    <row r="104" spans="3:29">
      <c r="C104" s="3"/>
      <c r="D104" s="3"/>
      <c r="E104" s="3"/>
      <c r="F104" s="3"/>
      <c r="G104" s="3"/>
      <c r="H104" s="3"/>
    </row>
    <row r="105" spans="3:29">
      <c r="C105" s="3"/>
      <c r="D105" s="3"/>
      <c r="E105" s="3"/>
      <c r="F105" s="3"/>
      <c r="G105" s="3"/>
      <c r="H105" s="3"/>
    </row>
    <row r="106" spans="3:29">
      <c r="C106" s="3"/>
      <c r="D106" s="3"/>
      <c r="E106" s="3"/>
      <c r="F106" s="3"/>
      <c r="G106" s="3"/>
      <c r="H106" s="3"/>
    </row>
    <row r="107" spans="3:29">
      <c r="C107" s="3"/>
      <c r="D107" s="3"/>
      <c r="E107" s="3"/>
      <c r="F107" s="3"/>
      <c r="G107" s="3"/>
      <c r="H107" s="3"/>
    </row>
    <row r="108" spans="3:29">
      <c r="C108" s="3"/>
      <c r="D108" s="3"/>
      <c r="E108" s="3"/>
      <c r="F108" s="3"/>
      <c r="G108" s="3"/>
      <c r="H108" s="3"/>
    </row>
    <row r="109" spans="3:29">
      <c r="C109" s="3"/>
      <c r="D109" s="3"/>
      <c r="E109" s="3"/>
      <c r="F109" s="3"/>
      <c r="G109" s="3"/>
      <c r="H109" s="3"/>
    </row>
    <row r="110" spans="3:29">
      <c r="C110" s="3"/>
      <c r="D110" s="3"/>
      <c r="E110" s="3"/>
      <c r="F110" s="3"/>
      <c r="G110" s="3"/>
      <c r="H110" s="3"/>
    </row>
    <row r="111" spans="3:29">
      <c r="C111" s="3"/>
      <c r="D111" s="3"/>
      <c r="E111" s="3"/>
      <c r="F111" s="3"/>
      <c r="G111" s="3"/>
      <c r="H111" s="3"/>
    </row>
    <row r="112" spans="3:29">
      <c r="C112" s="3"/>
      <c r="D112" s="3"/>
      <c r="E112" s="3"/>
      <c r="F112" s="3"/>
      <c r="G112" s="3"/>
      <c r="H112" s="3"/>
    </row>
    <row r="113" s="3" customFormat="1"/>
    <row r="114" s="3" customFormat="1"/>
    <row r="115" s="3" customFormat="1"/>
    <row r="116" s="3" customFormat="1"/>
    <row r="117" s="3" customFormat="1"/>
    <row r="118" s="3" customFormat="1"/>
    <row r="119" s="3" customFormat="1"/>
    <row r="120" s="3" customFormat="1"/>
    <row r="121" s="3" customFormat="1"/>
    <row r="122" s="3" customFormat="1"/>
    <row r="123" s="3" customFormat="1"/>
    <row r="124" s="3" customFormat="1"/>
    <row r="125" s="3" customFormat="1"/>
    <row r="126" s="3" customFormat="1"/>
    <row r="127" s="3" customFormat="1"/>
    <row r="128" s="3" customFormat="1"/>
    <row r="129" s="3" customFormat="1"/>
    <row r="130" s="3" customFormat="1"/>
    <row r="131" s="3" customFormat="1"/>
    <row r="132" s="3" customFormat="1"/>
    <row r="133" s="3" customFormat="1"/>
    <row r="134" s="3" customFormat="1"/>
    <row r="135" s="3" customFormat="1"/>
    <row r="136" s="3" customFormat="1"/>
    <row r="137" s="3" customFormat="1"/>
    <row r="138" s="3" customFormat="1"/>
    <row r="139" s="3" customFormat="1"/>
    <row r="140" s="3" customFormat="1"/>
    <row r="141" s="3" customFormat="1"/>
    <row r="142" s="3" customFormat="1"/>
    <row r="143" s="3" customFormat="1"/>
    <row r="144" s="3" customFormat="1"/>
    <row r="145" s="3" customFormat="1"/>
    <row r="146" s="3" customFormat="1"/>
    <row r="147" s="3" customFormat="1"/>
    <row r="148" s="3" customFormat="1"/>
    <row r="149" s="3" customFormat="1"/>
    <row r="150" s="3" customFormat="1"/>
    <row r="151" s="3" customFormat="1"/>
    <row r="152" s="3" customFormat="1"/>
    <row r="153" s="3" customFormat="1"/>
    <row r="154" s="3" customFormat="1"/>
    <row r="155" s="3" customFormat="1"/>
    <row r="156" s="3" customFormat="1"/>
    <row r="157" s="3" customFormat="1"/>
    <row r="158" s="3" customFormat="1"/>
    <row r="159" s="3" customFormat="1"/>
    <row r="160" s="3" customFormat="1"/>
    <row r="161" s="3" customFormat="1"/>
    <row r="162" s="3" customFormat="1"/>
    <row r="163" s="3" customFormat="1"/>
    <row r="164" s="3" customFormat="1"/>
    <row r="165" s="3" customFormat="1"/>
    <row r="166" s="3" customFormat="1"/>
    <row r="167" s="3" customFormat="1"/>
    <row r="168" s="3" customFormat="1"/>
    <row r="169" s="3" customFormat="1"/>
    <row r="170" s="3" customFormat="1"/>
    <row r="171" s="3" customFormat="1"/>
    <row r="172" s="3" customFormat="1"/>
    <row r="173" s="3" customFormat="1"/>
    <row r="174" s="3" customFormat="1"/>
    <row r="175" s="3" customFormat="1"/>
    <row r="176" s="3" customFormat="1"/>
    <row r="177" s="3" customFormat="1"/>
    <row r="178" s="3" customFormat="1"/>
    <row r="179" s="3" customFormat="1"/>
    <row r="180" s="3" customFormat="1"/>
    <row r="181" s="3" customFormat="1"/>
    <row r="182" s="3" customFormat="1"/>
    <row r="183" s="3" customFormat="1"/>
    <row r="184" s="3" customFormat="1"/>
    <row r="185" s="3" customFormat="1"/>
    <row r="186" s="3" customFormat="1"/>
    <row r="187" s="3" customFormat="1"/>
    <row r="188" s="3" customFormat="1"/>
    <row r="189" s="3" customFormat="1"/>
    <row r="190" s="3" customFormat="1"/>
    <row r="191" s="3" customFormat="1"/>
    <row r="192" s="3" customFormat="1"/>
    <row r="193" s="3" customFormat="1"/>
    <row r="194" s="3" customFormat="1"/>
    <row r="195" s="3" customFormat="1"/>
    <row r="196" s="3" customFormat="1"/>
    <row r="197" s="3" customFormat="1"/>
    <row r="198" s="3" customFormat="1"/>
    <row r="199" s="3" customFormat="1"/>
    <row r="200" s="3" customFormat="1"/>
    <row r="201" s="3" customFormat="1"/>
    <row r="202" s="3" customFormat="1"/>
    <row r="203" s="3" customFormat="1"/>
    <row r="204" s="3" customFormat="1"/>
    <row r="205" s="3" customFormat="1"/>
    <row r="206" s="3" customFormat="1"/>
    <row r="207" s="3" customFormat="1"/>
    <row r="208" s="3" customFormat="1"/>
    <row r="209" s="3" customFormat="1"/>
    <row r="210" s="3" customFormat="1"/>
    <row r="211" s="3" customFormat="1"/>
    <row r="212" s="3" customFormat="1"/>
    <row r="213" s="3" customFormat="1"/>
    <row r="214" s="3" customFormat="1"/>
    <row r="215" s="3" customFormat="1"/>
    <row r="216" s="3" customFormat="1"/>
    <row r="217" s="3" customFormat="1"/>
    <row r="218" s="3" customFormat="1"/>
  </sheetData>
  <autoFilter ref="A6:AC6" xr:uid="{09A15D66-6877-41CE-99AE-8020F8CEB590}"/>
  <mergeCells count="4">
    <mergeCell ref="C4:D4"/>
    <mergeCell ref="A3:E3"/>
    <mergeCell ref="A4:B4"/>
    <mergeCell ref="F3:F6"/>
  </mergeCells>
  <phoneticPr fontId="2"/>
  <pageMargins left="0.70866141732283472" right="0.70866141732283472" top="0.74803149606299213" bottom="0.74803149606299213" header="0.31496062992125984" footer="0.31496062992125984"/>
  <pageSetup paperSize="8" scale="79" fitToHeight="0" pageOrder="overThenDown" orientation="landscape" cellComments="asDisplayed"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J243"/>
  <sheetViews>
    <sheetView showGridLines="0" zoomScaleNormal="100" zoomScaleSheetLayoutView="70" workbookViewId="0">
      <pane xSplit="8" ySplit="6" topLeftCell="I7" activePane="bottomRight" state="frozen"/>
      <selection pane="topRight"/>
      <selection pane="bottomLeft"/>
      <selection pane="bottomRight"/>
    </sheetView>
  </sheetViews>
  <sheetFormatPr defaultRowHeight="13"/>
  <cols>
    <col min="1" max="2" width="5.36328125" style="3" customWidth="1"/>
    <col min="3" max="3" width="5.36328125" style="8" customWidth="1"/>
    <col min="4" max="5" width="5.36328125" style="9" customWidth="1"/>
    <col min="6" max="6" width="6.36328125" style="9" bestFit="1" customWidth="1"/>
    <col min="7" max="8" width="26.36328125" style="10" customWidth="1"/>
    <col min="9" max="56" width="8.36328125" style="3" customWidth="1"/>
    <col min="57" max="62" width="5.36328125" style="3" customWidth="1"/>
    <col min="63" max="63" width="2.1796875" style="3" customWidth="1"/>
    <col min="64" max="243" width="8.7265625" style="3"/>
    <col min="244" max="245" width="4.36328125" style="3" customWidth="1"/>
    <col min="246" max="246" width="8" style="3" customWidth="1"/>
    <col min="247" max="247" width="9.6328125" style="3" customWidth="1"/>
    <col min="248" max="248" width="20.6328125" style="3" customWidth="1"/>
    <col min="249" max="249" width="6.453125" style="3" customWidth="1"/>
    <col min="250" max="253" width="7.6328125" style="3" bestFit="1" customWidth="1"/>
    <col min="254" max="254" width="9.90625" style="3" bestFit="1" customWidth="1"/>
    <col min="255" max="255" width="7.6328125" style="3" bestFit="1" customWidth="1"/>
    <col min="256" max="256" width="9.90625" style="3" bestFit="1" customWidth="1"/>
    <col min="257" max="260" width="7.6328125" style="3" bestFit="1" customWidth="1"/>
    <col min="261" max="263" width="9.90625" style="3" bestFit="1" customWidth="1"/>
    <col min="264" max="264" width="7.6328125" style="3" bestFit="1" customWidth="1"/>
    <col min="265" max="265" width="9.90625" style="3" bestFit="1" customWidth="1"/>
    <col min="266" max="266" width="7.6328125" style="3" bestFit="1" customWidth="1"/>
    <col min="267" max="268" width="9.90625" style="3" bestFit="1" customWidth="1"/>
    <col min="269" max="269" width="7.6328125" style="3" bestFit="1" customWidth="1"/>
    <col min="270" max="270" width="9.90625" style="3" bestFit="1" customWidth="1"/>
    <col min="271" max="273" width="7.6328125" style="3" bestFit="1" customWidth="1"/>
    <col min="274" max="279" width="4.36328125" style="3" customWidth="1"/>
    <col min="280" max="280" width="20.6328125" style="3" customWidth="1"/>
    <col min="281" max="499" width="8.7265625" style="3"/>
    <col min="500" max="501" width="4.36328125" style="3" customWidth="1"/>
    <col min="502" max="502" width="8" style="3" customWidth="1"/>
    <col min="503" max="503" width="9.6328125" style="3" customWidth="1"/>
    <col min="504" max="504" width="20.6328125" style="3" customWidth="1"/>
    <col min="505" max="505" width="6.453125" style="3" customWidth="1"/>
    <col min="506" max="509" width="7.6328125" style="3" bestFit="1" customWidth="1"/>
    <col min="510" max="510" width="9.90625" style="3" bestFit="1" customWidth="1"/>
    <col min="511" max="511" width="7.6328125" style="3" bestFit="1" customWidth="1"/>
    <col min="512" max="512" width="9.90625" style="3" bestFit="1" customWidth="1"/>
    <col min="513" max="516" width="7.6328125" style="3" bestFit="1" customWidth="1"/>
    <col min="517" max="519" width="9.90625" style="3" bestFit="1" customWidth="1"/>
    <col min="520" max="520" width="7.6328125" style="3" bestFit="1" customWidth="1"/>
    <col min="521" max="521" width="9.90625" style="3" bestFit="1" customWidth="1"/>
    <col min="522" max="522" width="7.6328125" style="3" bestFit="1" customWidth="1"/>
    <col min="523" max="524" width="9.90625" style="3" bestFit="1" customWidth="1"/>
    <col min="525" max="525" width="7.6328125" style="3" bestFit="1" customWidth="1"/>
    <col min="526" max="526" width="9.90625" style="3" bestFit="1" customWidth="1"/>
    <col min="527" max="529" width="7.6328125" style="3" bestFit="1" customWidth="1"/>
    <col min="530" max="535" width="4.36328125" style="3" customWidth="1"/>
    <col min="536" max="536" width="20.6328125" style="3" customWidth="1"/>
    <col min="537" max="755" width="8.7265625" style="3"/>
    <col min="756" max="757" width="4.36328125" style="3" customWidth="1"/>
    <col min="758" max="758" width="8" style="3" customWidth="1"/>
    <col min="759" max="759" width="9.6328125" style="3" customWidth="1"/>
    <col min="760" max="760" width="20.6328125" style="3" customWidth="1"/>
    <col min="761" max="761" width="6.453125" style="3" customWidth="1"/>
    <col min="762" max="765" width="7.6328125" style="3" bestFit="1" customWidth="1"/>
    <col min="766" max="766" width="9.90625" style="3" bestFit="1" customWidth="1"/>
    <col min="767" max="767" width="7.6328125" style="3" bestFit="1" customWidth="1"/>
    <col min="768" max="768" width="9.90625" style="3" bestFit="1" customWidth="1"/>
    <col min="769" max="772" width="7.6328125" style="3" bestFit="1" customWidth="1"/>
    <col min="773" max="775" width="9.90625" style="3" bestFit="1" customWidth="1"/>
    <col min="776" max="776" width="7.6328125" style="3" bestFit="1" customWidth="1"/>
    <col min="777" max="777" width="9.90625" style="3" bestFit="1" customWidth="1"/>
    <col min="778" max="778" width="7.6328125" style="3" bestFit="1" customWidth="1"/>
    <col min="779" max="780" width="9.90625" style="3" bestFit="1" customWidth="1"/>
    <col min="781" max="781" width="7.6328125" style="3" bestFit="1" customWidth="1"/>
    <col min="782" max="782" width="9.90625" style="3" bestFit="1" customWidth="1"/>
    <col min="783" max="785" width="7.6328125" style="3" bestFit="1" customWidth="1"/>
    <col min="786" max="791" width="4.36328125" style="3" customWidth="1"/>
    <col min="792" max="792" width="20.6328125" style="3" customWidth="1"/>
    <col min="793" max="1011" width="8.7265625" style="3"/>
    <col min="1012" max="1013" width="4.36328125" style="3" customWidth="1"/>
    <col min="1014" max="1014" width="8" style="3" customWidth="1"/>
    <col min="1015" max="1015" width="9.6328125" style="3" customWidth="1"/>
    <col min="1016" max="1016" width="20.6328125" style="3" customWidth="1"/>
    <col min="1017" max="1017" width="6.453125" style="3" customWidth="1"/>
    <col min="1018" max="1021" width="7.6328125" style="3" bestFit="1" customWidth="1"/>
    <col min="1022" max="1022" width="9.90625" style="3" bestFit="1" customWidth="1"/>
    <col min="1023" max="1023" width="7.6328125" style="3" bestFit="1" customWidth="1"/>
    <col min="1024" max="1024" width="9.90625" style="3" bestFit="1" customWidth="1"/>
    <col min="1025" max="1028" width="7.6328125" style="3" bestFit="1" customWidth="1"/>
    <col min="1029" max="1031" width="9.90625" style="3" bestFit="1" customWidth="1"/>
    <col min="1032" max="1032" width="7.6328125" style="3" bestFit="1" customWidth="1"/>
    <col min="1033" max="1033" width="9.90625" style="3" bestFit="1" customWidth="1"/>
    <col min="1034" max="1034" width="7.6328125" style="3" bestFit="1" customWidth="1"/>
    <col min="1035" max="1036" width="9.90625" style="3" bestFit="1" customWidth="1"/>
    <col min="1037" max="1037" width="7.6328125" style="3" bestFit="1" customWidth="1"/>
    <col min="1038" max="1038" width="9.90625" style="3" bestFit="1" customWidth="1"/>
    <col min="1039" max="1041" width="7.6328125" style="3" bestFit="1" customWidth="1"/>
    <col min="1042" max="1047" width="4.36328125" style="3" customWidth="1"/>
    <col min="1048" max="1048" width="20.6328125" style="3" customWidth="1"/>
    <col min="1049" max="1267" width="8.7265625" style="3"/>
    <col min="1268" max="1269" width="4.36328125" style="3" customWidth="1"/>
    <col min="1270" max="1270" width="8" style="3" customWidth="1"/>
    <col min="1271" max="1271" width="9.6328125" style="3" customWidth="1"/>
    <col min="1272" max="1272" width="20.6328125" style="3" customWidth="1"/>
    <col min="1273" max="1273" width="6.453125" style="3" customWidth="1"/>
    <col min="1274" max="1277" width="7.6328125" style="3" bestFit="1" customWidth="1"/>
    <col min="1278" max="1278" width="9.90625" style="3" bestFit="1" customWidth="1"/>
    <col min="1279" max="1279" width="7.6328125" style="3" bestFit="1" customWidth="1"/>
    <col min="1280" max="1280" width="9.90625" style="3" bestFit="1" customWidth="1"/>
    <col min="1281" max="1284" width="7.6328125" style="3" bestFit="1" customWidth="1"/>
    <col min="1285" max="1287" width="9.90625" style="3" bestFit="1" customWidth="1"/>
    <col min="1288" max="1288" width="7.6328125" style="3" bestFit="1" customWidth="1"/>
    <col min="1289" max="1289" width="9.90625" style="3" bestFit="1" customWidth="1"/>
    <col min="1290" max="1290" width="7.6328125" style="3" bestFit="1" customWidth="1"/>
    <col min="1291" max="1292" width="9.90625" style="3" bestFit="1" customWidth="1"/>
    <col min="1293" max="1293" width="7.6328125" style="3" bestFit="1" customWidth="1"/>
    <col min="1294" max="1294" width="9.90625" style="3" bestFit="1" customWidth="1"/>
    <col min="1295" max="1297" width="7.6328125" style="3" bestFit="1" customWidth="1"/>
    <col min="1298" max="1303" width="4.36328125" style="3" customWidth="1"/>
    <col min="1304" max="1304" width="20.6328125" style="3" customWidth="1"/>
    <col min="1305" max="1523" width="8.7265625" style="3"/>
    <col min="1524" max="1525" width="4.36328125" style="3" customWidth="1"/>
    <col min="1526" max="1526" width="8" style="3" customWidth="1"/>
    <col min="1527" max="1527" width="9.6328125" style="3" customWidth="1"/>
    <col min="1528" max="1528" width="20.6328125" style="3" customWidth="1"/>
    <col min="1529" max="1529" width="6.453125" style="3" customWidth="1"/>
    <col min="1530" max="1533" width="7.6328125" style="3" bestFit="1" customWidth="1"/>
    <col min="1534" max="1534" width="9.90625" style="3" bestFit="1" customWidth="1"/>
    <col min="1535" max="1535" width="7.6328125" style="3" bestFit="1" customWidth="1"/>
    <col min="1536" max="1536" width="9.90625" style="3" bestFit="1" customWidth="1"/>
    <col min="1537" max="1540" width="7.6328125" style="3" bestFit="1" customWidth="1"/>
    <col min="1541" max="1543" width="9.90625" style="3" bestFit="1" customWidth="1"/>
    <col min="1544" max="1544" width="7.6328125" style="3" bestFit="1" customWidth="1"/>
    <col min="1545" max="1545" width="9.90625" style="3" bestFit="1" customWidth="1"/>
    <col min="1546" max="1546" width="7.6328125" style="3" bestFit="1" customWidth="1"/>
    <col min="1547" max="1548" width="9.90625" style="3" bestFit="1" customWidth="1"/>
    <col min="1549" max="1549" width="7.6328125" style="3" bestFit="1" customWidth="1"/>
    <col min="1550" max="1550" width="9.90625" style="3" bestFit="1" customWidth="1"/>
    <col min="1551" max="1553" width="7.6328125" style="3" bestFit="1" customWidth="1"/>
    <col min="1554" max="1559" width="4.36328125" style="3" customWidth="1"/>
    <col min="1560" max="1560" width="20.6328125" style="3" customWidth="1"/>
    <col min="1561" max="1779" width="8.7265625" style="3"/>
    <col min="1780" max="1781" width="4.36328125" style="3" customWidth="1"/>
    <col min="1782" max="1782" width="8" style="3" customWidth="1"/>
    <col min="1783" max="1783" width="9.6328125" style="3" customWidth="1"/>
    <col min="1784" max="1784" width="20.6328125" style="3" customWidth="1"/>
    <col min="1785" max="1785" width="6.453125" style="3" customWidth="1"/>
    <col min="1786" max="1789" width="7.6328125" style="3" bestFit="1" customWidth="1"/>
    <col min="1790" max="1790" width="9.90625" style="3" bestFit="1" customWidth="1"/>
    <col min="1791" max="1791" width="7.6328125" style="3" bestFit="1" customWidth="1"/>
    <col min="1792" max="1792" width="9.90625" style="3" bestFit="1" customWidth="1"/>
    <col min="1793" max="1796" width="7.6328125" style="3" bestFit="1" customWidth="1"/>
    <col min="1797" max="1799" width="9.90625" style="3" bestFit="1" customWidth="1"/>
    <col min="1800" max="1800" width="7.6328125" style="3" bestFit="1" customWidth="1"/>
    <col min="1801" max="1801" width="9.90625" style="3" bestFit="1" customWidth="1"/>
    <col min="1802" max="1802" width="7.6328125" style="3" bestFit="1" customWidth="1"/>
    <col min="1803" max="1804" width="9.90625" style="3" bestFit="1" customWidth="1"/>
    <col min="1805" max="1805" width="7.6328125" style="3" bestFit="1" customWidth="1"/>
    <col min="1806" max="1806" width="9.90625" style="3" bestFit="1" customWidth="1"/>
    <col min="1807" max="1809" width="7.6328125" style="3" bestFit="1" customWidth="1"/>
    <col min="1810" max="1815" width="4.36328125" style="3" customWidth="1"/>
    <col min="1816" max="1816" width="20.6328125" style="3" customWidth="1"/>
    <col min="1817" max="2035" width="8.7265625" style="3"/>
    <col min="2036" max="2037" width="4.36328125" style="3" customWidth="1"/>
    <col min="2038" max="2038" width="8" style="3" customWidth="1"/>
    <col min="2039" max="2039" width="9.6328125" style="3" customWidth="1"/>
    <col min="2040" max="2040" width="20.6328125" style="3" customWidth="1"/>
    <col min="2041" max="2041" width="6.453125" style="3" customWidth="1"/>
    <col min="2042" max="2045" width="7.6328125" style="3" bestFit="1" customWidth="1"/>
    <col min="2046" max="2046" width="9.90625" style="3" bestFit="1" customWidth="1"/>
    <col min="2047" max="2047" width="7.6328125" style="3" bestFit="1" customWidth="1"/>
    <col min="2048" max="2048" width="9.90625" style="3" bestFit="1" customWidth="1"/>
    <col min="2049" max="2052" width="7.6328125" style="3" bestFit="1" customWidth="1"/>
    <col min="2053" max="2055" width="9.90625" style="3" bestFit="1" customWidth="1"/>
    <col min="2056" max="2056" width="7.6328125" style="3" bestFit="1" customWidth="1"/>
    <col min="2057" max="2057" width="9.90625" style="3" bestFit="1" customWidth="1"/>
    <col min="2058" max="2058" width="7.6328125" style="3" bestFit="1" customWidth="1"/>
    <col min="2059" max="2060" width="9.90625" style="3" bestFit="1" customWidth="1"/>
    <col min="2061" max="2061" width="7.6328125" style="3" bestFit="1" customWidth="1"/>
    <col min="2062" max="2062" width="9.90625" style="3" bestFit="1" customWidth="1"/>
    <col min="2063" max="2065" width="7.6328125" style="3" bestFit="1" customWidth="1"/>
    <col min="2066" max="2071" width="4.36328125" style="3" customWidth="1"/>
    <col min="2072" max="2072" width="20.6328125" style="3" customWidth="1"/>
    <col min="2073" max="2291" width="8.7265625" style="3"/>
    <col min="2292" max="2293" width="4.36328125" style="3" customWidth="1"/>
    <col min="2294" max="2294" width="8" style="3" customWidth="1"/>
    <col min="2295" max="2295" width="9.6328125" style="3" customWidth="1"/>
    <col min="2296" max="2296" width="20.6328125" style="3" customWidth="1"/>
    <col min="2297" max="2297" width="6.453125" style="3" customWidth="1"/>
    <col min="2298" max="2301" width="7.6328125" style="3" bestFit="1" customWidth="1"/>
    <col min="2302" max="2302" width="9.90625" style="3" bestFit="1" customWidth="1"/>
    <col min="2303" max="2303" width="7.6328125" style="3" bestFit="1" customWidth="1"/>
    <col min="2304" max="2304" width="9.90625" style="3" bestFit="1" customWidth="1"/>
    <col min="2305" max="2308" width="7.6328125" style="3" bestFit="1" customWidth="1"/>
    <col min="2309" max="2311" width="9.90625" style="3" bestFit="1" customWidth="1"/>
    <col min="2312" max="2312" width="7.6328125" style="3" bestFit="1" customWidth="1"/>
    <col min="2313" max="2313" width="9.90625" style="3" bestFit="1" customWidth="1"/>
    <col min="2314" max="2314" width="7.6328125" style="3" bestFit="1" customWidth="1"/>
    <col min="2315" max="2316" width="9.90625" style="3" bestFit="1" customWidth="1"/>
    <col min="2317" max="2317" width="7.6328125" style="3" bestFit="1" customWidth="1"/>
    <col min="2318" max="2318" width="9.90625" style="3" bestFit="1" customWidth="1"/>
    <col min="2319" max="2321" width="7.6328125" style="3" bestFit="1" customWidth="1"/>
    <col min="2322" max="2327" width="4.36328125" style="3" customWidth="1"/>
    <col min="2328" max="2328" width="20.6328125" style="3" customWidth="1"/>
    <col min="2329" max="2547" width="8.7265625" style="3"/>
    <col min="2548" max="2549" width="4.36328125" style="3" customWidth="1"/>
    <col min="2550" max="2550" width="8" style="3" customWidth="1"/>
    <col min="2551" max="2551" width="9.6328125" style="3" customWidth="1"/>
    <col min="2552" max="2552" width="20.6328125" style="3" customWidth="1"/>
    <col min="2553" max="2553" width="6.453125" style="3" customWidth="1"/>
    <col min="2554" max="2557" width="7.6328125" style="3" bestFit="1" customWidth="1"/>
    <col min="2558" max="2558" width="9.90625" style="3" bestFit="1" customWidth="1"/>
    <col min="2559" max="2559" width="7.6328125" style="3" bestFit="1" customWidth="1"/>
    <col min="2560" max="2560" width="9.90625" style="3" bestFit="1" customWidth="1"/>
    <col min="2561" max="2564" width="7.6328125" style="3" bestFit="1" customWidth="1"/>
    <col min="2565" max="2567" width="9.90625" style="3" bestFit="1" customWidth="1"/>
    <col min="2568" max="2568" width="7.6328125" style="3" bestFit="1" customWidth="1"/>
    <col min="2569" max="2569" width="9.90625" style="3" bestFit="1" customWidth="1"/>
    <col min="2570" max="2570" width="7.6328125" style="3" bestFit="1" customWidth="1"/>
    <col min="2571" max="2572" width="9.90625" style="3" bestFit="1" customWidth="1"/>
    <col min="2573" max="2573" width="7.6328125" style="3" bestFit="1" customWidth="1"/>
    <col min="2574" max="2574" width="9.90625" style="3" bestFit="1" customWidth="1"/>
    <col min="2575" max="2577" width="7.6328125" style="3" bestFit="1" customWidth="1"/>
    <col min="2578" max="2583" width="4.36328125" style="3" customWidth="1"/>
    <col min="2584" max="2584" width="20.6328125" style="3" customWidth="1"/>
    <col min="2585" max="2803" width="8.7265625" style="3"/>
    <col min="2804" max="2805" width="4.36328125" style="3" customWidth="1"/>
    <col min="2806" max="2806" width="8" style="3" customWidth="1"/>
    <col min="2807" max="2807" width="9.6328125" style="3" customWidth="1"/>
    <col min="2808" max="2808" width="20.6328125" style="3" customWidth="1"/>
    <col min="2809" max="2809" width="6.453125" style="3" customWidth="1"/>
    <col min="2810" max="2813" width="7.6328125" style="3" bestFit="1" customWidth="1"/>
    <col min="2814" max="2814" width="9.90625" style="3" bestFit="1" customWidth="1"/>
    <col min="2815" max="2815" width="7.6328125" style="3" bestFit="1" customWidth="1"/>
    <col min="2816" max="2816" width="9.90625" style="3" bestFit="1" customWidth="1"/>
    <col min="2817" max="2820" width="7.6328125" style="3" bestFit="1" customWidth="1"/>
    <col min="2821" max="2823" width="9.90625" style="3" bestFit="1" customWidth="1"/>
    <col min="2824" max="2824" width="7.6328125" style="3" bestFit="1" customWidth="1"/>
    <col min="2825" max="2825" width="9.90625" style="3" bestFit="1" customWidth="1"/>
    <col min="2826" max="2826" width="7.6328125" style="3" bestFit="1" customWidth="1"/>
    <col min="2827" max="2828" width="9.90625" style="3" bestFit="1" customWidth="1"/>
    <col min="2829" max="2829" width="7.6328125" style="3" bestFit="1" customWidth="1"/>
    <col min="2830" max="2830" width="9.90625" style="3" bestFit="1" customWidth="1"/>
    <col min="2831" max="2833" width="7.6328125" style="3" bestFit="1" customWidth="1"/>
    <col min="2834" max="2839" width="4.36328125" style="3" customWidth="1"/>
    <col min="2840" max="2840" width="20.6328125" style="3" customWidth="1"/>
    <col min="2841" max="3059" width="8.7265625" style="3"/>
    <col min="3060" max="3061" width="4.36328125" style="3" customWidth="1"/>
    <col min="3062" max="3062" width="8" style="3" customWidth="1"/>
    <col min="3063" max="3063" width="9.6328125" style="3" customWidth="1"/>
    <col min="3064" max="3064" width="20.6328125" style="3" customWidth="1"/>
    <col min="3065" max="3065" width="6.453125" style="3" customWidth="1"/>
    <col min="3066" max="3069" width="7.6328125" style="3" bestFit="1" customWidth="1"/>
    <col min="3070" max="3070" width="9.90625" style="3" bestFit="1" customWidth="1"/>
    <col min="3071" max="3071" width="7.6328125" style="3" bestFit="1" customWidth="1"/>
    <col min="3072" max="3072" width="9.90625" style="3" bestFit="1" customWidth="1"/>
    <col min="3073" max="3076" width="7.6328125" style="3" bestFit="1" customWidth="1"/>
    <col min="3077" max="3079" width="9.90625" style="3" bestFit="1" customWidth="1"/>
    <col min="3080" max="3080" width="7.6328125" style="3" bestFit="1" customWidth="1"/>
    <col min="3081" max="3081" width="9.90625" style="3" bestFit="1" customWidth="1"/>
    <col min="3082" max="3082" width="7.6328125" style="3" bestFit="1" customWidth="1"/>
    <col min="3083" max="3084" width="9.90625" style="3" bestFit="1" customWidth="1"/>
    <col min="3085" max="3085" width="7.6328125" style="3" bestFit="1" customWidth="1"/>
    <col min="3086" max="3086" width="9.90625" style="3" bestFit="1" customWidth="1"/>
    <col min="3087" max="3089" width="7.6328125" style="3" bestFit="1" customWidth="1"/>
    <col min="3090" max="3095" width="4.36328125" style="3" customWidth="1"/>
    <col min="3096" max="3096" width="20.6328125" style="3" customWidth="1"/>
    <col min="3097" max="3315" width="8.7265625" style="3"/>
    <col min="3316" max="3317" width="4.36328125" style="3" customWidth="1"/>
    <col min="3318" max="3318" width="8" style="3" customWidth="1"/>
    <col min="3319" max="3319" width="9.6328125" style="3" customWidth="1"/>
    <col min="3320" max="3320" width="20.6328125" style="3" customWidth="1"/>
    <col min="3321" max="3321" width="6.453125" style="3" customWidth="1"/>
    <col min="3322" max="3325" width="7.6328125" style="3" bestFit="1" customWidth="1"/>
    <col min="3326" max="3326" width="9.90625" style="3" bestFit="1" customWidth="1"/>
    <col min="3327" max="3327" width="7.6328125" style="3" bestFit="1" customWidth="1"/>
    <col min="3328" max="3328" width="9.90625" style="3" bestFit="1" customWidth="1"/>
    <col min="3329" max="3332" width="7.6328125" style="3" bestFit="1" customWidth="1"/>
    <col min="3333" max="3335" width="9.90625" style="3" bestFit="1" customWidth="1"/>
    <col min="3336" max="3336" width="7.6328125" style="3" bestFit="1" customWidth="1"/>
    <col min="3337" max="3337" width="9.90625" style="3" bestFit="1" customWidth="1"/>
    <col min="3338" max="3338" width="7.6328125" style="3" bestFit="1" customWidth="1"/>
    <col min="3339" max="3340" width="9.90625" style="3" bestFit="1" customWidth="1"/>
    <col min="3341" max="3341" width="7.6328125" style="3" bestFit="1" customWidth="1"/>
    <col min="3342" max="3342" width="9.90625" style="3" bestFit="1" customWidth="1"/>
    <col min="3343" max="3345" width="7.6328125" style="3" bestFit="1" customWidth="1"/>
    <col min="3346" max="3351" width="4.36328125" style="3" customWidth="1"/>
    <col min="3352" max="3352" width="20.6328125" style="3" customWidth="1"/>
    <col min="3353" max="3571" width="8.7265625" style="3"/>
    <col min="3572" max="3573" width="4.36328125" style="3" customWidth="1"/>
    <col min="3574" max="3574" width="8" style="3" customWidth="1"/>
    <col min="3575" max="3575" width="9.6328125" style="3" customWidth="1"/>
    <col min="3576" max="3576" width="20.6328125" style="3" customWidth="1"/>
    <col min="3577" max="3577" width="6.453125" style="3" customWidth="1"/>
    <col min="3578" max="3581" width="7.6328125" style="3" bestFit="1" customWidth="1"/>
    <col min="3582" max="3582" width="9.90625" style="3" bestFit="1" customWidth="1"/>
    <col min="3583" max="3583" width="7.6328125" style="3" bestFit="1" customWidth="1"/>
    <col min="3584" max="3584" width="9.90625" style="3" bestFit="1" customWidth="1"/>
    <col min="3585" max="3588" width="7.6328125" style="3" bestFit="1" customWidth="1"/>
    <col min="3589" max="3591" width="9.90625" style="3" bestFit="1" customWidth="1"/>
    <col min="3592" max="3592" width="7.6328125" style="3" bestFit="1" customWidth="1"/>
    <col min="3593" max="3593" width="9.90625" style="3" bestFit="1" customWidth="1"/>
    <col min="3594" max="3594" width="7.6328125" style="3" bestFit="1" customWidth="1"/>
    <col min="3595" max="3596" width="9.90625" style="3" bestFit="1" customWidth="1"/>
    <col min="3597" max="3597" width="7.6328125" style="3" bestFit="1" customWidth="1"/>
    <col min="3598" max="3598" width="9.90625" style="3" bestFit="1" customWidth="1"/>
    <col min="3599" max="3601" width="7.6328125" style="3" bestFit="1" customWidth="1"/>
    <col min="3602" max="3607" width="4.36328125" style="3" customWidth="1"/>
    <col min="3608" max="3608" width="20.6328125" style="3" customWidth="1"/>
    <col min="3609" max="3827" width="8.7265625" style="3"/>
    <col min="3828" max="3829" width="4.36328125" style="3" customWidth="1"/>
    <col min="3830" max="3830" width="8" style="3" customWidth="1"/>
    <col min="3831" max="3831" width="9.6328125" style="3" customWidth="1"/>
    <col min="3832" max="3832" width="20.6328125" style="3" customWidth="1"/>
    <col min="3833" max="3833" width="6.453125" style="3" customWidth="1"/>
    <col min="3834" max="3837" width="7.6328125" style="3" bestFit="1" customWidth="1"/>
    <col min="3838" max="3838" width="9.90625" style="3" bestFit="1" customWidth="1"/>
    <col min="3839" max="3839" width="7.6328125" style="3" bestFit="1" customWidth="1"/>
    <col min="3840" max="3840" width="9.90625" style="3" bestFit="1" customWidth="1"/>
    <col min="3841" max="3844" width="7.6328125" style="3" bestFit="1" customWidth="1"/>
    <col min="3845" max="3847" width="9.90625" style="3" bestFit="1" customWidth="1"/>
    <col min="3848" max="3848" width="7.6328125" style="3" bestFit="1" customWidth="1"/>
    <col min="3849" max="3849" width="9.90625" style="3" bestFit="1" customWidth="1"/>
    <col min="3850" max="3850" width="7.6328125" style="3" bestFit="1" customWidth="1"/>
    <col min="3851" max="3852" width="9.90625" style="3" bestFit="1" customWidth="1"/>
    <col min="3853" max="3853" width="7.6328125" style="3" bestFit="1" customWidth="1"/>
    <col min="3854" max="3854" width="9.90625" style="3" bestFit="1" customWidth="1"/>
    <col min="3855" max="3857" width="7.6328125" style="3" bestFit="1" customWidth="1"/>
    <col min="3858" max="3863" width="4.36328125" style="3" customWidth="1"/>
    <col min="3864" max="3864" width="20.6328125" style="3" customWidth="1"/>
    <col min="3865" max="4083" width="8.7265625" style="3"/>
    <col min="4084" max="4085" width="4.36328125" style="3" customWidth="1"/>
    <col min="4086" max="4086" width="8" style="3" customWidth="1"/>
    <col min="4087" max="4087" width="9.6328125" style="3" customWidth="1"/>
    <col min="4088" max="4088" width="20.6328125" style="3" customWidth="1"/>
    <col min="4089" max="4089" width="6.453125" style="3" customWidth="1"/>
    <col min="4090" max="4093" width="7.6328125" style="3" bestFit="1" customWidth="1"/>
    <col min="4094" max="4094" width="9.90625" style="3" bestFit="1" customWidth="1"/>
    <col min="4095" max="4095" width="7.6328125" style="3" bestFit="1" customWidth="1"/>
    <col min="4096" max="4096" width="9.90625" style="3" bestFit="1" customWidth="1"/>
    <col min="4097" max="4100" width="7.6328125" style="3" bestFit="1" customWidth="1"/>
    <col min="4101" max="4103" width="9.90625" style="3" bestFit="1" customWidth="1"/>
    <col min="4104" max="4104" width="7.6328125" style="3" bestFit="1" customWidth="1"/>
    <col min="4105" max="4105" width="9.90625" style="3" bestFit="1" customWidth="1"/>
    <col min="4106" max="4106" width="7.6328125" style="3" bestFit="1" customWidth="1"/>
    <col min="4107" max="4108" width="9.90625" style="3" bestFit="1" customWidth="1"/>
    <col min="4109" max="4109" width="7.6328125" style="3" bestFit="1" customWidth="1"/>
    <col min="4110" max="4110" width="9.90625" style="3" bestFit="1" customWidth="1"/>
    <col min="4111" max="4113" width="7.6328125" style="3" bestFit="1" customWidth="1"/>
    <col min="4114" max="4119" width="4.36328125" style="3" customWidth="1"/>
    <col min="4120" max="4120" width="20.6328125" style="3" customWidth="1"/>
    <col min="4121" max="4339" width="8.7265625" style="3"/>
    <col min="4340" max="4341" width="4.36328125" style="3" customWidth="1"/>
    <col min="4342" max="4342" width="8" style="3" customWidth="1"/>
    <col min="4343" max="4343" width="9.6328125" style="3" customWidth="1"/>
    <col min="4344" max="4344" width="20.6328125" style="3" customWidth="1"/>
    <col min="4345" max="4345" width="6.453125" style="3" customWidth="1"/>
    <col min="4346" max="4349" width="7.6328125" style="3" bestFit="1" customWidth="1"/>
    <col min="4350" max="4350" width="9.90625" style="3" bestFit="1" customWidth="1"/>
    <col min="4351" max="4351" width="7.6328125" style="3" bestFit="1" customWidth="1"/>
    <col min="4352" max="4352" width="9.90625" style="3" bestFit="1" customWidth="1"/>
    <col min="4353" max="4356" width="7.6328125" style="3" bestFit="1" customWidth="1"/>
    <col min="4357" max="4359" width="9.90625" style="3" bestFit="1" customWidth="1"/>
    <col min="4360" max="4360" width="7.6328125" style="3" bestFit="1" customWidth="1"/>
    <col min="4361" max="4361" width="9.90625" style="3" bestFit="1" customWidth="1"/>
    <col min="4362" max="4362" width="7.6328125" style="3" bestFit="1" customWidth="1"/>
    <col min="4363" max="4364" width="9.90625" style="3" bestFit="1" customWidth="1"/>
    <col min="4365" max="4365" width="7.6328125" style="3" bestFit="1" customWidth="1"/>
    <col min="4366" max="4366" width="9.90625" style="3" bestFit="1" customWidth="1"/>
    <col min="4367" max="4369" width="7.6328125" style="3" bestFit="1" customWidth="1"/>
    <col min="4370" max="4375" width="4.36328125" style="3" customWidth="1"/>
    <col min="4376" max="4376" width="20.6328125" style="3" customWidth="1"/>
    <col min="4377" max="4595" width="8.7265625" style="3"/>
    <col min="4596" max="4597" width="4.36328125" style="3" customWidth="1"/>
    <col min="4598" max="4598" width="8" style="3" customWidth="1"/>
    <col min="4599" max="4599" width="9.6328125" style="3" customWidth="1"/>
    <col min="4600" max="4600" width="20.6328125" style="3" customWidth="1"/>
    <col min="4601" max="4601" width="6.453125" style="3" customWidth="1"/>
    <col min="4602" max="4605" width="7.6328125" style="3" bestFit="1" customWidth="1"/>
    <col min="4606" max="4606" width="9.90625" style="3" bestFit="1" customWidth="1"/>
    <col min="4607" max="4607" width="7.6328125" style="3" bestFit="1" customWidth="1"/>
    <col min="4608" max="4608" width="9.90625" style="3" bestFit="1" customWidth="1"/>
    <col min="4609" max="4612" width="7.6328125" style="3" bestFit="1" customWidth="1"/>
    <col min="4613" max="4615" width="9.90625" style="3" bestFit="1" customWidth="1"/>
    <col min="4616" max="4616" width="7.6328125" style="3" bestFit="1" customWidth="1"/>
    <col min="4617" max="4617" width="9.90625" style="3" bestFit="1" customWidth="1"/>
    <col min="4618" max="4618" width="7.6328125" style="3" bestFit="1" customWidth="1"/>
    <col min="4619" max="4620" width="9.90625" style="3" bestFit="1" customWidth="1"/>
    <col min="4621" max="4621" width="7.6328125" style="3" bestFit="1" customWidth="1"/>
    <col min="4622" max="4622" width="9.90625" style="3" bestFit="1" customWidth="1"/>
    <col min="4623" max="4625" width="7.6328125" style="3" bestFit="1" customWidth="1"/>
    <col min="4626" max="4631" width="4.36328125" style="3" customWidth="1"/>
    <col min="4632" max="4632" width="20.6328125" style="3" customWidth="1"/>
    <col min="4633" max="4851" width="8.7265625" style="3"/>
    <col min="4852" max="4853" width="4.36328125" style="3" customWidth="1"/>
    <col min="4854" max="4854" width="8" style="3" customWidth="1"/>
    <col min="4855" max="4855" width="9.6328125" style="3" customWidth="1"/>
    <col min="4856" max="4856" width="20.6328125" style="3" customWidth="1"/>
    <col min="4857" max="4857" width="6.453125" style="3" customWidth="1"/>
    <col min="4858" max="4861" width="7.6328125" style="3" bestFit="1" customWidth="1"/>
    <col min="4862" max="4862" width="9.90625" style="3" bestFit="1" customWidth="1"/>
    <col min="4863" max="4863" width="7.6328125" style="3" bestFit="1" customWidth="1"/>
    <col min="4864" max="4864" width="9.90625" style="3" bestFit="1" customWidth="1"/>
    <col min="4865" max="4868" width="7.6328125" style="3" bestFit="1" customWidth="1"/>
    <col min="4869" max="4871" width="9.90625" style="3" bestFit="1" customWidth="1"/>
    <col min="4872" max="4872" width="7.6328125" style="3" bestFit="1" customWidth="1"/>
    <col min="4873" max="4873" width="9.90625" style="3" bestFit="1" customWidth="1"/>
    <col min="4874" max="4874" width="7.6328125" style="3" bestFit="1" customWidth="1"/>
    <col min="4875" max="4876" width="9.90625" style="3" bestFit="1" customWidth="1"/>
    <col min="4877" max="4877" width="7.6328125" style="3" bestFit="1" customWidth="1"/>
    <col min="4878" max="4878" width="9.90625" style="3" bestFit="1" customWidth="1"/>
    <col min="4879" max="4881" width="7.6328125" style="3" bestFit="1" customWidth="1"/>
    <col min="4882" max="4887" width="4.36328125" style="3" customWidth="1"/>
    <col min="4888" max="4888" width="20.6328125" style="3" customWidth="1"/>
    <col min="4889" max="5107" width="8.7265625" style="3"/>
    <col min="5108" max="5109" width="4.36328125" style="3" customWidth="1"/>
    <col min="5110" max="5110" width="8" style="3" customWidth="1"/>
    <col min="5111" max="5111" width="9.6328125" style="3" customWidth="1"/>
    <col min="5112" max="5112" width="20.6328125" style="3" customWidth="1"/>
    <col min="5113" max="5113" width="6.453125" style="3" customWidth="1"/>
    <col min="5114" max="5117" width="7.6328125" style="3" bestFit="1" customWidth="1"/>
    <col min="5118" max="5118" width="9.90625" style="3" bestFit="1" customWidth="1"/>
    <col min="5119" max="5119" width="7.6328125" style="3" bestFit="1" customWidth="1"/>
    <col min="5120" max="5120" width="9.90625" style="3" bestFit="1" customWidth="1"/>
    <col min="5121" max="5124" width="7.6328125" style="3" bestFit="1" customWidth="1"/>
    <col min="5125" max="5127" width="9.90625" style="3" bestFit="1" customWidth="1"/>
    <col min="5128" max="5128" width="7.6328125" style="3" bestFit="1" customWidth="1"/>
    <col min="5129" max="5129" width="9.90625" style="3" bestFit="1" customWidth="1"/>
    <col min="5130" max="5130" width="7.6328125" style="3" bestFit="1" customWidth="1"/>
    <col min="5131" max="5132" width="9.90625" style="3" bestFit="1" customWidth="1"/>
    <col min="5133" max="5133" width="7.6328125" style="3" bestFit="1" customWidth="1"/>
    <col min="5134" max="5134" width="9.90625" style="3" bestFit="1" customWidth="1"/>
    <col min="5135" max="5137" width="7.6328125" style="3" bestFit="1" customWidth="1"/>
    <col min="5138" max="5143" width="4.36328125" style="3" customWidth="1"/>
    <col min="5144" max="5144" width="20.6328125" style="3" customWidth="1"/>
    <col min="5145" max="5363" width="8.7265625" style="3"/>
    <col min="5364" max="5365" width="4.36328125" style="3" customWidth="1"/>
    <col min="5366" max="5366" width="8" style="3" customWidth="1"/>
    <col min="5367" max="5367" width="9.6328125" style="3" customWidth="1"/>
    <col min="5368" max="5368" width="20.6328125" style="3" customWidth="1"/>
    <col min="5369" max="5369" width="6.453125" style="3" customWidth="1"/>
    <col min="5370" max="5373" width="7.6328125" style="3" bestFit="1" customWidth="1"/>
    <col min="5374" max="5374" width="9.90625" style="3" bestFit="1" customWidth="1"/>
    <col min="5375" max="5375" width="7.6328125" style="3" bestFit="1" customWidth="1"/>
    <col min="5376" max="5376" width="9.90625" style="3" bestFit="1" customWidth="1"/>
    <col min="5377" max="5380" width="7.6328125" style="3" bestFit="1" customWidth="1"/>
    <col min="5381" max="5383" width="9.90625" style="3" bestFit="1" customWidth="1"/>
    <col min="5384" max="5384" width="7.6328125" style="3" bestFit="1" customWidth="1"/>
    <col min="5385" max="5385" width="9.90625" style="3" bestFit="1" customWidth="1"/>
    <col min="5386" max="5386" width="7.6328125" style="3" bestFit="1" customWidth="1"/>
    <col min="5387" max="5388" width="9.90625" style="3" bestFit="1" customWidth="1"/>
    <col min="5389" max="5389" width="7.6328125" style="3" bestFit="1" customWidth="1"/>
    <col min="5390" max="5390" width="9.90625" style="3" bestFit="1" customWidth="1"/>
    <col min="5391" max="5393" width="7.6328125" style="3" bestFit="1" customWidth="1"/>
    <col min="5394" max="5399" width="4.36328125" style="3" customWidth="1"/>
    <col min="5400" max="5400" width="20.6328125" style="3" customWidth="1"/>
    <col min="5401" max="5619" width="8.7265625" style="3"/>
    <col min="5620" max="5621" width="4.36328125" style="3" customWidth="1"/>
    <col min="5622" max="5622" width="8" style="3" customWidth="1"/>
    <col min="5623" max="5623" width="9.6328125" style="3" customWidth="1"/>
    <col min="5624" max="5624" width="20.6328125" style="3" customWidth="1"/>
    <col min="5625" max="5625" width="6.453125" style="3" customWidth="1"/>
    <col min="5626" max="5629" width="7.6328125" style="3" bestFit="1" customWidth="1"/>
    <col min="5630" max="5630" width="9.90625" style="3" bestFit="1" customWidth="1"/>
    <col min="5631" max="5631" width="7.6328125" style="3" bestFit="1" customWidth="1"/>
    <col min="5632" max="5632" width="9.90625" style="3" bestFit="1" customWidth="1"/>
    <col min="5633" max="5636" width="7.6328125" style="3" bestFit="1" customWidth="1"/>
    <col min="5637" max="5639" width="9.90625" style="3" bestFit="1" customWidth="1"/>
    <col min="5640" max="5640" width="7.6328125" style="3" bestFit="1" customWidth="1"/>
    <col min="5641" max="5641" width="9.90625" style="3" bestFit="1" customWidth="1"/>
    <col min="5642" max="5642" width="7.6328125" style="3" bestFit="1" customWidth="1"/>
    <col min="5643" max="5644" width="9.90625" style="3" bestFit="1" customWidth="1"/>
    <col min="5645" max="5645" width="7.6328125" style="3" bestFit="1" customWidth="1"/>
    <col min="5646" max="5646" width="9.90625" style="3" bestFit="1" customWidth="1"/>
    <col min="5647" max="5649" width="7.6328125" style="3" bestFit="1" customWidth="1"/>
    <col min="5650" max="5655" width="4.36328125" style="3" customWidth="1"/>
    <col min="5656" max="5656" width="20.6328125" style="3" customWidth="1"/>
    <col min="5657" max="5875" width="8.7265625" style="3"/>
    <col min="5876" max="5877" width="4.36328125" style="3" customWidth="1"/>
    <col min="5878" max="5878" width="8" style="3" customWidth="1"/>
    <col min="5879" max="5879" width="9.6328125" style="3" customWidth="1"/>
    <col min="5880" max="5880" width="20.6328125" style="3" customWidth="1"/>
    <col min="5881" max="5881" width="6.453125" style="3" customWidth="1"/>
    <col min="5882" max="5885" width="7.6328125" style="3" bestFit="1" customWidth="1"/>
    <col min="5886" max="5886" width="9.90625" style="3" bestFit="1" customWidth="1"/>
    <col min="5887" max="5887" width="7.6328125" style="3" bestFit="1" customWidth="1"/>
    <col min="5888" max="5888" width="9.90625" style="3" bestFit="1" customWidth="1"/>
    <col min="5889" max="5892" width="7.6328125" style="3" bestFit="1" customWidth="1"/>
    <col min="5893" max="5895" width="9.90625" style="3" bestFit="1" customWidth="1"/>
    <col min="5896" max="5896" width="7.6328125" style="3" bestFit="1" customWidth="1"/>
    <col min="5897" max="5897" width="9.90625" style="3" bestFit="1" customWidth="1"/>
    <col min="5898" max="5898" width="7.6328125" style="3" bestFit="1" customWidth="1"/>
    <col min="5899" max="5900" width="9.90625" style="3" bestFit="1" customWidth="1"/>
    <col min="5901" max="5901" width="7.6328125" style="3" bestFit="1" customWidth="1"/>
    <col min="5902" max="5902" width="9.90625" style="3" bestFit="1" customWidth="1"/>
    <col min="5903" max="5905" width="7.6328125" style="3" bestFit="1" customWidth="1"/>
    <col min="5906" max="5911" width="4.36328125" style="3" customWidth="1"/>
    <col min="5912" max="5912" width="20.6328125" style="3" customWidth="1"/>
    <col min="5913" max="6131" width="8.7265625" style="3"/>
    <col min="6132" max="6133" width="4.36328125" style="3" customWidth="1"/>
    <col min="6134" max="6134" width="8" style="3" customWidth="1"/>
    <col min="6135" max="6135" width="9.6328125" style="3" customWidth="1"/>
    <col min="6136" max="6136" width="20.6328125" style="3" customWidth="1"/>
    <col min="6137" max="6137" width="6.453125" style="3" customWidth="1"/>
    <col min="6138" max="6141" width="7.6328125" style="3" bestFit="1" customWidth="1"/>
    <col min="6142" max="6142" width="9.90625" style="3" bestFit="1" customWidth="1"/>
    <col min="6143" max="6143" width="7.6328125" style="3" bestFit="1" customWidth="1"/>
    <col min="6144" max="6144" width="9.90625" style="3" bestFit="1" customWidth="1"/>
    <col min="6145" max="6148" width="7.6328125" style="3" bestFit="1" customWidth="1"/>
    <col min="6149" max="6151" width="9.90625" style="3" bestFit="1" customWidth="1"/>
    <col min="6152" max="6152" width="7.6328125" style="3" bestFit="1" customWidth="1"/>
    <col min="6153" max="6153" width="9.90625" style="3" bestFit="1" customWidth="1"/>
    <col min="6154" max="6154" width="7.6328125" style="3" bestFit="1" customWidth="1"/>
    <col min="6155" max="6156" width="9.90625" style="3" bestFit="1" customWidth="1"/>
    <col min="6157" max="6157" width="7.6328125" style="3" bestFit="1" customWidth="1"/>
    <col min="6158" max="6158" width="9.90625" style="3" bestFit="1" customWidth="1"/>
    <col min="6159" max="6161" width="7.6328125" style="3" bestFit="1" customWidth="1"/>
    <col min="6162" max="6167" width="4.36328125" style="3" customWidth="1"/>
    <col min="6168" max="6168" width="20.6328125" style="3" customWidth="1"/>
    <col min="6169" max="6387" width="8.7265625" style="3"/>
    <col min="6388" max="6389" width="4.36328125" style="3" customWidth="1"/>
    <col min="6390" max="6390" width="8" style="3" customWidth="1"/>
    <col min="6391" max="6391" width="9.6328125" style="3" customWidth="1"/>
    <col min="6392" max="6392" width="20.6328125" style="3" customWidth="1"/>
    <col min="6393" max="6393" width="6.453125" style="3" customWidth="1"/>
    <col min="6394" max="6397" width="7.6328125" style="3" bestFit="1" customWidth="1"/>
    <col min="6398" max="6398" width="9.90625" style="3" bestFit="1" customWidth="1"/>
    <col min="6399" max="6399" width="7.6328125" style="3" bestFit="1" customWidth="1"/>
    <col min="6400" max="6400" width="9.90625" style="3" bestFit="1" customWidth="1"/>
    <col min="6401" max="6404" width="7.6328125" style="3" bestFit="1" customWidth="1"/>
    <col min="6405" max="6407" width="9.90625" style="3" bestFit="1" customWidth="1"/>
    <col min="6408" max="6408" width="7.6328125" style="3" bestFit="1" customWidth="1"/>
    <col min="6409" max="6409" width="9.90625" style="3" bestFit="1" customWidth="1"/>
    <col min="6410" max="6410" width="7.6328125" style="3" bestFit="1" customWidth="1"/>
    <col min="6411" max="6412" width="9.90625" style="3" bestFit="1" customWidth="1"/>
    <col min="6413" max="6413" width="7.6328125" style="3" bestFit="1" customWidth="1"/>
    <col min="6414" max="6414" width="9.90625" style="3" bestFit="1" customWidth="1"/>
    <col min="6415" max="6417" width="7.6328125" style="3" bestFit="1" customWidth="1"/>
    <col min="6418" max="6423" width="4.36328125" style="3" customWidth="1"/>
    <col min="6424" max="6424" width="20.6328125" style="3" customWidth="1"/>
    <col min="6425" max="6643" width="8.7265625" style="3"/>
    <col min="6644" max="6645" width="4.36328125" style="3" customWidth="1"/>
    <col min="6646" max="6646" width="8" style="3" customWidth="1"/>
    <col min="6647" max="6647" width="9.6328125" style="3" customWidth="1"/>
    <col min="6648" max="6648" width="20.6328125" style="3" customWidth="1"/>
    <col min="6649" max="6649" width="6.453125" style="3" customWidth="1"/>
    <col min="6650" max="6653" width="7.6328125" style="3" bestFit="1" customWidth="1"/>
    <col min="6654" max="6654" width="9.90625" style="3" bestFit="1" customWidth="1"/>
    <col min="6655" max="6655" width="7.6328125" style="3" bestFit="1" customWidth="1"/>
    <col min="6656" max="6656" width="9.90625" style="3" bestFit="1" customWidth="1"/>
    <col min="6657" max="6660" width="7.6328125" style="3" bestFit="1" customWidth="1"/>
    <col min="6661" max="6663" width="9.90625" style="3" bestFit="1" customWidth="1"/>
    <col min="6664" max="6664" width="7.6328125" style="3" bestFit="1" customWidth="1"/>
    <col min="6665" max="6665" width="9.90625" style="3" bestFit="1" customWidth="1"/>
    <col min="6666" max="6666" width="7.6328125" style="3" bestFit="1" customWidth="1"/>
    <col min="6667" max="6668" width="9.90625" style="3" bestFit="1" customWidth="1"/>
    <col min="6669" max="6669" width="7.6328125" style="3" bestFit="1" customWidth="1"/>
    <col min="6670" max="6670" width="9.90625" style="3" bestFit="1" customWidth="1"/>
    <col min="6671" max="6673" width="7.6328125" style="3" bestFit="1" customWidth="1"/>
    <col min="6674" max="6679" width="4.36328125" style="3" customWidth="1"/>
    <col min="6680" max="6680" width="20.6328125" style="3" customWidth="1"/>
    <col min="6681" max="6899" width="8.7265625" style="3"/>
    <col min="6900" max="6901" width="4.36328125" style="3" customWidth="1"/>
    <col min="6902" max="6902" width="8" style="3" customWidth="1"/>
    <col min="6903" max="6903" width="9.6328125" style="3" customWidth="1"/>
    <col min="6904" max="6904" width="20.6328125" style="3" customWidth="1"/>
    <col min="6905" max="6905" width="6.453125" style="3" customWidth="1"/>
    <col min="6906" max="6909" width="7.6328125" style="3" bestFit="1" customWidth="1"/>
    <col min="6910" max="6910" width="9.90625" style="3" bestFit="1" customWidth="1"/>
    <col min="6911" max="6911" width="7.6328125" style="3" bestFit="1" customWidth="1"/>
    <col min="6912" max="6912" width="9.90625" style="3" bestFit="1" customWidth="1"/>
    <col min="6913" max="6916" width="7.6328125" style="3" bestFit="1" customWidth="1"/>
    <col min="6917" max="6919" width="9.90625" style="3" bestFit="1" customWidth="1"/>
    <col min="6920" max="6920" width="7.6328125" style="3" bestFit="1" customWidth="1"/>
    <col min="6921" max="6921" width="9.90625" style="3" bestFit="1" customWidth="1"/>
    <col min="6922" max="6922" width="7.6328125" style="3" bestFit="1" customWidth="1"/>
    <col min="6923" max="6924" width="9.90625" style="3" bestFit="1" customWidth="1"/>
    <col min="6925" max="6925" width="7.6328125" style="3" bestFit="1" customWidth="1"/>
    <col min="6926" max="6926" width="9.90625" style="3" bestFit="1" customWidth="1"/>
    <col min="6927" max="6929" width="7.6328125" style="3" bestFit="1" customWidth="1"/>
    <col min="6930" max="6935" width="4.36328125" style="3" customWidth="1"/>
    <col min="6936" max="6936" width="20.6328125" style="3" customWidth="1"/>
    <col min="6937" max="7155" width="8.7265625" style="3"/>
    <col min="7156" max="7157" width="4.36328125" style="3" customWidth="1"/>
    <col min="7158" max="7158" width="8" style="3" customWidth="1"/>
    <col min="7159" max="7159" width="9.6328125" style="3" customWidth="1"/>
    <col min="7160" max="7160" width="20.6328125" style="3" customWidth="1"/>
    <col min="7161" max="7161" width="6.453125" style="3" customWidth="1"/>
    <col min="7162" max="7165" width="7.6328125" style="3" bestFit="1" customWidth="1"/>
    <col min="7166" max="7166" width="9.90625" style="3" bestFit="1" customWidth="1"/>
    <col min="7167" max="7167" width="7.6328125" style="3" bestFit="1" customWidth="1"/>
    <col min="7168" max="7168" width="9.90625" style="3" bestFit="1" customWidth="1"/>
    <col min="7169" max="7172" width="7.6328125" style="3" bestFit="1" customWidth="1"/>
    <col min="7173" max="7175" width="9.90625" style="3" bestFit="1" customWidth="1"/>
    <col min="7176" max="7176" width="7.6328125" style="3" bestFit="1" customWidth="1"/>
    <col min="7177" max="7177" width="9.90625" style="3" bestFit="1" customWidth="1"/>
    <col min="7178" max="7178" width="7.6328125" style="3" bestFit="1" customWidth="1"/>
    <col min="7179" max="7180" width="9.90625" style="3" bestFit="1" customWidth="1"/>
    <col min="7181" max="7181" width="7.6328125" style="3" bestFit="1" customWidth="1"/>
    <col min="7182" max="7182" width="9.90625" style="3" bestFit="1" customWidth="1"/>
    <col min="7183" max="7185" width="7.6328125" style="3" bestFit="1" customWidth="1"/>
    <col min="7186" max="7191" width="4.36328125" style="3" customWidth="1"/>
    <col min="7192" max="7192" width="20.6328125" style="3" customWidth="1"/>
    <col min="7193" max="7411" width="8.7265625" style="3"/>
    <col min="7412" max="7413" width="4.36328125" style="3" customWidth="1"/>
    <col min="7414" max="7414" width="8" style="3" customWidth="1"/>
    <col min="7415" max="7415" width="9.6328125" style="3" customWidth="1"/>
    <col min="7416" max="7416" width="20.6328125" style="3" customWidth="1"/>
    <col min="7417" max="7417" width="6.453125" style="3" customWidth="1"/>
    <col min="7418" max="7421" width="7.6328125" style="3" bestFit="1" customWidth="1"/>
    <col min="7422" max="7422" width="9.90625" style="3" bestFit="1" customWidth="1"/>
    <col min="7423" max="7423" width="7.6328125" style="3" bestFit="1" customWidth="1"/>
    <col min="7424" max="7424" width="9.90625" style="3" bestFit="1" customWidth="1"/>
    <col min="7425" max="7428" width="7.6328125" style="3" bestFit="1" customWidth="1"/>
    <col min="7429" max="7431" width="9.90625" style="3" bestFit="1" customWidth="1"/>
    <col min="7432" max="7432" width="7.6328125" style="3" bestFit="1" customWidth="1"/>
    <col min="7433" max="7433" width="9.90625" style="3" bestFit="1" customWidth="1"/>
    <col min="7434" max="7434" width="7.6328125" style="3" bestFit="1" customWidth="1"/>
    <col min="7435" max="7436" width="9.90625" style="3" bestFit="1" customWidth="1"/>
    <col min="7437" max="7437" width="7.6328125" style="3" bestFit="1" customWidth="1"/>
    <col min="7438" max="7438" width="9.90625" style="3" bestFit="1" customWidth="1"/>
    <col min="7439" max="7441" width="7.6328125" style="3" bestFit="1" customWidth="1"/>
    <col min="7442" max="7447" width="4.36328125" style="3" customWidth="1"/>
    <col min="7448" max="7448" width="20.6328125" style="3" customWidth="1"/>
    <col min="7449" max="7667" width="8.7265625" style="3"/>
    <col min="7668" max="7669" width="4.36328125" style="3" customWidth="1"/>
    <col min="7670" max="7670" width="8" style="3" customWidth="1"/>
    <col min="7671" max="7671" width="9.6328125" style="3" customWidth="1"/>
    <col min="7672" max="7672" width="20.6328125" style="3" customWidth="1"/>
    <col min="7673" max="7673" width="6.453125" style="3" customWidth="1"/>
    <col min="7674" max="7677" width="7.6328125" style="3" bestFit="1" customWidth="1"/>
    <col min="7678" max="7678" width="9.90625" style="3" bestFit="1" customWidth="1"/>
    <col min="7679" max="7679" width="7.6328125" style="3" bestFit="1" customWidth="1"/>
    <col min="7680" max="7680" width="9.90625" style="3" bestFit="1" customWidth="1"/>
    <col min="7681" max="7684" width="7.6328125" style="3" bestFit="1" customWidth="1"/>
    <col min="7685" max="7687" width="9.90625" style="3" bestFit="1" customWidth="1"/>
    <col min="7688" max="7688" width="7.6328125" style="3" bestFit="1" customWidth="1"/>
    <col min="7689" max="7689" width="9.90625" style="3" bestFit="1" customWidth="1"/>
    <col min="7690" max="7690" width="7.6328125" style="3" bestFit="1" customWidth="1"/>
    <col min="7691" max="7692" width="9.90625" style="3" bestFit="1" customWidth="1"/>
    <col min="7693" max="7693" width="7.6328125" style="3" bestFit="1" customWidth="1"/>
    <col min="7694" max="7694" width="9.90625" style="3" bestFit="1" customWidth="1"/>
    <col min="7695" max="7697" width="7.6328125" style="3" bestFit="1" customWidth="1"/>
    <col min="7698" max="7703" width="4.36328125" style="3" customWidth="1"/>
    <col min="7704" max="7704" width="20.6328125" style="3" customWidth="1"/>
    <col min="7705" max="7923" width="8.7265625" style="3"/>
    <col min="7924" max="7925" width="4.36328125" style="3" customWidth="1"/>
    <col min="7926" max="7926" width="8" style="3" customWidth="1"/>
    <col min="7927" max="7927" width="9.6328125" style="3" customWidth="1"/>
    <col min="7928" max="7928" width="20.6328125" style="3" customWidth="1"/>
    <col min="7929" max="7929" width="6.453125" style="3" customWidth="1"/>
    <col min="7930" max="7933" width="7.6328125" style="3" bestFit="1" customWidth="1"/>
    <col min="7934" max="7934" width="9.90625" style="3" bestFit="1" customWidth="1"/>
    <col min="7935" max="7935" width="7.6328125" style="3" bestFit="1" customWidth="1"/>
    <col min="7936" max="7936" width="9.90625" style="3" bestFit="1" customWidth="1"/>
    <col min="7937" max="7940" width="7.6328125" style="3" bestFit="1" customWidth="1"/>
    <col min="7941" max="7943" width="9.90625" style="3" bestFit="1" customWidth="1"/>
    <col min="7944" max="7944" width="7.6328125" style="3" bestFit="1" customWidth="1"/>
    <col min="7945" max="7945" width="9.90625" style="3" bestFit="1" customWidth="1"/>
    <col min="7946" max="7946" width="7.6328125" style="3" bestFit="1" customWidth="1"/>
    <col min="7947" max="7948" width="9.90625" style="3" bestFit="1" customWidth="1"/>
    <col min="7949" max="7949" width="7.6328125" style="3" bestFit="1" customWidth="1"/>
    <col min="7950" max="7950" width="9.90625" style="3" bestFit="1" customWidth="1"/>
    <col min="7951" max="7953" width="7.6328125" style="3" bestFit="1" customWidth="1"/>
    <col min="7954" max="7959" width="4.36328125" style="3" customWidth="1"/>
    <col min="7960" max="7960" width="20.6328125" style="3" customWidth="1"/>
    <col min="7961" max="8179" width="8.7265625" style="3"/>
    <col min="8180" max="8181" width="4.36328125" style="3" customWidth="1"/>
    <col min="8182" max="8182" width="8" style="3" customWidth="1"/>
    <col min="8183" max="8183" width="9.6328125" style="3" customWidth="1"/>
    <col min="8184" max="8184" width="20.6328125" style="3" customWidth="1"/>
    <col min="8185" max="8185" width="6.453125" style="3" customWidth="1"/>
    <col min="8186" max="8189" width="7.6328125" style="3" bestFit="1" customWidth="1"/>
    <col min="8190" max="8190" width="9.90625" style="3" bestFit="1" customWidth="1"/>
    <col min="8191" max="8191" width="7.6328125" style="3" bestFit="1" customWidth="1"/>
    <col min="8192" max="8192" width="9.90625" style="3" bestFit="1" customWidth="1"/>
    <col min="8193" max="8196" width="7.6328125" style="3" bestFit="1" customWidth="1"/>
    <col min="8197" max="8199" width="9.90625" style="3" bestFit="1" customWidth="1"/>
    <col min="8200" max="8200" width="7.6328125" style="3" bestFit="1" customWidth="1"/>
    <col min="8201" max="8201" width="9.90625" style="3" bestFit="1" customWidth="1"/>
    <col min="8202" max="8202" width="7.6328125" style="3" bestFit="1" customWidth="1"/>
    <col min="8203" max="8204" width="9.90625" style="3" bestFit="1" customWidth="1"/>
    <col min="8205" max="8205" width="7.6328125" style="3" bestFit="1" customWidth="1"/>
    <col min="8206" max="8206" width="9.90625" style="3" bestFit="1" customWidth="1"/>
    <col min="8207" max="8209" width="7.6328125" style="3" bestFit="1" customWidth="1"/>
    <col min="8210" max="8215" width="4.36328125" style="3" customWidth="1"/>
    <col min="8216" max="8216" width="20.6328125" style="3" customWidth="1"/>
    <col min="8217" max="8435" width="8.7265625" style="3"/>
    <col min="8436" max="8437" width="4.36328125" style="3" customWidth="1"/>
    <col min="8438" max="8438" width="8" style="3" customWidth="1"/>
    <col min="8439" max="8439" width="9.6328125" style="3" customWidth="1"/>
    <col min="8440" max="8440" width="20.6328125" style="3" customWidth="1"/>
    <col min="8441" max="8441" width="6.453125" style="3" customWidth="1"/>
    <col min="8442" max="8445" width="7.6328125" style="3" bestFit="1" customWidth="1"/>
    <col min="8446" max="8446" width="9.90625" style="3" bestFit="1" customWidth="1"/>
    <col min="8447" max="8447" width="7.6328125" style="3" bestFit="1" customWidth="1"/>
    <col min="8448" max="8448" width="9.90625" style="3" bestFit="1" customWidth="1"/>
    <col min="8449" max="8452" width="7.6328125" style="3" bestFit="1" customWidth="1"/>
    <col min="8453" max="8455" width="9.90625" style="3" bestFit="1" customWidth="1"/>
    <col min="8456" max="8456" width="7.6328125" style="3" bestFit="1" customWidth="1"/>
    <col min="8457" max="8457" width="9.90625" style="3" bestFit="1" customWidth="1"/>
    <col min="8458" max="8458" width="7.6328125" style="3" bestFit="1" customWidth="1"/>
    <col min="8459" max="8460" width="9.90625" style="3" bestFit="1" customWidth="1"/>
    <col min="8461" max="8461" width="7.6328125" style="3" bestFit="1" customWidth="1"/>
    <col min="8462" max="8462" width="9.90625" style="3" bestFit="1" customWidth="1"/>
    <col min="8463" max="8465" width="7.6328125" style="3" bestFit="1" customWidth="1"/>
    <col min="8466" max="8471" width="4.36328125" style="3" customWidth="1"/>
    <col min="8472" max="8472" width="20.6328125" style="3" customWidth="1"/>
    <col min="8473" max="8691" width="8.7265625" style="3"/>
    <col min="8692" max="8693" width="4.36328125" style="3" customWidth="1"/>
    <col min="8694" max="8694" width="8" style="3" customWidth="1"/>
    <col min="8695" max="8695" width="9.6328125" style="3" customWidth="1"/>
    <col min="8696" max="8696" width="20.6328125" style="3" customWidth="1"/>
    <col min="8697" max="8697" width="6.453125" style="3" customWidth="1"/>
    <col min="8698" max="8701" width="7.6328125" style="3" bestFit="1" customWidth="1"/>
    <col min="8702" max="8702" width="9.90625" style="3" bestFit="1" customWidth="1"/>
    <col min="8703" max="8703" width="7.6328125" style="3" bestFit="1" customWidth="1"/>
    <col min="8704" max="8704" width="9.90625" style="3" bestFit="1" customWidth="1"/>
    <col min="8705" max="8708" width="7.6328125" style="3" bestFit="1" customWidth="1"/>
    <col min="8709" max="8711" width="9.90625" style="3" bestFit="1" customWidth="1"/>
    <col min="8712" max="8712" width="7.6328125" style="3" bestFit="1" customWidth="1"/>
    <col min="8713" max="8713" width="9.90625" style="3" bestFit="1" customWidth="1"/>
    <col min="8714" max="8714" width="7.6328125" style="3" bestFit="1" customWidth="1"/>
    <col min="8715" max="8716" width="9.90625" style="3" bestFit="1" customWidth="1"/>
    <col min="8717" max="8717" width="7.6328125" style="3" bestFit="1" customWidth="1"/>
    <col min="8718" max="8718" width="9.90625" style="3" bestFit="1" customWidth="1"/>
    <col min="8719" max="8721" width="7.6328125" style="3" bestFit="1" customWidth="1"/>
    <col min="8722" max="8727" width="4.36328125" style="3" customWidth="1"/>
    <col min="8728" max="8728" width="20.6328125" style="3" customWidth="1"/>
    <col min="8729" max="8947" width="8.7265625" style="3"/>
    <col min="8948" max="8949" width="4.36328125" style="3" customWidth="1"/>
    <col min="8950" max="8950" width="8" style="3" customWidth="1"/>
    <col min="8951" max="8951" width="9.6328125" style="3" customWidth="1"/>
    <col min="8952" max="8952" width="20.6328125" style="3" customWidth="1"/>
    <col min="8953" max="8953" width="6.453125" style="3" customWidth="1"/>
    <col min="8954" max="8957" width="7.6328125" style="3" bestFit="1" customWidth="1"/>
    <col min="8958" max="8958" width="9.90625" style="3" bestFit="1" customWidth="1"/>
    <col min="8959" max="8959" width="7.6328125" style="3" bestFit="1" customWidth="1"/>
    <col min="8960" max="8960" width="9.90625" style="3" bestFit="1" customWidth="1"/>
    <col min="8961" max="8964" width="7.6328125" style="3" bestFit="1" customWidth="1"/>
    <col min="8965" max="8967" width="9.90625" style="3" bestFit="1" customWidth="1"/>
    <col min="8968" max="8968" width="7.6328125" style="3" bestFit="1" customWidth="1"/>
    <col min="8969" max="8969" width="9.90625" style="3" bestFit="1" customWidth="1"/>
    <col min="8970" max="8970" width="7.6328125" style="3" bestFit="1" customWidth="1"/>
    <col min="8971" max="8972" width="9.90625" style="3" bestFit="1" customWidth="1"/>
    <col min="8973" max="8973" width="7.6328125" style="3" bestFit="1" customWidth="1"/>
    <col min="8974" max="8974" width="9.90625" style="3" bestFit="1" customWidth="1"/>
    <col min="8975" max="8977" width="7.6328125" style="3" bestFit="1" customWidth="1"/>
    <col min="8978" max="8983" width="4.36328125" style="3" customWidth="1"/>
    <col min="8984" max="8984" width="20.6328125" style="3" customWidth="1"/>
    <col min="8985" max="9203" width="8.7265625" style="3"/>
    <col min="9204" max="9205" width="4.36328125" style="3" customWidth="1"/>
    <col min="9206" max="9206" width="8" style="3" customWidth="1"/>
    <col min="9207" max="9207" width="9.6328125" style="3" customWidth="1"/>
    <col min="9208" max="9208" width="20.6328125" style="3" customWidth="1"/>
    <col min="9209" max="9209" width="6.453125" style="3" customWidth="1"/>
    <col min="9210" max="9213" width="7.6328125" style="3" bestFit="1" customWidth="1"/>
    <col min="9214" max="9214" width="9.90625" style="3" bestFit="1" customWidth="1"/>
    <col min="9215" max="9215" width="7.6328125" style="3" bestFit="1" customWidth="1"/>
    <col min="9216" max="9216" width="9.90625" style="3" bestFit="1" customWidth="1"/>
    <col min="9217" max="9220" width="7.6328125" style="3" bestFit="1" customWidth="1"/>
    <col min="9221" max="9223" width="9.90625" style="3" bestFit="1" customWidth="1"/>
    <col min="9224" max="9224" width="7.6328125" style="3" bestFit="1" customWidth="1"/>
    <col min="9225" max="9225" width="9.90625" style="3" bestFit="1" customWidth="1"/>
    <col min="9226" max="9226" width="7.6328125" style="3" bestFit="1" customWidth="1"/>
    <col min="9227" max="9228" width="9.90625" style="3" bestFit="1" customWidth="1"/>
    <col min="9229" max="9229" width="7.6328125" style="3" bestFit="1" customWidth="1"/>
    <col min="9230" max="9230" width="9.90625" style="3" bestFit="1" customWidth="1"/>
    <col min="9231" max="9233" width="7.6328125" style="3" bestFit="1" customWidth="1"/>
    <col min="9234" max="9239" width="4.36328125" style="3" customWidth="1"/>
    <col min="9240" max="9240" width="20.6328125" style="3" customWidth="1"/>
    <col min="9241" max="9459" width="8.7265625" style="3"/>
    <col min="9460" max="9461" width="4.36328125" style="3" customWidth="1"/>
    <col min="9462" max="9462" width="8" style="3" customWidth="1"/>
    <col min="9463" max="9463" width="9.6328125" style="3" customWidth="1"/>
    <col min="9464" max="9464" width="20.6328125" style="3" customWidth="1"/>
    <col min="9465" max="9465" width="6.453125" style="3" customWidth="1"/>
    <col min="9466" max="9469" width="7.6328125" style="3" bestFit="1" customWidth="1"/>
    <col min="9470" max="9470" width="9.90625" style="3" bestFit="1" customWidth="1"/>
    <col min="9471" max="9471" width="7.6328125" style="3" bestFit="1" customWidth="1"/>
    <col min="9472" max="9472" width="9.90625" style="3" bestFit="1" customWidth="1"/>
    <col min="9473" max="9476" width="7.6328125" style="3" bestFit="1" customWidth="1"/>
    <col min="9477" max="9479" width="9.90625" style="3" bestFit="1" customWidth="1"/>
    <col min="9480" max="9480" width="7.6328125" style="3" bestFit="1" customWidth="1"/>
    <col min="9481" max="9481" width="9.90625" style="3" bestFit="1" customWidth="1"/>
    <col min="9482" max="9482" width="7.6328125" style="3" bestFit="1" customWidth="1"/>
    <col min="9483" max="9484" width="9.90625" style="3" bestFit="1" customWidth="1"/>
    <col min="9485" max="9485" width="7.6328125" style="3" bestFit="1" customWidth="1"/>
    <col min="9486" max="9486" width="9.90625" style="3" bestFit="1" customWidth="1"/>
    <col min="9487" max="9489" width="7.6328125" style="3" bestFit="1" customWidth="1"/>
    <col min="9490" max="9495" width="4.36328125" style="3" customWidth="1"/>
    <col min="9496" max="9496" width="20.6328125" style="3" customWidth="1"/>
    <col min="9497" max="9715" width="8.7265625" style="3"/>
    <col min="9716" max="9717" width="4.36328125" style="3" customWidth="1"/>
    <col min="9718" max="9718" width="8" style="3" customWidth="1"/>
    <col min="9719" max="9719" width="9.6328125" style="3" customWidth="1"/>
    <col min="9720" max="9720" width="20.6328125" style="3" customWidth="1"/>
    <col min="9721" max="9721" width="6.453125" style="3" customWidth="1"/>
    <col min="9722" max="9725" width="7.6328125" style="3" bestFit="1" customWidth="1"/>
    <col min="9726" max="9726" width="9.90625" style="3" bestFit="1" customWidth="1"/>
    <col min="9727" max="9727" width="7.6328125" style="3" bestFit="1" customWidth="1"/>
    <col min="9728" max="9728" width="9.90625" style="3" bestFit="1" customWidth="1"/>
    <col min="9729" max="9732" width="7.6328125" style="3" bestFit="1" customWidth="1"/>
    <col min="9733" max="9735" width="9.90625" style="3" bestFit="1" customWidth="1"/>
    <col min="9736" max="9736" width="7.6328125" style="3" bestFit="1" customWidth="1"/>
    <col min="9737" max="9737" width="9.90625" style="3" bestFit="1" customWidth="1"/>
    <col min="9738" max="9738" width="7.6328125" style="3" bestFit="1" customWidth="1"/>
    <col min="9739" max="9740" width="9.90625" style="3" bestFit="1" customWidth="1"/>
    <col min="9741" max="9741" width="7.6328125" style="3" bestFit="1" customWidth="1"/>
    <col min="9742" max="9742" width="9.90625" style="3" bestFit="1" customWidth="1"/>
    <col min="9743" max="9745" width="7.6328125" style="3" bestFit="1" customWidth="1"/>
    <col min="9746" max="9751" width="4.36328125" style="3" customWidth="1"/>
    <col min="9752" max="9752" width="20.6328125" style="3" customWidth="1"/>
    <col min="9753" max="9971" width="8.7265625" style="3"/>
    <col min="9972" max="9973" width="4.36328125" style="3" customWidth="1"/>
    <col min="9974" max="9974" width="8" style="3" customWidth="1"/>
    <col min="9975" max="9975" width="9.6328125" style="3" customWidth="1"/>
    <col min="9976" max="9976" width="20.6328125" style="3" customWidth="1"/>
    <col min="9977" max="9977" width="6.453125" style="3" customWidth="1"/>
    <col min="9978" max="9981" width="7.6328125" style="3" bestFit="1" customWidth="1"/>
    <col min="9982" max="9982" width="9.90625" style="3" bestFit="1" customWidth="1"/>
    <col min="9983" max="9983" width="7.6328125" style="3" bestFit="1" customWidth="1"/>
    <col min="9984" max="9984" width="9.90625" style="3" bestFit="1" customWidth="1"/>
    <col min="9985" max="9988" width="7.6328125" style="3" bestFit="1" customWidth="1"/>
    <col min="9989" max="9991" width="9.90625" style="3" bestFit="1" customWidth="1"/>
    <col min="9992" max="9992" width="7.6328125" style="3" bestFit="1" customWidth="1"/>
    <col min="9993" max="9993" width="9.90625" style="3" bestFit="1" customWidth="1"/>
    <col min="9994" max="9994" width="7.6328125" style="3" bestFit="1" customWidth="1"/>
    <col min="9995" max="9996" width="9.90625" style="3" bestFit="1" customWidth="1"/>
    <col min="9997" max="9997" width="7.6328125" style="3" bestFit="1" customWidth="1"/>
    <col min="9998" max="9998" width="9.90625" style="3" bestFit="1" customWidth="1"/>
    <col min="9999" max="10001" width="7.6328125" style="3" bestFit="1" customWidth="1"/>
    <col min="10002" max="10007" width="4.36328125" style="3" customWidth="1"/>
    <col min="10008" max="10008" width="20.6328125" style="3" customWidth="1"/>
    <col min="10009" max="10227" width="8.7265625" style="3"/>
    <col min="10228" max="10229" width="4.36328125" style="3" customWidth="1"/>
    <col min="10230" max="10230" width="8" style="3" customWidth="1"/>
    <col min="10231" max="10231" width="9.6328125" style="3" customWidth="1"/>
    <col min="10232" max="10232" width="20.6328125" style="3" customWidth="1"/>
    <col min="10233" max="10233" width="6.453125" style="3" customWidth="1"/>
    <col min="10234" max="10237" width="7.6328125" style="3" bestFit="1" customWidth="1"/>
    <col min="10238" max="10238" width="9.90625" style="3" bestFit="1" customWidth="1"/>
    <col min="10239" max="10239" width="7.6328125" style="3" bestFit="1" customWidth="1"/>
    <col min="10240" max="10240" width="9.90625" style="3" bestFit="1" customWidth="1"/>
    <col min="10241" max="10244" width="7.6328125" style="3" bestFit="1" customWidth="1"/>
    <col min="10245" max="10247" width="9.90625" style="3" bestFit="1" customWidth="1"/>
    <col min="10248" max="10248" width="7.6328125" style="3" bestFit="1" customWidth="1"/>
    <col min="10249" max="10249" width="9.90625" style="3" bestFit="1" customWidth="1"/>
    <col min="10250" max="10250" width="7.6328125" style="3" bestFit="1" customWidth="1"/>
    <col min="10251" max="10252" width="9.90625" style="3" bestFit="1" customWidth="1"/>
    <col min="10253" max="10253" width="7.6328125" style="3" bestFit="1" customWidth="1"/>
    <col min="10254" max="10254" width="9.90625" style="3" bestFit="1" customWidth="1"/>
    <col min="10255" max="10257" width="7.6328125" style="3" bestFit="1" customWidth="1"/>
    <col min="10258" max="10263" width="4.36328125" style="3" customWidth="1"/>
    <col min="10264" max="10264" width="20.6328125" style="3" customWidth="1"/>
    <col min="10265" max="10483" width="8.7265625" style="3"/>
    <col min="10484" max="10485" width="4.36328125" style="3" customWidth="1"/>
    <col min="10486" max="10486" width="8" style="3" customWidth="1"/>
    <col min="10487" max="10487" width="9.6328125" style="3" customWidth="1"/>
    <col min="10488" max="10488" width="20.6328125" style="3" customWidth="1"/>
    <col min="10489" max="10489" width="6.453125" style="3" customWidth="1"/>
    <col min="10490" max="10493" width="7.6328125" style="3" bestFit="1" customWidth="1"/>
    <col min="10494" max="10494" width="9.90625" style="3" bestFit="1" customWidth="1"/>
    <col min="10495" max="10495" width="7.6328125" style="3" bestFit="1" customWidth="1"/>
    <col min="10496" max="10496" width="9.90625" style="3" bestFit="1" customWidth="1"/>
    <col min="10497" max="10500" width="7.6328125" style="3" bestFit="1" customWidth="1"/>
    <col min="10501" max="10503" width="9.90625" style="3" bestFit="1" customWidth="1"/>
    <col min="10504" max="10504" width="7.6328125" style="3" bestFit="1" customWidth="1"/>
    <col min="10505" max="10505" width="9.90625" style="3" bestFit="1" customWidth="1"/>
    <col min="10506" max="10506" width="7.6328125" style="3" bestFit="1" customWidth="1"/>
    <col min="10507" max="10508" width="9.90625" style="3" bestFit="1" customWidth="1"/>
    <col min="10509" max="10509" width="7.6328125" style="3" bestFit="1" customWidth="1"/>
    <col min="10510" max="10510" width="9.90625" style="3" bestFit="1" customWidth="1"/>
    <col min="10511" max="10513" width="7.6328125" style="3" bestFit="1" customWidth="1"/>
    <col min="10514" max="10519" width="4.36328125" style="3" customWidth="1"/>
    <col min="10520" max="10520" width="20.6328125" style="3" customWidth="1"/>
    <col min="10521" max="10739" width="8.7265625" style="3"/>
    <col min="10740" max="10741" width="4.36328125" style="3" customWidth="1"/>
    <col min="10742" max="10742" width="8" style="3" customWidth="1"/>
    <col min="10743" max="10743" width="9.6328125" style="3" customWidth="1"/>
    <col min="10744" max="10744" width="20.6328125" style="3" customWidth="1"/>
    <col min="10745" max="10745" width="6.453125" style="3" customWidth="1"/>
    <col min="10746" max="10749" width="7.6328125" style="3" bestFit="1" customWidth="1"/>
    <col min="10750" max="10750" width="9.90625" style="3" bestFit="1" customWidth="1"/>
    <col min="10751" max="10751" width="7.6328125" style="3" bestFit="1" customWidth="1"/>
    <col min="10752" max="10752" width="9.90625" style="3" bestFit="1" customWidth="1"/>
    <col min="10753" max="10756" width="7.6328125" style="3" bestFit="1" customWidth="1"/>
    <col min="10757" max="10759" width="9.90625" style="3" bestFit="1" customWidth="1"/>
    <col min="10760" max="10760" width="7.6328125" style="3" bestFit="1" customWidth="1"/>
    <col min="10761" max="10761" width="9.90625" style="3" bestFit="1" customWidth="1"/>
    <col min="10762" max="10762" width="7.6328125" style="3" bestFit="1" customWidth="1"/>
    <col min="10763" max="10764" width="9.90625" style="3" bestFit="1" customWidth="1"/>
    <col min="10765" max="10765" width="7.6328125" style="3" bestFit="1" customWidth="1"/>
    <col min="10766" max="10766" width="9.90625" style="3" bestFit="1" customWidth="1"/>
    <col min="10767" max="10769" width="7.6328125" style="3" bestFit="1" customWidth="1"/>
    <col min="10770" max="10775" width="4.36328125" style="3" customWidth="1"/>
    <col min="10776" max="10776" width="20.6328125" style="3" customWidth="1"/>
    <col min="10777" max="10995" width="8.7265625" style="3"/>
    <col min="10996" max="10997" width="4.36328125" style="3" customWidth="1"/>
    <col min="10998" max="10998" width="8" style="3" customWidth="1"/>
    <col min="10999" max="10999" width="9.6328125" style="3" customWidth="1"/>
    <col min="11000" max="11000" width="20.6328125" style="3" customWidth="1"/>
    <col min="11001" max="11001" width="6.453125" style="3" customWidth="1"/>
    <col min="11002" max="11005" width="7.6328125" style="3" bestFit="1" customWidth="1"/>
    <col min="11006" max="11006" width="9.90625" style="3" bestFit="1" customWidth="1"/>
    <col min="11007" max="11007" width="7.6328125" style="3" bestFit="1" customWidth="1"/>
    <col min="11008" max="11008" width="9.90625" style="3" bestFit="1" customWidth="1"/>
    <col min="11009" max="11012" width="7.6328125" style="3" bestFit="1" customWidth="1"/>
    <col min="11013" max="11015" width="9.90625" style="3" bestFit="1" customWidth="1"/>
    <col min="11016" max="11016" width="7.6328125" style="3" bestFit="1" customWidth="1"/>
    <col min="11017" max="11017" width="9.90625" style="3" bestFit="1" customWidth="1"/>
    <col min="11018" max="11018" width="7.6328125" style="3" bestFit="1" customWidth="1"/>
    <col min="11019" max="11020" width="9.90625" style="3" bestFit="1" customWidth="1"/>
    <col min="11021" max="11021" width="7.6328125" style="3" bestFit="1" customWidth="1"/>
    <col min="11022" max="11022" width="9.90625" style="3" bestFit="1" customWidth="1"/>
    <col min="11023" max="11025" width="7.6328125" style="3" bestFit="1" customWidth="1"/>
    <col min="11026" max="11031" width="4.36328125" style="3" customWidth="1"/>
    <col min="11032" max="11032" width="20.6328125" style="3" customWidth="1"/>
    <col min="11033" max="11251" width="8.7265625" style="3"/>
    <col min="11252" max="11253" width="4.36328125" style="3" customWidth="1"/>
    <col min="11254" max="11254" width="8" style="3" customWidth="1"/>
    <col min="11255" max="11255" width="9.6328125" style="3" customWidth="1"/>
    <col min="11256" max="11256" width="20.6328125" style="3" customWidth="1"/>
    <col min="11257" max="11257" width="6.453125" style="3" customWidth="1"/>
    <col min="11258" max="11261" width="7.6328125" style="3" bestFit="1" customWidth="1"/>
    <col min="11262" max="11262" width="9.90625" style="3" bestFit="1" customWidth="1"/>
    <col min="11263" max="11263" width="7.6328125" style="3" bestFit="1" customWidth="1"/>
    <col min="11264" max="11264" width="9.90625" style="3" bestFit="1" customWidth="1"/>
    <col min="11265" max="11268" width="7.6328125" style="3" bestFit="1" customWidth="1"/>
    <col min="11269" max="11271" width="9.90625" style="3" bestFit="1" customWidth="1"/>
    <col min="11272" max="11272" width="7.6328125" style="3" bestFit="1" customWidth="1"/>
    <col min="11273" max="11273" width="9.90625" style="3" bestFit="1" customWidth="1"/>
    <col min="11274" max="11274" width="7.6328125" style="3" bestFit="1" customWidth="1"/>
    <col min="11275" max="11276" width="9.90625" style="3" bestFit="1" customWidth="1"/>
    <col min="11277" max="11277" width="7.6328125" style="3" bestFit="1" customWidth="1"/>
    <col min="11278" max="11278" width="9.90625" style="3" bestFit="1" customWidth="1"/>
    <col min="11279" max="11281" width="7.6328125" style="3" bestFit="1" customWidth="1"/>
    <col min="11282" max="11287" width="4.36328125" style="3" customWidth="1"/>
    <col min="11288" max="11288" width="20.6328125" style="3" customWidth="1"/>
    <col min="11289" max="11507" width="8.7265625" style="3"/>
    <col min="11508" max="11509" width="4.36328125" style="3" customWidth="1"/>
    <col min="11510" max="11510" width="8" style="3" customWidth="1"/>
    <col min="11511" max="11511" width="9.6328125" style="3" customWidth="1"/>
    <col min="11512" max="11512" width="20.6328125" style="3" customWidth="1"/>
    <col min="11513" max="11513" width="6.453125" style="3" customWidth="1"/>
    <col min="11514" max="11517" width="7.6328125" style="3" bestFit="1" customWidth="1"/>
    <col min="11518" max="11518" width="9.90625" style="3" bestFit="1" customWidth="1"/>
    <col min="11519" max="11519" width="7.6328125" style="3" bestFit="1" customWidth="1"/>
    <col min="11520" max="11520" width="9.90625" style="3" bestFit="1" customWidth="1"/>
    <col min="11521" max="11524" width="7.6328125" style="3" bestFit="1" customWidth="1"/>
    <col min="11525" max="11527" width="9.90625" style="3" bestFit="1" customWidth="1"/>
    <col min="11528" max="11528" width="7.6328125" style="3" bestFit="1" customWidth="1"/>
    <col min="11529" max="11529" width="9.90625" style="3" bestFit="1" customWidth="1"/>
    <col min="11530" max="11530" width="7.6328125" style="3" bestFit="1" customWidth="1"/>
    <col min="11531" max="11532" width="9.90625" style="3" bestFit="1" customWidth="1"/>
    <col min="11533" max="11533" width="7.6328125" style="3" bestFit="1" customWidth="1"/>
    <col min="11534" max="11534" width="9.90625" style="3" bestFit="1" customWidth="1"/>
    <col min="11535" max="11537" width="7.6328125" style="3" bestFit="1" customWidth="1"/>
    <col min="11538" max="11543" width="4.36328125" style="3" customWidth="1"/>
    <col min="11544" max="11544" width="20.6328125" style="3" customWidth="1"/>
    <col min="11545" max="11763" width="8.7265625" style="3"/>
    <col min="11764" max="11765" width="4.36328125" style="3" customWidth="1"/>
    <col min="11766" max="11766" width="8" style="3" customWidth="1"/>
    <col min="11767" max="11767" width="9.6328125" style="3" customWidth="1"/>
    <col min="11768" max="11768" width="20.6328125" style="3" customWidth="1"/>
    <col min="11769" max="11769" width="6.453125" style="3" customWidth="1"/>
    <col min="11770" max="11773" width="7.6328125" style="3" bestFit="1" customWidth="1"/>
    <col min="11774" max="11774" width="9.90625" style="3" bestFit="1" customWidth="1"/>
    <col min="11775" max="11775" width="7.6328125" style="3" bestFit="1" customWidth="1"/>
    <col min="11776" max="11776" width="9.90625" style="3" bestFit="1" customWidth="1"/>
    <col min="11777" max="11780" width="7.6328125" style="3" bestFit="1" customWidth="1"/>
    <col min="11781" max="11783" width="9.90625" style="3" bestFit="1" customWidth="1"/>
    <col min="11784" max="11784" width="7.6328125" style="3" bestFit="1" customWidth="1"/>
    <col min="11785" max="11785" width="9.90625" style="3" bestFit="1" customWidth="1"/>
    <col min="11786" max="11786" width="7.6328125" style="3" bestFit="1" customWidth="1"/>
    <col min="11787" max="11788" width="9.90625" style="3" bestFit="1" customWidth="1"/>
    <col min="11789" max="11789" width="7.6328125" style="3" bestFit="1" customWidth="1"/>
    <col min="11790" max="11790" width="9.90625" style="3" bestFit="1" customWidth="1"/>
    <col min="11791" max="11793" width="7.6328125" style="3" bestFit="1" customWidth="1"/>
    <col min="11794" max="11799" width="4.36328125" style="3" customWidth="1"/>
    <col min="11800" max="11800" width="20.6328125" style="3" customWidth="1"/>
    <col min="11801" max="12019" width="8.7265625" style="3"/>
    <col min="12020" max="12021" width="4.36328125" style="3" customWidth="1"/>
    <col min="12022" max="12022" width="8" style="3" customWidth="1"/>
    <col min="12023" max="12023" width="9.6328125" style="3" customWidth="1"/>
    <col min="12024" max="12024" width="20.6328125" style="3" customWidth="1"/>
    <col min="12025" max="12025" width="6.453125" style="3" customWidth="1"/>
    <col min="12026" max="12029" width="7.6328125" style="3" bestFit="1" customWidth="1"/>
    <col min="12030" max="12030" width="9.90625" style="3" bestFit="1" customWidth="1"/>
    <col min="12031" max="12031" width="7.6328125" style="3" bestFit="1" customWidth="1"/>
    <col min="12032" max="12032" width="9.90625" style="3" bestFit="1" customWidth="1"/>
    <col min="12033" max="12036" width="7.6328125" style="3" bestFit="1" customWidth="1"/>
    <col min="12037" max="12039" width="9.90625" style="3" bestFit="1" customWidth="1"/>
    <col min="12040" max="12040" width="7.6328125" style="3" bestFit="1" customWidth="1"/>
    <col min="12041" max="12041" width="9.90625" style="3" bestFit="1" customWidth="1"/>
    <col min="12042" max="12042" width="7.6328125" style="3" bestFit="1" customWidth="1"/>
    <col min="12043" max="12044" width="9.90625" style="3" bestFit="1" customWidth="1"/>
    <col min="12045" max="12045" width="7.6328125" style="3" bestFit="1" customWidth="1"/>
    <col min="12046" max="12046" width="9.90625" style="3" bestFit="1" customWidth="1"/>
    <col min="12047" max="12049" width="7.6328125" style="3" bestFit="1" customWidth="1"/>
    <col min="12050" max="12055" width="4.36328125" style="3" customWidth="1"/>
    <col min="12056" max="12056" width="20.6328125" style="3" customWidth="1"/>
    <col min="12057" max="12275" width="8.7265625" style="3"/>
    <col min="12276" max="12277" width="4.36328125" style="3" customWidth="1"/>
    <col min="12278" max="12278" width="8" style="3" customWidth="1"/>
    <col min="12279" max="12279" width="9.6328125" style="3" customWidth="1"/>
    <col min="12280" max="12280" width="20.6328125" style="3" customWidth="1"/>
    <col min="12281" max="12281" width="6.453125" style="3" customWidth="1"/>
    <col min="12282" max="12285" width="7.6328125" style="3" bestFit="1" customWidth="1"/>
    <col min="12286" max="12286" width="9.90625" style="3" bestFit="1" customWidth="1"/>
    <col min="12287" max="12287" width="7.6328125" style="3" bestFit="1" customWidth="1"/>
    <col min="12288" max="12288" width="9.90625" style="3" bestFit="1" customWidth="1"/>
    <col min="12289" max="12292" width="7.6328125" style="3" bestFit="1" customWidth="1"/>
    <col min="12293" max="12295" width="9.90625" style="3" bestFit="1" customWidth="1"/>
    <col min="12296" max="12296" width="7.6328125" style="3" bestFit="1" customWidth="1"/>
    <col min="12297" max="12297" width="9.90625" style="3" bestFit="1" customWidth="1"/>
    <col min="12298" max="12298" width="7.6328125" style="3" bestFit="1" customWidth="1"/>
    <col min="12299" max="12300" width="9.90625" style="3" bestFit="1" customWidth="1"/>
    <col min="12301" max="12301" width="7.6328125" style="3" bestFit="1" customWidth="1"/>
    <col min="12302" max="12302" width="9.90625" style="3" bestFit="1" customWidth="1"/>
    <col min="12303" max="12305" width="7.6328125" style="3" bestFit="1" customWidth="1"/>
    <col min="12306" max="12311" width="4.36328125" style="3" customWidth="1"/>
    <col min="12312" max="12312" width="20.6328125" style="3" customWidth="1"/>
    <col min="12313" max="12531" width="8.7265625" style="3"/>
    <col min="12532" max="12533" width="4.36328125" style="3" customWidth="1"/>
    <col min="12534" max="12534" width="8" style="3" customWidth="1"/>
    <col min="12535" max="12535" width="9.6328125" style="3" customWidth="1"/>
    <col min="12536" max="12536" width="20.6328125" style="3" customWidth="1"/>
    <col min="12537" max="12537" width="6.453125" style="3" customWidth="1"/>
    <col min="12538" max="12541" width="7.6328125" style="3" bestFit="1" customWidth="1"/>
    <col min="12542" max="12542" width="9.90625" style="3" bestFit="1" customWidth="1"/>
    <col min="12543" max="12543" width="7.6328125" style="3" bestFit="1" customWidth="1"/>
    <col min="12544" max="12544" width="9.90625" style="3" bestFit="1" customWidth="1"/>
    <col min="12545" max="12548" width="7.6328125" style="3" bestFit="1" customWidth="1"/>
    <col min="12549" max="12551" width="9.90625" style="3" bestFit="1" customWidth="1"/>
    <col min="12552" max="12552" width="7.6328125" style="3" bestFit="1" customWidth="1"/>
    <col min="12553" max="12553" width="9.90625" style="3" bestFit="1" customWidth="1"/>
    <col min="12554" max="12554" width="7.6328125" style="3" bestFit="1" customWidth="1"/>
    <col min="12555" max="12556" width="9.90625" style="3" bestFit="1" customWidth="1"/>
    <col min="12557" max="12557" width="7.6328125" style="3" bestFit="1" customWidth="1"/>
    <col min="12558" max="12558" width="9.90625" style="3" bestFit="1" customWidth="1"/>
    <col min="12559" max="12561" width="7.6328125" style="3" bestFit="1" customWidth="1"/>
    <col min="12562" max="12567" width="4.36328125" style="3" customWidth="1"/>
    <col min="12568" max="12568" width="20.6328125" style="3" customWidth="1"/>
    <col min="12569" max="12787" width="8.7265625" style="3"/>
    <col min="12788" max="12789" width="4.36328125" style="3" customWidth="1"/>
    <col min="12790" max="12790" width="8" style="3" customWidth="1"/>
    <col min="12791" max="12791" width="9.6328125" style="3" customWidth="1"/>
    <col min="12792" max="12792" width="20.6328125" style="3" customWidth="1"/>
    <col min="12793" max="12793" width="6.453125" style="3" customWidth="1"/>
    <col min="12794" max="12797" width="7.6328125" style="3" bestFit="1" customWidth="1"/>
    <col min="12798" max="12798" width="9.90625" style="3" bestFit="1" customWidth="1"/>
    <col min="12799" max="12799" width="7.6328125" style="3" bestFit="1" customWidth="1"/>
    <col min="12800" max="12800" width="9.90625" style="3" bestFit="1" customWidth="1"/>
    <col min="12801" max="12804" width="7.6328125" style="3" bestFit="1" customWidth="1"/>
    <col min="12805" max="12807" width="9.90625" style="3" bestFit="1" customWidth="1"/>
    <col min="12808" max="12808" width="7.6328125" style="3" bestFit="1" customWidth="1"/>
    <col min="12809" max="12809" width="9.90625" style="3" bestFit="1" customWidth="1"/>
    <col min="12810" max="12810" width="7.6328125" style="3" bestFit="1" customWidth="1"/>
    <col min="12811" max="12812" width="9.90625" style="3" bestFit="1" customWidth="1"/>
    <col min="12813" max="12813" width="7.6328125" style="3" bestFit="1" customWidth="1"/>
    <col min="12814" max="12814" width="9.90625" style="3" bestFit="1" customWidth="1"/>
    <col min="12815" max="12817" width="7.6328125" style="3" bestFit="1" customWidth="1"/>
    <col min="12818" max="12823" width="4.36328125" style="3" customWidth="1"/>
    <col min="12824" max="12824" width="20.6328125" style="3" customWidth="1"/>
    <col min="12825" max="13043" width="8.7265625" style="3"/>
    <col min="13044" max="13045" width="4.36328125" style="3" customWidth="1"/>
    <col min="13046" max="13046" width="8" style="3" customWidth="1"/>
    <col min="13047" max="13047" width="9.6328125" style="3" customWidth="1"/>
    <col min="13048" max="13048" width="20.6328125" style="3" customWidth="1"/>
    <col min="13049" max="13049" width="6.453125" style="3" customWidth="1"/>
    <col min="13050" max="13053" width="7.6328125" style="3" bestFit="1" customWidth="1"/>
    <col min="13054" max="13054" width="9.90625" style="3" bestFit="1" customWidth="1"/>
    <col min="13055" max="13055" width="7.6328125" style="3" bestFit="1" customWidth="1"/>
    <col min="13056" max="13056" width="9.90625" style="3" bestFit="1" customWidth="1"/>
    <col min="13057" max="13060" width="7.6328125" style="3" bestFit="1" customWidth="1"/>
    <col min="13061" max="13063" width="9.90625" style="3" bestFit="1" customWidth="1"/>
    <col min="13064" max="13064" width="7.6328125" style="3" bestFit="1" customWidth="1"/>
    <col min="13065" max="13065" width="9.90625" style="3" bestFit="1" customWidth="1"/>
    <col min="13066" max="13066" width="7.6328125" style="3" bestFit="1" customWidth="1"/>
    <col min="13067" max="13068" width="9.90625" style="3" bestFit="1" customWidth="1"/>
    <col min="13069" max="13069" width="7.6328125" style="3" bestFit="1" customWidth="1"/>
    <col min="13070" max="13070" width="9.90625" style="3" bestFit="1" customWidth="1"/>
    <col min="13071" max="13073" width="7.6328125" style="3" bestFit="1" customWidth="1"/>
    <col min="13074" max="13079" width="4.36328125" style="3" customWidth="1"/>
    <col min="13080" max="13080" width="20.6328125" style="3" customWidth="1"/>
    <col min="13081" max="13299" width="8.7265625" style="3"/>
    <col min="13300" max="13301" width="4.36328125" style="3" customWidth="1"/>
    <col min="13302" max="13302" width="8" style="3" customWidth="1"/>
    <col min="13303" max="13303" width="9.6328125" style="3" customWidth="1"/>
    <col min="13304" max="13304" width="20.6328125" style="3" customWidth="1"/>
    <col min="13305" max="13305" width="6.453125" style="3" customWidth="1"/>
    <col min="13306" max="13309" width="7.6328125" style="3" bestFit="1" customWidth="1"/>
    <col min="13310" max="13310" width="9.90625" style="3" bestFit="1" customWidth="1"/>
    <col min="13311" max="13311" width="7.6328125" style="3" bestFit="1" customWidth="1"/>
    <col min="13312" max="13312" width="9.90625" style="3" bestFit="1" customWidth="1"/>
    <col min="13313" max="13316" width="7.6328125" style="3" bestFit="1" customWidth="1"/>
    <col min="13317" max="13319" width="9.90625" style="3" bestFit="1" customWidth="1"/>
    <col min="13320" max="13320" width="7.6328125" style="3" bestFit="1" customWidth="1"/>
    <col min="13321" max="13321" width="9.90625" style="3" bestFit="1" customWidth="1"/>
    <col min="13322" max="13322" width="7.6328125" style="3" bestFit="1" customWidth="1"/>
    <col min="13323" max="13324" width="9.90625" style="3" bestFit="1" customWidth="1"/>
    <col min="13325" max="13325" width="7.6328125" style="3" bestFit="1" customWidth="1"/>
    <col min="13326" max="13326" width="9.90625" style="3" bestFit="1" customWidth="1"/>
    <col min="13327" max="13329" width="7.6328125" style="3" bestFit="1" customWidth="1"/>
    <col min="13330" max="13335" width="4.36328125" style="3" customWidth="1"/>
    <col min="13336" max="13336" width="20.6328125" style="3" customWidth="1"/>
    <col min="13337" max="13555" width="8.7265625" style="3"/>
    <col min="13556" max="13557" width="4.36328125" style="3" customWidth="1"/>
    <col min="13558" max="13558" width="8" style="3" customWidth="1"/>
    <col min="13559" max="13559" width="9.6328125" style="3" customWidth="1"/>
    <col min="13560" max="13560" width="20.6328125" style="3" customWidth="1"/>
    <col min="13561" max="13561" width="6.453125" style="3" customWidth="1"/>
    <col min="13562" max="13565" width="7.6328125" style="3" bestFit="1" customWidth="1"/>
    <col min="13566" max="13566" width="9.90625" style="3" bestFit="1" customWidth="1"/>
    <col min="13567" max="13567" width="7.6328125" style="3" bestFit="1" customWidth="1"/>
    <col min="13568" max="13568" width="9.90625" style="3" bestFit="1" customWidth="1"/>
    <col min="13569" max="13572" width="7.6328125" style="3" bestFit="1" customWidth="1"/>
    <col min="13573" max="13575" width="9.90625" style="3" bestFit="1" customWidth="1"/>
    <col min="13576" max="13576" width="7.6328125" style="3" bestFit="1" customWidth="1"/>
    <col min="13577" max="13577" width="9.90625" style="3" bestFit="1" customWidth="1"/>
    <col min="13578" max="13578" width="7.6328125" style="3" bestFit="1" customWidth="1"/>
    <col min="13579" max="13580" width="9.90625" style="3" bestFit="1" customWidth="1"/>
    <col min="13581" max="13581" width="7.6328125" style="3" bestFit="1" customWidth="1"/>
    <col min="13582" max="13582" width="9.90625" style="3" bestFit="1" customWidth="1"/>
    <col min="13583" max="13585" width="7.6328125" style="3" bestFit="1" customWidth="1"/>
    <col min="13586" max="13591" width="4.36328125" style="3" customWidth="1"/>
    <col min="13592" max="13592" width="20.6328125" style="3" customWidth="1"/>
    <col min="13593" max="13811" width="8.7265625" style="3"/>
    <col min="13812" max="13813" width="4.36328125" style="3" customWidth="1"/>
    <col min="13814" max="13814" width="8" style="3" customWidth="1"/>
    <col min="13815" max="13815" width="9.6328125" style="3" customWidth="1"/>
    <col min="13816" max="13816" width="20.6328125" style="3" customWidth="1"/>
    <col min="13817" max="13817" width="6.453125" style="3" customWidth="1"/>
    <col min="13818" max="13821" width="7.6328125" style="3" bestFit="1" customWidth="1"/>
    <col min="13822" max="13822" width="9.90625" style="3" bestFit="1" customWidth="1"/>
    <col min="13823" max="13823" width="7.6328125" style="3" bestFit="1" customWidth="1"/>
    <col min="13824" max="13824" width="9.90625" style="3" bestFit="1" customWidth="1"/>
    <col min="13825" max="13828" width="7.6328125" style="3" bestFit="1" customWidth="1"/>
    <col min="13829" max="13831" width="9.90625" style="3" bestFit="1" customWidth="1"/>
    <col min="13832" max="13832" width="7.6328125" style="3" bestFit="1" customWidth="1"/>
    <col min="13833" max="13833" width="9.90625" style="3" bestFit="1" customWidth="1"/>
    <col min="13834" max="13834" width="7.6328125" style="3" bestFit="1" customWidth="1"/>
    <col min="13835" max="13836" width="9.90625" style="3" bestFit="1" customWidth="1"/>
    <col min="13837" max="13837" width="7.6328125" style="3" bestFit="1" customWidth="1"/>
    <col min="13838" max="13838" width="9.90625" style="3" bestFit="1" customWidth="1"/>
    <col min="13839" max="13841" width="7.6328125" style="3" bestFit="1" customWidth="1"/>
    <col min="13842" max="13847" width="4.36328125" style="3" customWidth="1"/>
    <col min="13848" max="13848" width="20.6328125" style="3" customWidth="1"/>
    <col min="13849" max="14067" width="8.7265625" style="3"/>
    <col min="14068" max="14069" width="4.36328125" style="3" customWidth="1"/>
    <col min="14070" max="14070" width="8" style="3" customWidth="1"/>
    <col min="14071" max="14071" width="9.6328125" style="3" customWidth="1"/>
    <col min="14072" max="14072" width="20.6328125" style="3" customWidth="1"/>
    <col min="14073" max="14073" width="6.453125" style="3" customWidth="1"/>
    <col min="14074" max="14077" width="7.6328125" style="3" bestFit="1" customWidth="1"/>
    <col min="14078" max="14078" width="9.90625" style="3" bestFit="1" customWidth="1"/>
    <col min="14079" max="14079" width="7.6328125" style="3" bestFit="1" customWidth="1"/>
    <col min="14080" max="14080" width="9.90625" style="3" bestFit="1" customWidth="1"/>
    <col min="14081" max="14084" width="7.6328125" style="3" bestFit="1" customWidth="1"/>
    <col min="14085" max="14087" width="9.90625" style="3" bestFit="1" customWidth="1"/>
    <col min="14088" max="14088" width="7.6328125" style="3" bestFit="1" customWidth="1"/>
    <col min="14089" max="14089" width="9.90625" style="3" bestFit="1" customWidth="1"/>
    <col min="14090" max="14090" width="7.6328125" style="3" bestFit="1" customWidth="1"/>
    <col min="14091" max="14092" width="9.90625" style="3" bestFit="1" customWidth="1"/>
    <col min="14093" max="14093" width="7.6328125" style="3" bestFit="1" customWidth="1"/>
    <col min="14094" max="14094" width="9.90625" style="3" bestFit="1" customWidth="1"/>
    <col min="14095" max="14097" width="7.6328125" style="3" bestFit="1" customWidth="1"/>
    <col min="14098" max="14103" width="4.36328125" style="3" customWidth="1"/>
    <col min="14104" max="14104" width="20.6328125" style="3" customWidth="1"/>
    <col min="14105" max="14323" width="8.7265625" style="3"/>
    <col min="14324" max="14325" width="4.36328125" style="3" customWidth="1"/>
    <col min="14326" max="14326" width="8" style="3" customWidth="1"/>
    <col min="14327" max="14327" width="9.6328125" style="3" customWidth="1"/>
    <col min="14328" max="14328" width="20.6328125" style="3" customWidth="1"/>
    <col min="14329" max="14329" width="6.453125" style="3" customWidth="1"/>
    <col min="14330" max="14333" width="7.6328125" style="3" bestFit="1" customWidth="1"/>
    <col min="14334" max="14334" width="9.90625" style="3" bestFit="1" customWidth="1"/>
    <col min="14335" max="14335" width="7.6328125" style="3" bestFit="1" customWidth="1"/>
    <col min="14336" max="14336" width="9.90625" style="3" bestFit="1" customWidth="1"/>
    <col min="14337" max="14340" width="7.6328125" style="3" bestFit="1" customWidth="1"/>
    <col min="14341" max="14343" width="9.90625" style="3" bestFit="1" customWidth="1"/>
    <col min="14344" max="14344" width="7.6328125" style="3" bestFit="1" customWidth="1"/>
    <col min="14345" max="14345" width="9.90625" style="3" bestFit="1" customWidth="1"/>
    <col min="14346" max="14346" width="7.6328125" style="3" bestFit="1" customWidth="1"/>
    <col min="14347" max="14348" width="9.90625" style="3" bestFit="1" customWidth="1"/>
    <col min="14349" max="14349" width="7.6328125" style="3" bestFit="1" customWidth="1"/>
    <col min="14350" max="14350" width="9.90625" style="3" bestFit="1" customWidth="1"/>
    <col min="14351" max="14353" width="7.6328125" style="3" bestFit="1" customWidth="1"/>
    <col min="14354" max="14359" width="4.36328125" style="3" customWidth="1"/>
    <col min="14360" max="14360" width="20.6328125" style="3" customWidth="1"/>
    <col min="14361" max="14579" width="8.7265625" style="3"/>
    <col min="14580" max="14581" width="4.36328125" style="3" customWidth="1"/>
    <col min="14582" max="14582" width="8" style="3" customWidth="1"/>
    <col min="14583" max="14583" width="9.6328125" style="3" customWidth="1"/>
    <col min="14584" max="14584" width="20.6328125" style="3" customWidth="1"/>
    <col min="14585" max="14585" width="6.453125" style="3" customWidth="1"/>
    <col min="14586" max="14589" width="7.6328125" style="3" bestFit="1" customWidth="1"/>
    <col min="14590" max="14590" width="9.90625" style="3" bestFit="1" customWidth="1"/>
    <col min="14591" max="14591" width="7.6328125" style="3" bestFit="1" customWidth="1"/>
    <col min="14592" max="14592" width="9.90625" style="3" bestFit="1" customWidth="1"/>
    <col min="14593" max="14596" width="7.6328125" style="3" bestFit="1" customWidth="1"/>
    <col min="14597" max="14599" width="9.90625" style="3" bestFit="1" customWidth="1"/>
    <col min="14600" max="14600" width="7.6328125" style="3" bestFit="1" customWidth="1"/>
    <col min="14601" max="14601" width="9.90625" style="3" bestFit="1" customWidth="1"/>
    <col min="14602" max="14602" width="7.6328125" style="3" bestFit="1" customWidth="1"/>
    <col min="14603" max="14604" width="9.90625" style="3" bestFit="1" customWidth="1"/>
    <col min="14605" max="14605" width="7.6328125" style="3" bestFit="1" customWidth="1"/>
    <col min="14606" max="14606" width="9.90625" style="3" bestFit="1" customWidth="1"/>
    <col min="14607" max="14609" width="7.6328125" style="3" bestFit="1" customWidth="1"/>
    <col min="14610" max="14615" width="4.36328125" style="3" customWidth="1"/>
    <col min="14616" max="14616" width="20.6328125" style="3" customWidth="1"/>
    <col min="14617" max="14835" width="8.7265625" style="3"/>
    <col min="14836" max="14837" width="4.36328125" style="3" customWidth="1"/>
    <col min="14838" max="14838" width="8" style="3" customWidth="1"/>
    <col min="14839" max="14839" width="9.6328125" style="3" customWidth="1"/>
    <col min="14840" max="14840" width="20.6328125" style="3" customWidth="1"/>
    <col min="14841" max="14841" width="6.453125" style="3" customWidth="1"/>
    <col min="14842" max="14845" width="7.6328125" style="3" bestFit="1" customWidth="1"/>
    <col min="14846" max="14846" width="9.90625" style="3" bestFit="1" customWidth="1"/>
    <col min="14847" max="14847" width="7.6328125" style="3" bestFit="1" customWidth="1"/>
    <col min="14848" max="14848" width="9.90625" style="3" bestFit="1" customWidth="1"/>
    <col min="14849" max="14852" width="7.6328125" style="3" bestFit="1" customWidth="1"/>
    <col min="14853" max="14855" width="9.90625" style="3" bestFit="1" customWidth="1"/>
    <col min="14856" max="14856" width="7.6328125" style="3" bestFit="1" customWidth="1"/>
    <col min="14857" max="14857" width="9.90625" style="3" bestFit="1" customWidth="1"/>
    <col min="14858" max="14858" width="7.6328125" style="3" bestFit="1" customWidth="1"/>
    <col min="14859" max="14860" width="9.90625" style="3" bestFit="1" customWidth="1"/>
    <col min="14861" max="14861" width="7.6328125" style="3" bestFit="1" customWidth="1"/>
    <col min="14862" max="14862" width="9.90625" style="3" bestFit="1" customWidth="1"/>
    <col min="14863" max="14865" width="7.6328125" style="3" bestFit="1" customWidth="1"/>
    <col min="14866" max="14871" width="4.36328125" style="3" customWidth="1"/>
    <col min="14872" max="14872" width="20.6328125" style="3" customWidth="1"/>
    <col min="14873" max="15091" width="8.7265625" style="3"/>
    <col min="15092" max="15093" width="4.36328125" style="3" customWidth="1"/>
    <col min="15094" max="15094" width="8" style="3" customWidth="1"/>
    <col min="15095" max="15095" width="9.6328125" style="3" customWidth="1"/>
    <col min="15096" max="15096" width="20.6328125" style="3" customWidth="1"/>
    <col min="15097" max="15097" width="6.453125" style="3" customWidth="1"/>
    <col min="15098" max="15101" width="7.6328125" style="3" bestFit="1" customWidth="1"/>
    <col min="15102" max="15102" width="9.90625" style="3" bestFit="1" customWidth="1"/>
    <col min="15103" max="15103" width="7.6328125" style="3" bestFit="1" customWidth="1"/>
    <col min="15104" max="15104" width="9.90625" style="3" bestFit="1" customWidth="1"/>
    <col min="15105" max="15108" width="7.6328125" style="3" bestFit="1" customWidth="1"/>
    <col min="15109" max="15111" width="9.90625" style="3" bestFit="1" customWidth="1"/>
    <col min="15112" max="15112" width="7.6328125" style="3" bestFit="1" customWidth="1"/>
    <col min="15113" max="15113" width="9.90625" style="3" bestFit="1" customWidth="1"/>
    <col min="15114" max="15114" width="7.6328125" style="3" bestFit="1" customWidth="1"/>
    <col min="15115" max="15116" width="9.90625" style="3" bestFit="1" customWidth="1"/>
    <col min="15117" max="15117" width="7.6328125" style="3" bestFit="1" customWidth="1"/>
    <col min="15118" max="15118" width="9.90625" style="3" bestFit="1" customWidth="1"/>
    <col min="15119" max="15121" width="7.6328125" style="3" bestFit="1" customWidth="1"/>
    <col min="15122" max="15127" width="4.36328125" style="3" customWidth="1"/>
    <col min="15128" max="15128" width="20.6328125" style="3" customWidth="1"/>
    <col min="15129" max="15347" width="8.7265625" style="3"/>
    <col min="15348" max="15349" width="4.36328125" style="3" customWidth="1"/>
    <col min="15350" max="15350" width="8" style="3" customWidth="1"/>
    <col min="15351" max="15351" width="9.6328125" style="3" customWidth="1"/>
    <col min="15352" max="15352" width="20.6328125" style="3" customWidth="1"/>
    <col min="15353" max="15353" width="6.453125" style="3" customWidth="1"/>
    <col min="15354" max="15357" width="7.6328125" style="3" bestFit="1" customWidth="1"/>
    <col min="15358" max="15358" width="9.90625" style="3" bestFit="1" customWidth="1"/>
    <col min="15359" max="15359" width="7.6328125" style="3" bestFit="1" customWidth="1"/>
    <col min="15360" max="15360" width="9.90625" style="3" bestFit="1" customWidth="1"/>
    <col min="15361" max="15364" width="7.6328125" style="3" bestFit="1" customWidth="1"/>
    <col min="15365" max="15367" width="9.90625" style="3" bestFit="1" customWidth="1"/>
    <col min="15368" max="15368" width="7.6328125" style="3" bestFit="1" customWidth="1"/>
    <col min="15369" max="15369" width="9.90625" style="3" bestFit="1" customWidth="1"/>
    <col min="15370" max="15370" width="7.6328125" style="3" bestFit="1" customWidth="1"/>
    <col min="15371" max="15372" width="9.90625" style="3" bestFit="1" customWidth="1"/>
    <col min="15373" max="15373" width="7.6328125" style="3" bestFit="1" customWidth="1"/>
    <col min="15374" max="15374" width="9.90625" style="3" bestFit="1" customWidth="1"/>
    <col min="15375" max="15377" width="7.6328125" style="3" bestFit="1" customWidth="1"/>
    <col min="15378" max="15383" width="4.36328125" style="3" customWidth="1"/>
    <col min="15384" max="15384" width="20.6328125" style="3" customWidth="1"/>
    <col min="15385" max="15603" width="8.7265625" style="3"/>
    <col min="15604" max="15605" width="4.36328125" style="3" customWidth="1"/>
    <col min="15606" max="15606" width="8" style="3" customWidth="1"/>
    <col min="15607" max="15607" width="9.6328125" style="3" customWidth="1"/>
    <col min="15608" max="15608" width="20.6328125" style="3" customWidth="1"/>
    <col min="15609" max="15609" width="6.453125" style="3" customWidth="1"/>
    <col min="15610" max="15613" width="7.6328125" style="3" bestFit="1" customWidth="1"/>
    <col min="15614" max="15614" width="9.90625" style="3" bestFit="1" customWidth="1"/>
    <col min="15615" max="15615" width="7.6328125" style="3" bestFit="1" customWidth="1"/>
    <col min="15616" max="15616" width="9.90625" style="3" bestFit="1" customWidth="1"/>
    <col min="15617" max="15620" width="7.6328125" style="3" bestFit="1" customWidth="1"/>
    <col min="15621" max="15623" width="9.90625" style="3" bestFit="1" customWidth="1"/>
    <col min="15624" max="15624" width="7.6328125" style="3" bestFit="1" customWidth="1"/>
    <col min="15625" max="15625" width="9.90625" style="3" bestFit="1" customWidth="1"/>
    <col min="15626" max="15626" width="7.6328125" style="3" bestFit="1" customWidth="1"/>
    <col min="15627" max="15628" width="9.90625" style="3" bestFit="1" customWidth="1"/>
    <col min="15629" max="15629" width="7.6328125" style="3" bestFit="1" customWidth="1"/>
    <col min="15630" max="15630" width="9.90625" style="3" bestFit="1" customWidth="1"/>
    <col min="15631" max="15633" width="7.6328125" style="3" bestFit="1" customWidth="1"/>
    <col min="15634" max="15639" width="4.36328125" style="3" customWidth="1"/>
    <col min="15640" max="15640" width="20.6328125" style="3" customWidth="1"/>
    <col min="15641" max="15859" width="8.7265625" style="3"/>
    <col min="15860" max="15861" width="4.36328125" style="3" customWidth="1"/>
    <col min="15862" max="15862" width="8" style="3" customWidth="1"/>
    <col min="15863" max="15863" width="9.6328125" style="3" customWidth="1"/>
    <col min="15864" max="15864" width="20.6328125" style="3" customWidth="1"/>
    <col min="15865" max="15865" width="6.453125" style="3" customWidth="1"/>
    <col min="15866" max="15869" width="7.6328125" style="3" bestFit="1" customWidth="1"/>
    <col min="15870" max="15870" width="9.90625" style="3" bestFit="1" customWidth="1"/>
    <col min="15871" max="15871" width="7.6328125" style="3" bestFit="1" customWidth="1"/>
    <col min="15872" max="15872" width="9.90625" style="3" bestFit="1" customWidth="1"/>
    <col min="15873" max="15876" width="7.6328125" style="3" bestFit="1" customWidth="1"/>
    <col min="15877" max="15879" width="9.90625" style="3" bestFit="1" customWidth="1"/>
    <col min="15880" max="15880" width="7.6328125" style="3" bestFit="1" customWidth="1"/>
    <col min="15881" max="15881" width="9.90625" style="3" bestFit="1" customWidth="1"/>
    <col min="15882" max="15882" width="7.6328125" style="3" bestFit="1" customWidth="1"/>
    <col min="15883" max="15884" width="9.90625" style="3" bestFit="1" customWidth="1"/>
    <col min="15885" max="15885" width="7.6328125" style="3" bestFit="1" customWidth="1"/>
    <col min="15886" max="15886" width="9.90625" style="3" bestFit="1" customWidth="1"/>
    <col min="15887" max="15889" width="7.6328125" style="3" bestFit="1" customWidth="1"/>
    <col min="15890" max="15895" width="4.36328125" style="3" customWidth="1"/>
    <col min="15896" max="15896" width="20.6328125" style="3" customWidth="1"/>
    <col min="15897" max="16115" width="8.7265625" style="3"/>
    <col min="16116" max="16117" width="4.36328125" style="3" customWidth="1"/>
    <col min="16118" max="16118" width="8" style="3" customWidth="1"/>
    <col min="16119" max="16119" width="9.6328125" style="3" customWidth="1"/>
    <col min="16120" max="16120" width="20.6328125" style="3" customWidth="1"/>
    <col min="16121" max="16121" width="6.453125" style="3" customWidth="1"/>
    <col min="16122" max="16125" width="7.6328125" style="3" bestFit="1" customWidth="1"/>
    <col min="16126" max="16126" width="9.90625" style="3" bestFit="1" customWidth="1"/>
    <col min="16127" max="16127" width="7.6328125" style="3" bestFit="1" customWidth="1"/>
    <col min="16128" max="16128" width="9.90625" style="3" bestFit="1" customWidth="1"/>
    <col min="16129" max="16132" width="7.6328125" style="3" bestFit="1" customWidth="1"/>
    <col min="16133" max="16135" width="9.90625" style="3" bestFit="1" customWidth="1"/>
    <col min="16136" max="16136" width="7.6328125" style="3" bestFit="1" customWidth="1"/>
    <col min="16137" max="16137" width="9.90625" style="3" bestFit="1" customWidth="1"/>
    <col min="16138" max="16138" width="7.6328125" style="3" bestFit="1" customWidth="1"/>
    <col min="16139" max="16140" width="9.90625" style="3" bestFit="1" customWidth="1"/>
    <col min="16141" max="16141" width="7.6328125" style="3" bestFit="1" customWidth="1"/>
    <col min="16142" max="16142" width="9.90625" style="3" bestFit="1" customWidth="1"/>
    <col min="16143" max="16145" width="7.6328125" style="3" bestFit="1" customWidth="1"/>
    <col min="16146" max="16151" width="4.36328125" style="3" customWidth="1"/>
    <col min="16152" max="16152" width="20.6328125" style="3" customWidth="1"/>
    <col min="16153" max="16384" width="8.7265625" style="3"/>
  </cols>
  <sheetData>
    <row r="1" spans="1:62" s="77" customFormat="1" ht="23.15" customHeight="1">
      <c r="A1" s="102" t="s">
        <v>459</v>
      </c>
      <c r="D1" s="76"/>
      <c r="G1" s="158" t="s">
        <v>495</v>
      </c>
      <c r="K1" s="63"/>
      <c r="L1" s="63"/>
      <c r="M1" s="63"/>
      <c r="N1" s="63"/>
    </row>
    <row r="2" spans="1:62" ht="5.15" customHeight="1" thickBot="1">
      <c r="C2" s="4"/>
      <c r="D2" s="5"/>
      <c r="E2" s="5"/>
      <c r="F2" s="5"/>
      <c r="G2" s="24"/>
      <c r="H2" s="24"/>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row>
    <row r="3" spans="1:62" s="10" customFormat="1" ht="19" customHeight="1" thickBot="1">
      <c r="A3" s="248" t="s">
        <v>1</v>
      </c>
      <c r="B3" s="249"/>
      <c r="C3" s="249"/>
      <c r="D3" s="249"/>
      <c r="E3" s="250"/>
      <c r="F3" s="253" t="s">
        <v>496</v>
      </c>
      <c r="G3" s="25"/>
      <c r="H3" s="25"/>
      <c r="I3" s="155" t="s">
        <v>2</v>
      </c>
      <c r="J3" s="156"/>
      <c r="K3" s="156"/>
      <c r="L3" s="156"/>
      <c r="M3" s="156"/>
      <c r="N3" s="156"/>
      <c r="O3" s="156"/>
      <c r="P3" s="156"/>
      <c r="Q3" s="156"/>
      <c r="R3" s="156"/>
      <c r="S3" s="156"/>
      <c r="T3" s="156"/>
      <c r="U3" s="156"/>
      <c r="V3" s="156"/>
      <c r="W3" s="156"/>
      <c r="X3" s="156"/>
      <c r="Y3" s="156"/>
      <c r="Z3" s="156"/>
      <c r="AA3" s="156"/>
      <c r="AB3" s="156"/>
      <c r="AC3" s="156"/>
      <c r="AD3" s="156"/>
      <c r="AE3" s="156"/>
      <c r="AF3" s="156"/>
      <c r="AG3" s="156"/>
      <c r="AH3" s="156"/>
      <c r="AI3" s="156"/>
      <c r="AJ3" s="156"/>
      <c r="AK3" s="156"/>
      <c r="AL3" s="156"/>
      <c r="AM3" s="156"/>
      <c r="AN3" s="156"/>
      <c r="AO3" s="156"/>
      <c r="AP3" s="156"/>
      <c r="AQ3" s="156"/>
      <c r="AR3" s="156"/>
      <c r="AS3" s="156"/>
      <c r="AT3" s="156"/>
      <c r="AU3" s="156"/>
      <c r="AV3" s="156"/>
      <c r="AW3" s="156"/>
      <c r="AX3" s="156"/>
      <c r="AY3" s="156"/>
      <c r="AZ3" s="156"/>
      <c r="BA3" s="156"/>
      <c r="BB3" s="156"/>
      <c r="BC3" s="156"/>
      <c r="BD3" s="157"/>
      <c r="BE3" s="155" t="s">
        <v>489</v>
      </c>
      <c r="BF3" s="156"/>
      <c r="BG3" s="156"/>
      <c r="BH3" s="156"/>
      <c r="BI3" s="156"/>
      <c r="BJ3" s="157"/>
    </row>
    <row r="4" spans="1:62" s="10" customFormat="1" ht="19" customHeight="1" thickBot="1">
      <c r="A4" s="251" t="s">
        <v>308</v>
      </c>
      <c r="B4" s="252"/>
      <c r="C4" s="251" t="s">
        <v>3</v>
      </c>
      <c r="D4" s="252"/>
      <c r="E4" s="26"/>
      <c r="F4" s="254"/>
      <c r="G4" s="27"/>
      <c r="H4" s="27"/>
      <c r="I4" s="20" t="s">
        <v>458</v>
      </c>
      <c r="J4" s="21"/>
      <c r="K4" s="21"/>
      <c r="L4" s="21"/>
      <c r="M4" s="21"/>
      <c r="N4" s="21"/>
      <c r="O4" s="21"/>
      <c r="P4" s="21"/>
      <c r="Q4" s="21"/>
      <c r="R4" s="21"/>
      <c r="S4" s="21"/>
      <c r="T4" s="21"/>
      <c r="U4" s="21"/>
      <c r="V4" s="21"/>
      <c r="W4" s="21"/>
      <c r="X4" s="21"/>
      <c r="Y4" s="21"/>
      <c r="Z4" s="21"/>
      <c r="AA4" s="21"/>
      <c r="AB4" s="21"/>
      <c r="AC4" s="21"/>
      <c r="AD4" s="21"/>
      <c r="AE4" s="21"/>
      <c r="AF4" s="21"/>
      <c r="AG4" s="21"/>
      <c r="AH4" s="21"/>
      <c r="AI4" s="21"/>
      <c r="AJ4" s="21"/>
      <c r="AK4" s="21"/>
      <c r="AL4" s="21"/>
      <c r="AM4" s="21"/>
      <c r="AN4" s="21"/>
      <c r="AO4" s="21"/>
      <c r="AP4" s="21"/>
      <c r="AQ4" s="21"/>
      <c r="AR4" s="21"/>
      <c r="AS4" s="21"/>
      <c r="AT4" s="21"/>
      <c r="AU4" s="21"/>
      <c r="AV4" s="21"/>
      <c r="AW4" s="21"/>
      <c r="AX4" s="21"/>
      <c r="AY4" s="21"/>
      <c r="AZ4" s="21"/>
      <c r="BA4" s="21"/>
      <c r="BB4" s="21"/>
      <c r="BC4" s="21"/>
      <c r="BD4" s="21"/>
      <c r="BE4" s="161" t="s">
        <v>488</v>
      </c>
      <c r="BF4" s="162"/>
      <c r="BG4" s="162"/>
      <c r="BH4" s="162"/>
      <c r="BI4" s="162"/>
      <c r="BJ4" s="241"/>
    </row>
    <row r="5" spans="1:62" s="10" customFormat="1" ht="13" customHeight="1">
      <c r="A5" s="28"/>
      <c r="B5" s="29"/>
      <c r="C5" s="28"/>
      <c r="D5" s="29"/>
      <c r="E5" s="30"/>
      <c r="F5" s="254"/>
      <c r="G5" s="27"/>
      <c r="H5" s="27"/>
      <c r="I5" s="13">
        <v>1</v>
      </c>
      <c r="J5" s="14">
        <v>2</v>
      </c>
      <c r="K5" s="14">
        <v>3</v>
      </c>
      <c r="L5" s="14">
        <v>6</v>
      </c>
      <c r="M5" s="14">
        <v>8</v>
      </c>
      <c r="N5" s="14">
        <v>20</v>
      </c>
      <c r="O5" s="14">
        <v>21</v>
      </c>
      <c r="P5" s="14">
        <v>22</v>
      </c>
      <c r="Q5" s="14">
        <v>24</v>
      </c>
      <c r="R5" s="14">
        <v>25</v>
      </c>
      <c r="S5" s="14">
        <v>26</v>
      </c>
      <c r="T5" s="14">
        <v>27</v>
      </c>
      <c r="U5" s="14">
        <v>28</v>
      </c>
      <c r="V5" s="14">
        <v>29</v>
      </c>
      <c r="W5" s="14">
        <v>30</v>
      </c>
      <c r="X5" s="14">
        <v>31</v>
      </c>
      <c r="Y5" s="14">
        <v>32</v>
      </c>
      <c r="Z5" s="14">
        <v>34</v>
      </c>
      <c r="AA5" s="14">
        <v>35</v>
      </c>
      <c r="AB5" s="14">
        <v>36</v>
      </c>
      <c r="AC5" s="66">
        <v>37</v>
      </c>
      <c r="AD5" s="66">
        <v>38</v>
      </c>
      <c r="AE5" s="14">
        <v>40</v>
      </c>
      <c r="AF5" s="66">
        <v>42</v>
      </c>
      <c r="AG5" s="66">
        <v>44</v>
      </c>
      <c r="AH5" s="66">
        <v>45</v>
      </c>
      <c r="AI5" s="66">
        <v>46</v>
      </c>
      <c r="AJ5" s="66">
        <v>51</v>
      </c>
      <c r="AK5" s="66">
        <v>53</v>
      </c>
      <c r="AL5" s="66">
        <v>54</v>
      </c>
      <c r="AM5" s="66">
        <v>103</v>
      </c>
      <c r="AN5" s="66">
        <v>106</v>
      </c>
      <c r="AO5" s="66">
        <v>107</v>
      </c>
      <c r="AP5" s="66">
        <v>110</v>
      </c>
      <c r="AQ5" s="66">
        <v>112</v>
      </c>
      <c r="AR5" s="14">
        <v>113</v>
      </c>
      <c r="AS5" s="66">
        <v>114</v>
      </c>
      <c r="AT5" s="66">
        <v>115</v>
      </c>
      <c r="AU5" s="66">
        <v>116</v>
      </c>
      <c r="AV5" s="14">
        <v>117</v>
      </c>
      <c r="AW5" s="14">
        <v>118</v>
      </c>
      <c r="AX5" s="66">
        <v>119</v>
      </c>
      <c r="AY5" s="66">
        <v>120</v>
      </c>
      <c r="AZ5" s="66">
        <v>121</v>
      </c>
      <c r="BA5" s="66">
        <v>122</v>
      </c>
      <c r="BB5" s="66">
        <v>123</v>
      </c>
      <c r="BC5" s="66">
        <v>127</v>
      </c>
      <c r="BD5" s="66">
        <v>184</v>
      </c>
      <c r="BE5" s="159">
        <v>300</v>
      </c>
      <c r="BF5" s="160"/>
      <c r="BG5" s="163"/>
      <c r="BH5" s="163"/>
      <c r="BI5" s="163"/>
      <c r="BJ5" s="242"/>
    </row>
    <row r="6" spans="1:62" s="10" customFormat="1" ht="170" customHeight="1" thickBot="1">
      <c r="A6" s="31" t="s">
        <v>309</v>
      </c>
      <c r="B6" s="32" t="s">
        <v>310</v>
      </c>
      <c r="C6" s="31" t="s">
        <v>4</v>
      </c>
      <c r="D6" s="32" t="s">
        <v>5</v>
      </c>
      <c r="E6" s="33" t="s">
        <v>444</v>
      </c>
      <c r="F6" s="255"/>
      <c r="G6" s="34" t="s">
        <v>350</v>
      </c>
      <c r="H6" s="34" t="s">
        <v>277</v>
      </c>
      <c r="I6" s="229" t="str">
        <f>HYPERLINK("#分類事項一覧! $B$3 "," 男女")</f>
        <v xml:space="preserve"> 男女</v>
      </c>
      <c r="J6" s="230" t="str">
        <f>HYPERLINK("#分類事項一覧! $B$12 "," 配偶関係")</f>
        <v xml:space="preserve"> 配偶関係</v>
      </c>
      <c r="K6" s="230" t="str">
        <f>HYPERLINK("#分類事項一覧! $B$22 "," 世帯主との続き柄")</f>
        <v xml:space="preserve"> 世帯主との続き柄</v>
      </c>
      <c r="L6" s="230" t="str">
        <f>HYPERLINK("#分類事項一覧! $B$57 "," 年齢")</f>
        <v xml:space="preserve"> 年齢</v>
      </c>
      <c r="M6" s="230" t="str">
        <f>HYPERLINK("#分類事項一覧! $B$377 "," 教育")</f>
        <v xml:space="preserve"> 教育</v>
      </c>
      <c r="N6" s="230" t="str">
        <f>HYPERLINK("#分類事項一覧! $B$664 "," 従業上の地位・雇用形態")</f>
        <v xml:space="preserve"> 従業上の地位・雇用形態</v>
      </c>
      <c r="O6" s="230" t="str">
        <f>HYPERLINK("#分類事項一覧! $B$688 "," 従業上の地位・雇用形態・起業の有無")</f>
        <v xml:space="preserve"> 従業上の地位・雇用形態・起業の有無</v>
      </c>
      <c r="P6" s="230" t="str">
        <f>HYPERLINK("#分類事項一覧! $B$715 "," 従業上の地位・雇用形態・起業の有無・雇用契約期間の定めの有無")</f>
        <v xml:space="preserve"> 従業上の地位・雇用形態・起業の有無・雇用契約期間の定めの有無</v>
      </c>
      <c r="Q6" s="230" t="str">
        <f>HYPERLINK("#分類事項一覧! $B$782 "," 雇用契約期間の定めの有無")</f>
        <v xml:space="preserve"> 雇用契約期間の定めの有無</v>
      </c>
      <c r="R6" s="230" t="str">
        <f>HYPERLINK("#分類事項一覧! $B$800 "," 雇用契約の更新回数")</f>
        <v xml:space="preserve"> 雇用契約の更新回数</v>
      </c>
      <c r="S6" s="230" t="str">
        <f>HYPERLINK("#分類事項一覧! $B$814 "," 産業")</f>
        <v xml:space="preserve"> 産業</v>
      </c>
      <c r="T6" s="230" t="str">
        <f>HYPERLINK("#分類事項一覧! $B$1176 "," 職業")</f>
        <v xml:space="preserve"> 職業</v>
      </c>
      <c r="U6" s="230" t="str">
        <f>HYPERLINK("#分類事項一覧! $B$1484 "," 従業者規模")</f>
        <v xml:space="preserve"> 従業者規模</v>
      </c>
      <c r="V6" s="230" t="str">
        <f>HYPERLINK("#分類事項一覧! $B$1504 "," 経営組織")</f>
        <v xml:space="preserve"> 経営組織</v>
      </c>
      <c r="W6" s="230" t="str">
        <f>HYPERLINK("#分類事項一覧! $B$1517 "," 経営組織・従業上の地位・雇用形態")</f>
        <v xml:space="preserve"> 経営組織・従業上の地位・雇用形態</v>
      </c>
      <c r="X6" s="230" t="str">
        <f>HYPERLINK("#分類事項一覧! $B$1533 "," 年間就業日数")</f>
        <v xml:space="preserve"> 年間就業日数</v>
      </c>
      <c r="Y6" s="230" t="str">
        <f>HYPERLINK("#分類事項一覧! $B$1547 "," 年間就業日数・就業の規則性")</f>
        <v xml:space="preserve"> 年間就業日数・就業の規則性</v>
      </c>
      <c r="Z6" s="230" t="str">
        <f>HYPERLINK("#分類事項一覧! $B$1643 "," 年間就業日数・就業の規則性・週間就業時間")</f>
        <v xml:space="preserve"> 年間就業日数・就業の規則性・週間就業時間</v>
      </c>
      <c r="AA6" s="230" t="str">
        <f>HYPERLINK("#分類事項一覧! $B$1804 "," 就業の規則性")</f>
        <v xml:space="preserve"> 就業の規則性</v>
      </c>
      <c r="AB6" s="230" t="str">
        <f>HYPERLINK("#分類事項一覧! $B$1814 "," 週間就業時間")</f>
        <v xml:space="preserve"> 週間就業時間</v>
      </c>
      <c r="AC6" s="231" t="str">
        <f>HYPERLINK("#分類事項一覧! $B$1847 "," テレワーク実施の有無・頻度")</f>
        <v xml:space="preserve"> テレワーク実施の有無・頻度</v>
      </c>
      <c r="AD6" s="231" t="str">
        <f>HYPERLINK("#分類事項一覧! $B$1861 "," テレワーク実施の場所")</f>
        <v xml:space="preserve"> テレワーク実施の場所</v>
      </c>
      <c r="AE6" s="230" t="str">
        <f>HYPERLINK("#分類事項一覧! $B$1888 "," 所得（主な仕事からの年間収入・収益）")</f>
        <v xml:space="preserve"> 所得（主な仕事からの年間収入・収益）</v>
      </c>
      <c r="AF6" s="230" t="str">
        <f>HYPERLINK("#分類事項一覧! $B$1945 "," 継続就業期間")</f>
        <v xml:space="preserve"> 継続就業期間</v>
      </c>
      <c r="AG6" s="230" t="str">
        <f>HYPERLINK("#分類事項一覧! $B$1978 "," 現職の就業形態に就いている理由")</f>
        <v xml:space="preserve"> 現職の就業形態に就いている理由</v>
      </c>
      <c r="AH6" s="230" t="str">
        <f>HYPERLINK("#分類事項一覧! $B$1999 "," 就業調整の有無")</f>
        <v xml:space="preserve"> 就業調整の有無</v>
      </c>
      <c r="AI6" s="230" t="str">
        <f>HYPERLINK("#分類事項一覧! $B$2008 "," 就業希望意識")</f>
        <v xml:space="preserve"> 就業希望意識</v>
      </c>
      <c r="AJ6" s="230" t="str">
        <f>HYPERLINK("#分類事項一覧! $B$2079 "," 副業の有無")</f>
        <v xml:space="preserve"> 副業の有無</v>
      </c>
      <c r="AK6" s="231" t="str">
        <f>HYPERLINK("#分類事項一覧! $B$2099 "," フリーランスの本業・副業の別")</f>
        <v xml:space="preserve"> フリーランスの本業・副業の別</v>
      </c>
      <c r="AL6" s="231" t="str">
        <f>HYPERLINK("#分類事項一覧! $B$2109 ","フリーランスの本業・副業の別・従業上の地位・雇用形態")</f>
        <v>フリーランスの本業・副業の別・従業上の地位・雇用形態</v>
      </c>
      <c r="AM6" s="230" t="str">
        <f>HYPERLINK("#分類事項一覧! $B$3163 "," 主な収入の種類")</f>
        <v xml:space="preserve"> 主な収入の種類</v>
      </c>
      <c r="AN6" s="230" t="str">
        <f>HYPERLINK("#分類事項一覧! $B$3245 "," 本業の従業上の地位・雇用形態")</f>
        <v xml:space="preserve"> 本業の従業上の地位・雇用形態</v>
      </c>
      <c r="AO6" s="230" t="str">
        <f>HYPERLINK("#分類事項一覧! $B$3259 "," 本業の従業上の地位・雇用形態・起業の有無")</f>
        <v xml:space="preserve"> 本業の従業上の地位・雇用形態・起業の有無</v>
      </c>
      <c r="AP6" s="230" t="str">
        <f>HYPERLINK("#分類事項一覧! $B$3316 "," 本業の産業")</f>
        <v xml:space="preserve"> 本業の産業</v>
      </c>
      <c r="AQ6" s="231" t="str">
        <f>HYPERLINK("#分類事項一覧! $B$3362 "," 本業の職業")</f>
        <v xml:space="preserve"> 本業の職業</v>
      </c>
      <c r="AR6" s="230" t="str">
        <f>HYPERLINK("#分類事項一覧! $B$3381 "," 本業の従業者規模")</f>
        <v xml:space="preserve"> 本業の従業者規模</v>
      </c>
      <c r="AS6" s="231" t="str">
        <f>HYPERLINK("#分類事項一覧! $B$3401 "," 本業の年間就業日数")</f>
        <v xml:space="preserve"> 本業の年間就業日数</v>
      </c>
      <c r="AT6" s="230" t="str">
        <f>HYPERLINK("#分類事項一覧! $B$3412 "," 現職の継続就業期間")</f>
        <v xml:space="preserve"> 現職の継続就業期間</v>
      </c>
      <c r="AU6" s="230" t="str">
        <f>HYPERLINK("#分類事項一覧! $B$3439 "," 本業の年間就業日数・就業の規則性・週間就業時間")</f>
        <v xml:space="preserve"> 本業の年間就業日数・就業の規則性・週間就業時間</v>
      </c>
      <c r="AV6" s="230" t="str">
        <f>HYPERLINK("#分類事項一覧! $B$3483 "," 本業のテレワーク実施の有無・頻度")</f>
        <v xml:space="preserve"> 本業のテレワーク実施の有無・頻度</v>
      </c>
      <c r="AW6" s="230" t="str">
        <f>HYPERLINK("#分類事項一覧! $B$3497 "," 本業のテレワーク実施の場所")</f>
        <v xml:space="preserve"> 本業のテレワーク実施の場所</v>
      </c>
      <c r="AX6" s="230" t="str">
        <f>HYPERLINK("#分類事項一覧! $B$3505 "," 本業の所得")</f>
        <v xml:space="preserve"> 本業の所得</v>
      </c>
      <c r="AY6" s="230" t="str">
        <f>HYPERLINK("#分類事項一覧! $B$3528 "," 副業の従業上の地位・雇用形態")</f>
        <v xml:space="preserve"> 副業の従業上の地位・雇用形態</v>
      </c>
      <c r="AZ6" s="230" t="str">
        <f>HYPERLINK("#分類事項一覧! $B$3543 "," 副業の産業")</f>
        <v xml:space="preserve"> 副業の産業</v>
      </c>
      <c r="BA6" s="231" t="str">
        <f>HYPERLINK("#分類事項一覧! $B$3570 "," 副業の職業")</f>
        <v xml:space="preserve"> 副業の職業</v>
      </c>
      <c r="BB6" s="232" t="str">
        <f>HYPERLINK("#分類事項一覧! $B$3589 "," 副業の就業の規則性・週間就業時間")</f>
        <v xml:space="preserve"> 副業の就業の規則性・週間就業時間</v>
      </c>
      <c r="BC6" s="230" t="str">
        <f>HYPERLINK("#分類事項一覧! $B$3675 "," 前職の継続就業期間")</f>
        <v xml:space="preserve"> 前職の継続就業期間</v>
      </c>
      <c r="BD6" s="233" t="str">
        <f>HYPERLINK("#分類事項一覧! $B$4743 "," 一般・単身世帯")</f>
        <v xml:space="preserve"> 一般・単身世帯</v>
      </c>
      <c r="BE6" s="240" t="str">
        <f>HYPERLINK("#分類事項一覧! $B$5017 "," 地域区分")</f>
        <v xml:space="preserve"> 地域区分</v>
      </c>
      <c r="BF6" s="35" t="s">
        <v>490</v>
      </c>
      <c r="BG6" s="56" t="s">
        <v>491</v>
      </c>
      <c r="BH6" s="56" t="s">
        <v>492</v>
      </c>
      <c r="BI6" s="56" t="s">
        <v>493</v>
      </c>
      <c r="BJ6" s="243" t="s">
        <v>494</v>
      </c>
    </row>
    <row r="7" spans="1:62" s="7" customFormat="1" ht="12" customHeight="1">
      <c r="A7" s="36" t="s">
        <v>24</v>
      </c>
      <c r="B7" s="37" t="s">
        <v>7</v>
      </c>
      <c r="C7" s="36" t="s">
        <v>24</v>
      </c>
      <c r="D7" s="37" t="s">
        <v>7</v>
      </c>
      <c r="E7" s="61" t="s">
        <v>348</v>
      </c>
      <c r="F7" s="61" t="s">
        <v>497</v>
      </c>
      <c r="G7" s="38" t="s">
        <v>349</v>
      </c>
      <c r="H7" s="38" t="s">
        <v>278</v>
      </c>
      <c r="I7" s="16">
        <v>3</v>
      </c>
      <c r="J7" s="17">
        <v>2</v>
      </c>
      <c r="K7" s="17"/>
      <c r="L7" s="17">
        <v>16</v>
      </c>
      <c r="M7" s="17">
        <v>3</v>
      </c>
      <c r="N7" s="17"/>
      <c r="O7" s="17">
        <v>19</v>
      </c>
      <c r="P7" s="17"/>
      <c r="Q7" s="17"/>
      <c r="R7" s="17"/>
      <c r="S7" s="17" t="s">
        <v>807</v>
      </c>
      <c r="T7" s="17"/>
      <c r="U7" s="17"/>
      <c r="V7" s="17"/>
      <c r="W7" s="17"/>
      <c r="X7" s="17"/>
      <c r="Y7" s="17"/>
      <c r="Z7" s="17"/>
      <c r="AA7" s="17"/>
      <c r="AB7" s="17"/>
      <c r="AC7" s="46"/>
      <c r="AD7" s="46"/>
      <c r="AE7" s="17"/>
      <c r="AF7" s="46"/>
      <c r="AG7" s="46"/>
      <c r="AH7" s="46"/>
      <c r="AI7" s="46"/>
      <c r="AJ7" s="46"/>
      <c r="AK7" s="46"/>
      <c r="AL7" s="46"/>
      <c r="AM7" s="46"/>
      <c r="AN7" s="46"/>
      <c r="AO7" s="46"/>
      <c r="AP7" s="46"/>
      <c r="AQ7" s="46"/>
      <c r="AR7" s="46"/>
      <c r="AS7" s="46"/>
      <c r="AT7" s="46"/>
      <c r="AU7" s="46"/>
      <c r="AV7" s="46"/>
      <c r="AW7" s="46"/>
      <c r="AX7" s="46"/>
      <c r="AY7" s="46"/>
      <c r="AZ7" s="46"/>
      <c r="BA7" s="46"/>
      <c r="BB7" s="46"/>
      <c r="BC7" s="46"/>
      <c r="BD7" s="46"/>
      <c r="BE7" s="97">
        <v>1</v>
      </c>
      <c r="BF7" s="17" t="s">
        <v>115</v>
      </c>
      <c r="BG7" s="57"/>
      <c r="BH7" s="57"/>
      <c r="BI7" s="57"/>
      <c r="BJ7" s="244"/>
    </row>
    <row r="8" spans="1:62" s="10" customFormat="1" ht="12" customHeight="1">
      <c r="A8" s="39" t="s">
        <v>24</v>
      </c>
      <c r="B8" s="40" t="s">
        <v>8</v>
      </c>
      <c r="C8" s="39" t="s">
        <v>24</v>
      </c>
      <c r="D8" s="40" t="s">
        <v>8</v>
      </c>
      <c r="E8" s="62" t="s">
        <v>24</v>
      </c>
      <c r="F8" s="62" t="s">
        <v>498</v>
      </c>
      <c r="G8" s="41" t="s">
        <v>275</v>
      </c>
      <c r="H8" s="41" t="s">
        <v>357</v>
      </c>
      <c r="I8" s="18">
        <v>3</v>
      </c>
      <c r="J8" s="19">
        <v>2</v>
      </c>
      <c r="K8" s="19"/>
      <c r="L8" s="19"/>
      <c r="M8" s="19">
        <v>3</v>
      </c>
      <c r="N8" s="19"/>
      <c r="O8" s="19">
        <v>19</v>
      </c>
      <c r="P8" s="19"/>
      <c r="Q8" s="19"/>
      <c r="R8" s="19"/>
      <c r="S8" s="19" t="s">
        <v>806</v>
      </c>
      <c r="T8" s="19"/>
      <c r="U8" s="19"/>
      <c r="V8" s="19"/>
      <c r="W8" s="19"/>
      <c r="X8" s="19"/>
      <c r="Y8" s="19"/>
      <c r="Z8" s="19"/>
      <c r="AA8" s="19"/>
      <c r="AB8" s="19"/>
      <c r="AC8" s="48"/>
      <c r="AD8" s="48"/>
      <c r="AE8" s="19"/>
      <c r="AF8" s="48"/>
      <c r="AG8" s="48"/>
      <c r="AH8" s="48"/>
      <c r="AI8" s="48"/>
      <c r="AJ8" s="48"/>
      <c r="AK8" s="48"/>
      <c r="AL8" s="48"/>
      <c r="AM8" s="48"/>
      <c r="AN8" s="48"/>
      <c r="AO8" s="48"/>
      <c r="AP8" s="48"/>
      <c r="AQ8" s="48"/>
      <c r="AR8" s="48"/>
      <c r="AS8" s="48"/>
      <c r="AT8" s="48"/>
      <c r="AU8" s="48"/>
      <c r="AV8" s="48"/>
      <c r="AW8" s="48"/>
      <c r="AX8" s="48"/>
      <c r="AY8" s="48"/>
      <c r="AZ8" s="48"/>
      <c r="BA8" s="48"/>
      <c r="BB8" s="48"/>
      <c r="BC8" s="48"/>
      <c r="BD8" s="48"/>
      <c r="BE8" s="98">
        <v>1</v>
      </c>
      <c r="BF8" s="19" t="s">
        <v>115</v>
      </c>
      <c r="BG8" s="58"/>
      <c r="BH8" s="58"/>
      <c r="BI8" s="58"/>
      <c r="BJ8" s="245"/>
    </row>
    <row r="9" spans="1:62" s="7" customFormat="1" ht="24">
      <c r="A9" s="39" t="s">
        <v>24</v>
      </c>
      <c r="B9" s="40" t="s">
        <v>10</v>
      </c>
      <c r="C9" s="39" t="s">
        <v>24</v>
      </c>
      <c r="D9" s="40" t="s">
        <v>10</v>
      </c>
      <c r="E9" s="42" t="s">
        <v>24</v>
      </c>
      <c r="F9" s="42" t="s">
        <v>499</v>
      </c>
      <c r="G9" s="41" t="s">
        <v>25</v>
      </c>
      <c r="H9" s="41" t="s">
        <v>278</v>
      </c>
      <c r="I9" s="18">
        <v>3</v>
      </c>
      <c r="J9" s="19">
        <v>2</v>
      </c>
      <c r="K9" s="19"/>
      <c r="L9" s="19">
        <v>16</v>
      </c>
      <c r="M9" s="19">
        <v>3</v>
      </c>
      <c r="N9" s="19">
        <v>9</v>
      </c>
      <c r="O9" s="19"/>
      <c r="P9" s="19"/>
      <c r="Q9" s="19">
        <v>12</v>
      </c>
      <c r="R9" s="19"/>
      <c r="S9" s="19" t="s">
        <v>806</v>
      </c>
      <c r="T9" s="19"/>
      <c r="U9" s="19"/>
      <c r="V9" s="19"/>
      <c r="W9" s="19"/>
      <c r="X9" s="19"/>
      <c r="Y9" s="19"/>
      <c r="Z9" s="19"/>
      <c r="AA9" s="19"/>
      <c r="AB9" s="19"/>
      <c r="AC9" s="48"/>
      <c r="AD9" s="48"/>
      <c r="AE9" s="19"/>
      <c r="AF9" s="48"/>
      <c r="AG9" s="48"/>
      <c r="AH9" s="48"/>
      <c r="AI9" s="48"/>
      <c r="AJ9" s="48"/>
      <c r="AK9" s="48"/>
      <c r="AL9" s="48"/>
      <c r="AM9" s="48"/>
      <c r="AN9" s="48"/>
      <c r="AO9" s="48"/>
      <c r="AP9" s="48"/>
      <c r="AQ9" s="48"/>
      <c r="AR9" s="48"/>
      <c r="AS9" s="48"/>
      <c r="AT9" s="48"/>
      <c r="AU9" s="48"/>
      <c r="AV9" s="48"/>
      <c r="AW9" s="48"/>
      <c r="AX9" s="48"/>
      <c r="AY9" s="48"/>
      <c r="AZ9" s="48"/>
      <c r="BA9" s="48"/>
      <c r="BB9" s="48"/>
      <c r="BC9" s="48"/>
      <c r="BD9" s="48"/>
      <c r="BE9" s="98">
        <v>1</v>
      </c>
      <c r="BF9" s="19" t="s">
        <v>115</v>
      </c>
      <c r="BG9" s="58"/>
      <c r="BH9" s="58"/>
      <c r="BI9" s="58"/>
      <c r="BJ9" s="245"/>
    </row>
    <row r="10" spans="1:62" s="10" customFormat="1" ht="24">
      <c r="A10" s="39" t="s">
        <v>24</v>
      </c>
      <c r="B10" s="40" t="s">
        <v>12</v>
      </c>
      <c r="C10" s="39" t="s">
        <v>24</v>
      </c>
      <c r="D10" s="40" t="s">
        <v>12</v>
      </c>
      <c r="E10" s="42" t="s">
        <v>24</v>
      </c>
      <c r="F10" s="42" t="s">
        <v>500</v>
      </c>
      <c r="G10" s="41" t="s">
        <v>280</v>
      </c>
      <c r="H10" s="41" t="s">
        <v>357</v>
      </c>
      <c r="I10" s="18">
        <v>3</v>
      </c>
      <c r="J10" s="19">
        <v>2</v>
      </c>
      <c r="K10" s="19"/>
      <c r="L10" s="19"/>
      <c r="M10" s="19">
        <v>3</v>
      </c>
      <c r="N10" s="19">
        <v>9</v>
      </c>
      <c r="O10" s="19"/>
      <c r="P10" s="19"/>
      <c r="Q10" s="19">
        <v>12</v>
      </c>
      <c r="R10" s="19"/>
      <c r="S10" s="19" t="s">
        <v>806</v>
      </c>
      <c r="T10" s="19"/>
      <c r="U10" s="19"/>
      <c r="V10" s="19"/>
      <c r="W10" s="19"/>
      <c r="X10" s="19"/>
      <c r="Y10" s="19"/>
      <c r="Z10" s="19"/>
      <c r="AA10" s="19"/>
      <c r="AB10" s="19"/>
      <c r="AC10" s="48"/>
      <c r="AD10" s="48"/>
      <c r="AE10" s="19"/>
      <c r="AF10" s="48"/>
      <c r="AG10" s="48"/>
      <c r="AH10" s="48"/>
      <c r="AI10" s="48"/>
      <c r="AJ10" s="48"/>
      <c r="AK10" s="48"/>
      <c r="AL10" s="48"/>
      <c r="AM10" s="48"/>
      <c r="AN10" s="48"/>
      <c r="AO10" s="48"/>
      <c r="AP10" s="48"/>
      <c r="AQ10" s="48"/>
      <c r="AR10" s="48"/>
      <c r="AS10" s="48"/>
      <c r="AT10" s="48"/>
      <c r="AU10" s="48"/>
      <c r="AV10" s="48"/>
      <c r="AW10" s="48"/>
      <c r="AX10" s="48"/>
      <c r="AY10" s="48"/>
      <c r="AZ10" s="48"/>
      <c r="BA10" s="48"/>
      <c r="BB10" s="48"/>
      <c r="BC10" s="48"/>
      <c r="BD10" s="48"/>
      <c r="BE10" s="98">
        <v>1</v>
      </c>
      <c r="BF10" s="19" t="s">
        <v>115</v>
      </c>
      <c r="BG10" s="58"/>
      <c r="BH10" s="58"/>
      <c r="BI10" s="58"/>
      <c r="BJ10" s="245"/>
    </row>
    <row r="11" spans="1:62" s="151" customFormat="1" ht="12" customHeight="1">
      <c r="A11" s="43">
        <v>12</v>
      </c>
      <c r="B11" s="44"/>
      <c r="C11" s="43">
        <v>12</v>
      </c>
      <c r="D11" s="44"/>
      <c r="E11" s="45" t="s">
        <v>449</v>
      </c>
      <c r="F11" s="45" t="s">
        <v>501</v>
      </c>
      <c r="G11" s="41" t="s">
        <v>9</v>
      </c>
      <c r="H11" s="41" t="s">
        <v>278</v>
      </c>
      <c r="I11" s="18">
        <v>3</v>
      </c>
      <c r="J11" s="19"/>
      <c r="K11" s="19"/>
      <c r="L11" s="19">
        <v>16</v>
      </c>
      <c r="M11" s="19">
        <v>27</v>
      </c>
      <c r="N11" s="19"/>
      <c r="O11" s="19">
        <v>18</v>
      </c>
      <c r="P11" s="19"/>
      <c r="Q11" s="19"/>
      <c r="R11" s="19"/>
      <c r="S11" s="19"/>
      <c r="T11" s="19"/>
      <c r="U11" s="19"/>
      <c r="V11" s="19"/>
      <c r="W11" s="19"/>
      <c r="X11" s="19"/>
      <c r="Y11" s="19"/>
      <c r="Z11" s="19"/>
      <c r="AA11" s="19"/>
      <c r="AB11" s="19"/>
      <c r="AC11" s="48"/>
      <c r="AD11" s="48"/>
      <c r="AE11" s="19"/>
      <c r="AF11" s="19"/>
      <c r="AG11" s="19"/>
      <c r="AH11" s="19"/>
      <c r="AI11" s="19"/>
      <c r="AJ11" s="19"/>
      <c r="AK11" s="48"/>
      <c r="AL11" s="48"/>
      <c r="AM11" s="19"/>
      <c r="AN11" s="19"/>
      <c r="AO11" s="19"/>
      <c r="AP11" s="19"/>
      <c r="AQ11" s="48"/>
      <c r="AR11" s="48"/>
      <c r="AS11" s="48"/>
      <c r="AT11" s="19"/>
      <c r="AU11" s="19"/>
      <c r="AV11" s="48"/>
      <c r="AW11" s="48"/>
      <c r="AX11" s="19"/>
      <c r="AY11" s="19"/>
      <c r="AZ11" s="19"/>
      <c r="BA11" s="48"/>
      <c r="BB11" s="48"/>
      <c r="BC11" s="19"/>
      <c r="BD11" s="19"/>
      <c r="BE11" s="98">
        <v>1</v>
      </c>
      <c r="BF11" s="19" t="s">
        <v>115</v>
      </c>
      <c r="BG11" s="58"/>
      <c r="BH11" s="58"/>
      <c r="BI11" s="58"/>
      <c r="BJ11" s="245"/>
    </row>
    <row r="12" spans="1:62" s="10" customFormat="1" ht="12" customHeight="1">
      <c r="A12" s="39" t="s">
        <v>28</v>
      </c>
      <c r="B12" s="40" t="s">
        <v>15</v>
      </c>
      <c r="C12" s="39" t="s">
        <v>28</v>
      </c>
      <c r="D12" s="40" t="s">
        <v>15</v>
      </c>
      <c r="E12" s="42" t="s">
        <v>28</v>
      </c>
      <c r="F12" s="42" t="s">
        <v>502</v>
      </c>
      <c r="G12" s="41" t="s">
        <v>9</v>
      </c>
      <c r="H12" s="41" t="s">
        <v>278</v>
      </c>
      <c r="I12" s="18">
        <v>3</v>
      </c>
      <c r="J12" s="19"/>
      <c r="K12" s="19"/>
      <c r="L12" s="19">
        <v>16</v>
      </c>
      <c r="M12" s="19">
        <v>27</v>
      </c>
      <c r="N12" s="19"/>
      <c r="O12" s="19"/>
      <c r="P12" s="19"/>
      <c r="Q12" s="19"/>
      <c r="R12" s="19"/>
      <c r="S12" s="19"/>
      <c r="T12" s="19"/>
      <c r="U12" s="19"/>
      <c r="V12" s="19">
        <v>7</v>
      </c>
      <c r="W12" s="19"/>
      <c r="X12" s="19"/>
      <c r="Y12" s="19"/>
      <c r="Z12" s="19"/>
      <c r="AA12" s="19"/>
      <c r="AB12" s="19"/>
      <c r="AC12" s="48"/>
      <c r="AD12" s="48"/>
      <c r="AE12" s="19"/>
      <c r="AF12" s="48"/>
      <c r="AG12" s="48"/>
      <c r="AH12" s="48"/>
      <c r="AI12" s="48"/>
      <c r="AJ12" s="48"/>
      <c r="AK12" s="48"/>
      <c r="AL12" s="48"/>
      <c r="AM12" s="48"/>
      <c r="AN12" s="48"/>
      <c r="AO12" s="48"/>
      <c r="AP12" s="48"/>
      <c r="AQ12" s="48"/>
      <c r="AR12" s="48"/>
      <c r="AS12" s="48"/>
      <c r="AT12" s="48"/>
      <c r="AU12" s="48"/>
      <c r="AV12" s="48"/>
      <c r="AW12" s="48"/>
      <c r="AX12" s="48"/>
      <c r="AY12" s="48"/>
      <c r="AZ12" s="48"/>
      <c r="BA12" s="48"/>
      <c r="BB12" s="48"/>
      <c r="BC12" s="48"/>
      <c r="BD12" s="48"/>
      <c r="BE12" s="98">
        <v>1</v>
      </c>
      <c r="BF12" s="19" t="s">
        <v>115</v>
      </c>
      <c r="BG12" s="58"/>
      <c r="BH12" s="58"/>
      <c r="BI12" s="58"/>
      <c r="BJ12" s="245"/>
    </row>
    <row r="13" spans="1:62" s="7" customFormat="1" ht="12" customHeight="1">
      <c r="A13" s="39" t="s">
        <v>29</v>
      </c>
      <c r="B13" s="40" t="s">
        <v>15</v>
      </c>
      <c r="C13" s="39" t="s">
        <v>29</v>
      </c>
      <c r="D13" s="40" t="s">
        <v>15</v>
      </c>
      <c r="E13" s="42" t="s">
        <v>29</v>
      </c>
      <c r="F13" s="42" t="s">
        <v>503</v>
      </c>
      <c r="G13" s="41" t="s">
        <v>9</v>
      </c>
      <c r="H13" s="41" t="s">
        <v>278</v>
      </c>
      <c r="I13" s="18">
        <v>3</v>
      </c>
      <c r="J13" s="19"/>
      <c r="K13" s="19"/>
      <c r="L13" s="19">
        <v>16</v>
      </c>
      <c r="M13" s="19">
        <v>27</v>
      </c>
      <c r="N13" s="19"/>
      <c r="O13" s="19">
        <v>5</v>
      </c>
      <c r="P13" s="19"/>
      <c r="Q13" s="19"/>
      <c r="R13" s="19"/>
      <c r="S13" s="19">
        <v>125</v>
      </c>
      <c r="T13" s="19"/>
      <c r="U13" s="19"/>
      <c r="V13" s="19"/>
      <c r="W13" s="19"/>
      <c r="X13" s="19"/>
      <c r="Y13" s="19"/>
      <c r="Z13" s="19"/>
      <c r="AA13" s="19"/>
      <c r="AB13" s="19"/>
      <c r="AC13" s="48"/>
      <c r="AD13" s="48"/>
      <c r="AE13" s="19"/>
      <c r="AF13" s="48"/>
      <c r="AG13" s="48"/>
      <c r="AH13" s="48"/>
      <c r="AI13" s="48"/>
      <c r="AJ13" s="48"/>
      <c r="AK13" s="48"/>
      <c r="AL13" s="48"/>
      <c r="AM13" s="48"/>
      <c r="AN13" s="48"/>
      <c r="AO13" s="48"/>
      <c r="AP13" s="48"/>
      <c r="AQ13" s="48"/>
      <c r="AR13" s="48"/>
      <c r="AS13" s="48"/>
      <c r="AT13" s="48"/>
      <c r="AU13" s="48"/>
      <c r="AV13" s="48"/>
      <c r="AW13" s="48"/>
      <c r="AX13" s="48"/>
      <c r="AY13" s="48"/>
      <c r="AZ13" s="48"/>
      <c r="BA13" s="48"/>
      <c r="BB13" s="48"/>
      <c r="BC13" s="48"/>
      <c r="BD13" s="48"/>
      <c r="BE13" s="98">
        <v>1</v>
      </c>
      <c r="BF13" s="19" t="s">
        <v>115</v>
      </c>
      <c r="BG13" s="58"/>
      <c r="BH13" s="58"/>
      <c r="BI13" s="58"/>
      <c r="BJ13" s="245"/>
    </row>
    <row r="14" spans="1:62" s="7" customFormat="1" ht="12" customHeight="1">
      <c r="A14" s="39" t="s">
        <v>30</v>
      </c>
      <c r="B14" s="40" t="s">
        <v>15</v>
      </c>
      <c r="C14" s="39" t="s">
        <v>30</v>
      </c>
      <c r="D14" s="40" t="s">
        <v>15</v>
      </c>
      <c r="E14" s="42" t="s">
        <v>30</v>
      </c>
      <c r="F14" s="42" t="s">
        <v>504</v>
      </c>
      <c r="G14" s="41" t="s">
        <v>9</v>
      </c>
      <c r="H14" s="41" t="s">
        <v>278</v>
      </c>
      <c r="I14" s="18">
        <v>3</v>
      </c>
      <c r="J14" s="19"/>
      <c r="K14" s="19"/>
      <c r="L14" s="19">
        <v>16</v>
      </c>
      <c r="M14" s="19">
        <v>27</v>
      </c>
      <c r="N14" s="19"/>
      <c r="O14" s="19">
        <v>5</v>
      </c>
      <c r="P14" s="19"/>
      <c r="Q14" s="19"/>
      <c r="R14" s="19"/>
      <c r="S14" s="19"/>
      <c r="T14" s="19">
        <v>82</v>
      </c>
      <c r="U14" s="19"/>
      <c r="V14" s="19"/>
      <c r="W14" s="19"/>
      <c r="X14" s="19"/>
      <c r="Y14" s="19"/>
      <c r="Z14" s="19"/>
      <c r="AA14" s="19"/>
      <c r="AB14" s="19"/>
      <c r="AC14" s="48"/>
      <c r="AD14" s="48"/>
      <c r="AE14" s="19"/>
      <c r="AF14" s="48"/>
      <c r="AG14" s="48"/>
      <c r="AH14" s="48"/>
      <c r="AI14" s="48"/>
      <c r="AJ14" s="48"/>
      <c r="AK14" s="48"/>
      <c r="AL14" s="48"/>
      <c r="AM14" s="48"/>
      <c r="AN14" s="48"/>
      <c r="AO14" s="48"/>
      <c r="AP14" s="48"/>
      <c r="AQ14" s="48"/>
      <c r="AR14" s="48"/>
      <c r="AS14" s="48"/>
      <c r="AT14" s="48"/>
      <c r="AU14" s="48"/>
      <c r="AV14" s="48"/>
      <c r="AW14" s="48"/>
      <c r="AX14" s="48"/>
      <c r="AY14" s="48"/>
      <c r="AZ14" s="48"/>
      <c r="BA14" s="48"/>
      <c r="BB14" s="48"/>
      <c r="BC14" s="48"/>
      <c r="BD14" s="48"/>
      <c r="BE14" s="98">
        <v>1</v>
      </c>
      <c r="BF14" s="19" t="s">
        <v>115</v>
      </c>
      <c r="BG14" s="58"/>
      <c r="BH14" s="58"/>
      <c r="BI14" s="58"/>
      <c r="BJ14" s="245"/>
    </row>
    <row r="15" spans="1:62" s="10" customFormat="1" ht="12" customHeight="1">
      <c r="A15" s="39" t="s">
        <v>31</v>
      </c>
      <c r="B15" s="40" t="s">
        <v>15</v>
      </c>
      <c r="C15" s="39" t="s">
        <v>31</v>
      </c>
      <c r="D15" s="40" t="s">
        <v>15</v>
      </c>
      <c r="E15" s="42" t="s">
        <v>31</v>
      </c>
      <c r="F15" s="42" t="s">
        <v>505</v>
      </c>
      <c r="G15" s="41" t="s">
        <v>9</v>
      </c>
      <c r="H15" s="41" t="s">
        <v>278</v>
      </c>
      <c r="I15" s="18">
        <v>3</v>
      </c>
      <c r="J15" s="19">
        <v>2</v>
      </c>
      <c r="K15" s="19"/>
      <c r="L15" s="19">
        <v>16</v>
      </c>
      <c r="M15" s="19">
        <v>27</v>
      </c>
      <c r="N15" s="19"/>
      <c r="O15" s="19">
        <v>9</v>
      </c>
      <c r="P15" s="19"/>
      <c r="Q15" s="19"/>
      <c r="R15" s="19"/>
      <c r="S15" s="19"/>
      <c r="T15" s="19"/>
      <c r="U15" s="19">
        <v>14</v>
      </c>
      <c r="V15" s="19"/>
      <c r="W15" s="19"/>
      <c r="X15" s="19"/>
      <c r="Y15" s="19"/>
      <c r="Z15" s="19"/>
      <c r="AA15" s="19"/>
      <c r="AB15" s="19"/>
      <c r="AC15" s="48"/>
      <c r="AD15" s="48"/>
      <c r="AE15" s="19"/>
      <c r="AF15" s="48"/>
      <c r="AG15" s="48"/>
      <c r="AH15" s="48"/>
      <c r="AI15" s="48"/>
      <c r="AJ15" s="48"/>
      <c r="AK15" s="48"/>
      <c r="AL15" s="48"/>
      <c r="AM15" s="48"/>
      <c r="AN15" s="48"/>
      <c r="AO15" s="48"/>
      <c r="AP15" s="48"/>
      <c r="AQ15" s="48"/>
      <c r="AR15" s="48"/>
      <c r="AS15" s="48"/>
      <c r="AT15" s="48"/>
      <c r="AU15" s="48"/>
      <c r="AV15" s="48"/>
      <c r="AW15" s="48"/>
      <c r="AX15" s="48"/>
      <c r="AY15" s="48"/>
      <c r="AZ15" s="48"/>
      <c r="BA15" s="48"/>
      <c r="BB15" s="48"/>
      <c r="BC15" s="48"/>
      <c r="BD15" s="48"/>
      <c r="BE15" s="98">
        <v>1</v>
      </c>
      <c r="BF15" s="19" t="s">
        <v>115</v>
      </c>
      <c r="BG15" s="58"/>
      <c r="BH15" s="58"/>
      <c r="BI15" s="58"/>
      <c r="BJ15" s="245"/>
    </row>
    <row r="16" spans="1:62" s="10" customFormat="1" ht="12" customHeight="1">
      <c r="A16" s="39" t="s">
        <v>32</v>
      </c>
      <c r="B16" s="40" t="s">
        <v>15</v>
      </c>
      <c r="C16" s="39" t="s">
        <v>32</v>
      </c>
      <c r="D16" s="40" t="s">
        <v>15</v>
      </c>
      <c r="E16" s="42" t="s">
        <v>32</v>
      </c>
      <c r="F16" s="42" t="s">
        <v>506</v>
      </c>
      <c r="G16" s="41" t="s">
        <v>9</v>
      </c>
      <c r="H16" s="41" t="s">
        <v>278</v>
      </c>
      <c r="I16" s="18">
        <v>3</v>
      </c>
      <c r="J16" s="19" t="s">
        <v>20</v>
      </c>
      <c r="K16" s="19"/>
      <c r="L16" s="19"/>
      <c r="M16" s="19">
        <v>27</v>
      </c>
      <c r="N16" s="19"/>
      <c r="O16" s="19">
        <v>16</v>
      </c>
      <c r="P16" s="19"/>
      <c r="Q16" s="19"/>
      <c r="R16" s="19"/>
      <c r="S16" s="19" t="s">
        <v>806</v>
      </c>
      <c r="T16" s="19"/>
      <c r="U16" s="19"/>
      <c r="V16" s="19"/>
      <c r="W16" s="19"/>
      <c r="X16" s="19"/>
      <c r="Y16" s="19"/>
      <c r="Z16" s="19"/>
      <c r="AA16" s="19"/>
      <c r="AB16" s="19"/>
      <c r="AC16" s="48"/>
      <c r="AD16" s="48"/>
      <c r="AE16" s="19"/>
      <c r="AF16" s="48"/>
      <c r="AG16" s="48"/>
      <c r="AH16" s="48"/>
      <c r="AI16" s="48"/>
      <c r="AJ16" s="48"/>
      <c r="AK16" s="48"/>
      <c r="AL16" s="48"/>
      <c r="AM16" s="48"/>
      <c r="AN16" s="48"/>
      <c r="AO16" s="48"/>
      <c r="AP16" s="48"/>
      <c r="AQ16" s="48"/>
      <c r="AR16" s="48"/>
      <c r="AS16" s="48"/>
      <c r="AT16" s="48"/>
      <c r="AU16" s="48"/>
      <c r="AV16" s="48"/>
      <c r="AW16" s="48"/>
      <c r="AX16" s="48"/>
      <c r="AY16" s="48"/>
      <c r="AZ16" s="48"/>
      <c r="BA16" s="48"/>
      <c r="BB16" s="48"/>
      <c r="BC16" s="48"/>
      <c r="BD16" s="48"/>
      <c r="BE16" s="98">
        <v>1</v>
      </c>
      <c r="BF16" s="19" t="s">
        <v>115</v>
      </c>
      <c r="BG16" s="58"/>
      <c r="BH16" s="58"/>
      <c r="BI16" s="58"/>
      <c r="BJ16" s="245"/>
    </row>
    <row r="17" spans="1:62" s="10" customFormat="1" ht="12" customHeight="1">
      <c r="A17" s="39" t="s">
        <v>33</v>
      </c>
      <c r="B17" s="40" t="s">
        <v>15</v>
      </c>
      <c r="C17" s="39" t="s">
        <v>33</v>
      </c>
      <c r="D17" s="40" t="s">
        <v>15</v>
      </c>
      <c r="E17" s="42" t="s">
        <v>33</v>
      </c>
      <c r="F17" s="42" t="s">
        <v>507</v>
      </c>
      <c r="G17" s="41" t="s">
        <v>9</v>
      </c>
      <c r="H17" s="41" t="s">
        <v>278</v>
      </c>
      <c r="I17" s="18">
        <v>3</v>
      </c>
      <c r="J17" s="19" t="s">
        <v>20</v>
      </c>
      <c r="K17" s="19"/>
      <c r="L17" s="19"/>
      <c r="M17" s="19">
        <v>27</v>
      </c>
      <c r="N17" s="19"/>
      <c r="O17" s="19">
        <v>16</v>
      </c>
      <c r="P17" s="19"/>
      <c r="Q17" s="19"/>
      <c r="R17" s="19"/>
      <c r="S17" s="19"/>
      <c r="T17" s="19">
        <v>13</v>
      </c>
      <c r="U17" s="19"/>
      <c r="V17" s="19"/>
      <c r="W17" s="19"/>
      <c r="X17" s="19"/>
      <c r="Y17" s="19"/>
      <c r="Z17" s="19"/>
      <c r="AA17" s="19"/>
      <c r="AB17" s="19"/>
      <c r="AC17" s="48"/>
      <c r="AD17" s="48"/>
      <c r="AE17" s="19"/>
      <c r="AF17" s="48"/>
      <c r="AG17" s="48"/>
      <c r="AH17" s="48"/>
      <c r="AI17" s="48"/>
      <c r="AJ17" s="48"/>
      <c r="AK17" s="48"/>
      <c r="AL17" s="48"/>
      <c r="AM17" s="48"/>
      <c r="AN17" s="48"/>
      <c r="AO17" s="48"/>
      <c r="AP17" s="48"/>
      <c r="AQ17" s="48"/>
      <c r="AR17" s="48"/>
      <c r="AS17" s="48"/>
      <c r="AT17" s="48"/>
      <c r="AU17" s="48"/>
      <c r="AV17" s="48"/>
      <c r="AW17" s="48"/>
      <c r="AX17" s="48"/>
      <c r="AY17" s="48"/>
      <c r="AZ17" s="48"/>
      <c r="BA17" s="48"/>
      <c r="BB17" s="48"/>
      <c r="BC17" s="48"/>
      <c r="BD17" s="48"/>
      <c r="BE17" s="98">
        <v>1</v>
      </c>
      <c r="BF17" s="19" t="s">
        <v>115</v>
      </c>
      <c r="BG17" s="58"/>
      <c r="BH17" s="58"/>
      <c r="BI17" s="58"/>
      <c r="BJ17" s="245"/>
    </row>
    <row r="18" spans="1:62" s="10" customFormat="1" ht="12" customHeight="1">
      <c r="A18" s="39" t="s">
        <v>34</v>
      </c>
      <c r="B18" s="40" t="s">
        <v>15</v>
      </c>
      <c r="C18" s="39" t="s">
        <v>34</v>
      </c>
      <c r="D18" s="40" t="s">
        <v>15</v>
      </c>
      <c r="E18" s="42" t="s">
        <v>34</v>
      </c>
      <c r="F18" s="42" t="s">
        <v>508</v>
      </c>
      <c r="G18" s="41" t="s">
        <v>9</v>
      </c>
      <c r="H18" s="41" t="s">
        <v>278</v>
      </c>
      <c r="I18" s="18">
        <v>3</v>
      </c>
      <c r="J18" s="19" t="s">
        <v>20</v>
      </c>
      <c r="K18" s="19"/>
      <c r="L18" s="19"/>
      <c r="M18" s="19">
        <v>27</v>
      </c>
      <c r="N18" s="19"/>
      <c r="O18" s="19">
        <v>16</v>
      </c>
      <c r="P18" s="19"/>
      <c r="Q18" s="19"/>
      <c r="R18" s="19"/>
      <c r="S18" s="19"/>
      <c r="T18" s="19"/>
      <c r="U18" s="19">
        <v>14</v>
      </c>
      <c r="V18" s="19"/>
      <c r="W18" s="19"/>
      <c r="X18" s="19"/>
      <c r="Y18" s="19"/>
      <c r="Z18" s="19"/>
      <c r="AA18" s="19"/>
      <c r="AB18" s="19"/>
      <c r="AC18" s="48"/>
      <c r="AD18" s="48"/>
      <c r="AE18" s="19"/>
      <c r="AF18" s="48"/>
      <c r="AG18" s="48"/>
      <c r="AH18" s="48"/>
      <c r="AI18" s="48"/>
      <c r="AJ18" s="48"/>
      <c r="AK18" s="48"/>
      <c r="AL18" s="48"/>
      <c r="AM18" s="48"/>
      <c r="AN18" s="48"/>
      <c r="AO18" s="48"/>
      <c r="AP18" s="48"/>
      <c r="AQ18" s="48"/>
      <c r="AR18" s="48"/>
      <c r="AS18" s="48"/>
      <c r="AT18" s="48"/>
      <c r="AU18" s="48"/>
      <c r="AV18" s="48"/>
      <c r="AW18" s="48"/>
      <c r="AX18" s="48"/>
      <c r="AY18" s="48"/>
      <c r="AZ18" s="48"/>
      <c r="BA18" s="48"/>
      <c r="BB18" s="48"/>
      <c r="BC18" s="48"/>
      <c r="BD18" s="48"/>
      <c r="BE18" s="98">
        <v>1</v>
      </c>
      <c r="BF18" s="19" t="s">
        <v>115</v>
      </c>
      <c r="BG18" s="58"/>
      <c r="BH18" s="58"/>
      <c r="BI18" s="58"/>
      <c r="BJ18" s="245"/>
    </row>
    <row r="19" spans="1:62" s="151" customFormat="1" ht="12" customHeight="1">
      <c r="A19" s="43">
        <v>20</v>
      </c>
      <c r="B19" s="44"/>
      <c r="C19" s="43">
        <v>20</v>
      </c>
      <c r="D19" s="44"/>
      <c r="E19" s="45" t="s">
        <v>449</v>
      </c>
      <c r="F19" s="45" t="s">
        <v>509</v>
      </c>
      <c r="G19" s="41" t="s">
        <v>9</v>
      </c>
      <c r="H19" s="41" t="s">
        <v>278</v>
      </c>
      <c r="I19" s="18">
        <v>3</v>
      </c>
      <c r="J19" s="19"/>
      <c r="K19" s="19"/>
      <c r="L19" s="19"/>
      <c r="M19" s="19"/>
      <c r="N19" s="19"/>
      <c r="O19" s="19">
        <v>21</v>
      </c>
      <c r="P19" s="19"/>
      <c r="Q19" s="19"/>
      <c r="R19" s="19"/>
      <c r="S19" s="19">
        <v>356</v>
      </c>
      <c r="T19" s="19"/>
      <c r="U19" s="19"/>
      <c r="V19" s="19"/>
      <c r="W19" s="19"/>
      <c r="X19" s="19"/>
      <c r="Y19" s="19"/>
      <c r="Z19" s="19"/>
      <c r="AA19" s="19"/>
      <c r="AB19" s="19"/>
      <c r="AC19" s="48"/>
      <c r="AD19" s="48"/>
      <c r="AE19" s="19"/>
      <c r="AF19" s="19"/>
      <c r="AG19" s="19"/>
      <c r="AH19" s="19"/>
      <c r="AI19" s="19"/>
      <c r="AJ19" s="19"/>
      <c r="AK19" s="48"/>
      <c r="AL19" s="48"/>
      <c r="AM19" s="19"/>
      <c r="AN19" s="19"/>
      <c r="AO19" s="19"/>
      <c r="AP19" s="19"/>
      <c r="AQ19" s="48"/>
      <c r="AR19" s="48"/>
      <c r="AS19" s="48"/>
      <c r="AT19" s="19"/>
      <c r="AU19" s="19"/>
      <c r="AV19" s="48"/>
      <c r="AW19" s="48"/>
      <c r="AX19" s="19"/>
      <c r="AY19" s="19"/>
      <c r="AZ19" s="19"/>
      <c r="BA19" s="48"/>
      <c r="BB19" s="48"/>
      <c r="BC19" s="19"/>
      <c r="BD19" s="19"/>
      <c r="BE19" s="98">
        <v>1</v>
      </c>
      <c r="BF19" s="19" t="s">
        <v>115</v>
      </c>
      <c r="BG19" s="58"/>
      <c r="BH19" s="58"/>
      <c r="BI19" s="58"/>
      <c r="BJ19" s="245"/>
    </row>
    <row r="20" spans="1:62" s="151" customFormat="1" ht="12" customHeight="1">
      <c r="A20" s="43">
        <v>21</v>
      </c>
      <c r="B20" s="44"/>
      <c r="C20" s="43">
        <v>21</v>
      </c>
      <c r="D20" s="44"/>
      <c r="E20" s="45" t="s">
        <v>449</v>
      </c>
      <c r="F20" s="45" t="s">
        <v>510</v>
      </c>
      <c r="G20" s="41" t="s">
        <v>9</v>
      </c>
      <c r="H20" s="41" t="s">
        <v>278</v>
      </c>
      <c r="I20" s="18">
        <v>3</v>
      </c>
      <c r="J20" s="19"/>
      <c r="K20" s="19"/>
      <c r="L20" s="19"/>
      <c r="M20" s="19"/>
      <c r="N20" s="19"/>
      <c r="O20" s="19">
        <v>21</v>
      </c>
      <c r="P20" s="19"/>
      <c r="Q20" s="19"/>
      <c r="R20" s="19"/>
      <c r="S20" s="19"/>
      <c r="T20" s="19">
        <v>302</v>
      </c>
      <c r="U20" s="19"/>
      <c r="V20" s="19"/>
      <c r="W20" s="19"/>
      <c r="X20" s="19"/>
      <c r="Y20" s="19"/>
      <c r="Z20" s="19"/>
      <c r="AA20" s="19"/>
      <c r="AB20" s="19"/>
      <c r="AC20" s="48"/>
      <c r="AD20" s="48"/>
      <c r="AE20" s="19"/>
      <c r="AF20" s="19"/>
      <c r="AG20" s="19"/>
      <c r="AH20" s="19"/>
      <c r="AI20" s="19"/>
      <c r="AJ20" s="19"/>
      <c r="AK20" s="48"/>
      <c r="AL20" s="48"/>
      <c r="AM20" s="19"/>
      <c r="AN20" s="19"/>
      <c r="AO20" s="19"/>
      <c r="AP20" s="19"/>
      <c r="AQ20" s="48"/>
      <c r="AR20" s="48"/>
      <c r="AS20" s="48"/>
      <c r="AT20" s="19"/>
      <c r="AU20" s="19"/>
      <c r="AV20" s="48"/>
      <c r="AW20" s="48"/>
      <c r="AX20" s="19"/>
      <c r="AY20" s="19"/>
      <c r="AZ20" s="19"/>
      <c r="BA20" s="48"/>
      <c r="BB20" s="48"/>
      <c r="BC20" s="19"/>
      <c r="BD20" s="19"/>
      <c r="BE20" s="98">
        <v>1</v>
      </c>
      <c r="BF20" s="19" t="s">
        <v>115</v>
      </c>
      <c r="BG20" s="58"/>
      <c r="BH20" s="58"/>
      <c r="BI20" s="58"/>
      <c r="BJ20" s="245"/>
    </row>
    <row r="21" spans="1:62" s="10" customFormat="1" ht="12" customHeight="1">
      <c r="A21" s="43">
        <v>22</v>
      </c>
      <c r="B21" s="44" t="s">
        <v>15</v>
      </c>
      <c r="C21" s="43">
        <v>22</v>
      </c>
      <c r="D21" s="44" t="s">
        <v>15</v>
      </c>
      <c r="E21" s="45" t="s">
        <v>35</v>
      </c>
      <c r="F21" s="45" t="s">
        <v>511</v>
      </c>
      <c r="G21" s="41" t="s">
        <v>9</v>
      </c>
      <c r="H21" s="41" t="s">
        <v>278</v>
      </c>
      <c r="I21" s="18">
        <v>3</v>
      </c>
      <c r="J21" s="19"/>
      <c r="K21" s="19"/>
      <c r="L21" s="19" t="s">
        <v>73</v>
      </c>
      <c r="M21" s="19"/>
      <c r="N21" s="19"/>
      <c r="O21" s="19"/>
      <c r="P21" s="19">
        <v>30</v>
      </c>
      <c r="Q21" s="19"/>
      <c r="R21" s="19"/>
      <c r="S21" s="19"/>
      <c r="T21" s="19"/>
      <c r="U21" s="19">
        <v>14</v>
      </c>
      <c r="V21" s="19"/>
      <c r="W21" s="19"/>
      <c r="X21" s="19"/>
      <c r="Y21" s="19"/>
      <c r="Z21" s="19"/>
      <c r="AA21" s="19"/>
      <c r="AB21" s="19"/>
      <c r="AC21" s="48"/>
      <c r="AD21" s="48"/>
      <c r="AE21" s="19"/>
      <c r="AF21" s="48"/>
      <c r="AG21" s="48"/>
      <c r="AH21" s="48"/>
      <c r="AI21" s="48"/>
      <c r="AJ21" s="48"/>
      <c r="AK21" s="48"/>
      <c r="AL21" s="48"/>
      <c r="AM21" s="48"/>
      <c r="AN21" s="48"/>
      <c r="AO21" s="48"/>
      <c r="AP21" s="48"/>
      <c r="AQ21" s="48"/>
      <c r="AR21" s="48"/>
      <c r="AS21" s="48"/>
      <c r="AT21" s="48"/>
      <c r="AU21" s="48"/>
      <c r="AV21" s="48"/>
      <c r="AW21" s="48"/>
      <c r="AX21" s="48"/>
      <c r="AY21" s="48"/>
      <c r="AZ21" s="48"/>
      <c r="BA21" s="48"/>
      <c r="BB21" s="48"/>
      <c r="BC21" s="48"/>
      <c r="BD21" s="48"/>
      <c r="BE21" s="98">
        <v>1</v>
      </c>
      <c r="BF21" s="19" t="s">
        <v>115</v>
      </c>
      <c r="BG21" s="58"/>
      <c r="BH21" s="58"/>
      <c r="BI21" s="58"/>
      <c r="BJ21" s="245"/>
    </row>
    <row r="22" spans="1:62" s="10" customFormat="1" ht="12" customHeight="1">
      <c r="A22" s="51">
        <v>23</v>
      </c>
      <c r="B22" s="52" t="s">
        <v>15</v>
      </c>
      <c r="C22" s="51">
        <v>23</v>
      </c>
      <c r="D22" s="52" t="s">
        <v>15</v>
      </c>
      <c r="E22" s="53" t="s">
        <v>36</v>
      </c>
      <c r="F22" s="53" t="s">
        <v>512</v>
      </c>
      <c r="G22" s="54" t="s">
        <v>9</v>
      </c>
      <c r="H22" s="54" t="s">
        <v>278</v>
      </c>
      <c r="I22" s="22">
        <v>3</v>
      </c>
      <c r="J22" s="23">
        <v>2</v>
      </c>
      <c r="K22" s="23"/>
      <c r="L22" s="23">
        <v>16</v>
      </c>
      <c r="M22" s="23"/>
      <c r="N22" s="23">
        <v>4</v>
      </c>
      <c r="O22" s="23"/>
      <c r="P22" s="23"/>
      <c r="Q22" s="23"/>
      <c r="R22" s="23"/>
      <c r="S22" s="23">
        <v>125</v>
      </c>
      <c r="T22" s="23"/>
      <c r="U22" s="23">
        <v>14</v>
      </c>
      <c r="V22" s="23"/>
      <c r="W22" s="23"/>
      <c r="X22" s="23"/>
      <c r="Y22" s="23"/>
      <c r="Z22" s="23"/>
      <c r="AA22" s="23"/>
      <c r="AB22" s="23"/>
      <c r="AC22" s="55"/>
      <c r="AD22" s="55"/>
      <c r="AE22" s="23"/>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98">
        <v>1</v>
      </c>
      <c r="BF22" s="19" t="s">
        <v>115</v>
      </c>
      <c r="BG22" s="58"/>
      <c r="BH22" s="58"/>
      <c r="BI22" s="58"/>
      <c r="BJ22" s="245"/>
    </row>
    <row r="23" spans="1:62" s="10" customFormat="1" ht="12" customHeight="1">
      <c r="A23" s="43">
        <v>24</v>
      </c>
      <c r="B23" s="44" t="s">
        <v>15</v>
      </c>
      <c r="C23" s="43">
        <v>24</v>
      </c>
      <c r="D23" s="44" t="s">
        <v>15</v>
      </c>
      <c r="E23" s="45" t="s">
        <v>37</v>
      </c>
      <c r="F23" s="45" t="s">
        <v>513</v>
      </c>
      <c r="G23" s="41" t="s">
        <v>9</v>
      </c>
      <c r="H23" s="41" t="s">
        <v>278</v>
      </c>
      <c r="I23" s="18">
        <v>3</v>
      </c>
      <c r="J23" s="19"/>
      <c r="K23" s="19"/>
      <c r="L23" s="19" t="s">
        <v>73</v>
      </c>
      <c r="M23" s="19"/>
      <c r="N23" s="19"/>
      <c r="O23" s="19"/>
      <c r="P23" s="19"/>
      <c r="Q23" s="19"/>
      <c r="R23" s="19"/>
      <c r="S23" s="19">
        <v>21</v>
      </c>
      <c r="T23" s="19"/>
      <c r="U23" s="19">
        <v>14</v>
      </c>
      <c r="V23" s="19"/>
      <c r="W23" s="19">
        <v>10</v>
      </c>
      <c r="X23" s="19"/>
      <c r="Y23" s="19"/>
      <c r="Z23" s="19"/>
      <c r="AA23" s="19"/>
      <c r="AB23" s="19"/>
      <c r="AC23" s="48">
        <v>8</v>
      </c>
      <c r="AD23" s="48">
        <v>4</v>
      </c>
      <c r="AE23" s="19"/>
      <c r="AF23" s="48"/>
      <c r="AG23" s="48"/>
      <c r="AH23" s="48"/>
      <c r="AI23" s="48"/>
      <c r="AJ23" s="48"/>
      <c r="AK23" s="48"/>
      <c r="AL23" s="48"/>
      <c r="AM23" s="48"/>
      <c r="AN23" s="48"/>
      <c r="AO23" s="48"/>
      <c r="AP23" s="48"/>
      <c r="AQ23" s="48"/>
      <c r="AR23" s="48"/>
      <c r="AS23" s="48"/>
      <c r="AT23" s="48"/>
      <c r="AU23" s="48"/>
      <c r="AV23" s="48"/>
      <c r="AW23" s="48"/>
      <c r="AX23" s="48"/>
      <c r="AY23" s="48"/>
      <c r="AZ23" s="48"/>
      <c r="BA23" s="48"/>
      <c r="BB23" s="48"/>
      <c r="BC23" s="48"/>
      <c r="BD23" s="48"/>
      <c r="BE23" s="98">
        <v>1</v>
      </c>
      <c r="BF23" s="19" t="s">
        <v>115</v>
      </c>
      <c r="BG23" s="58"/>
      <c r="BH23" s="58"/>
      <c r="BI23" s="58"/>
      <c r="BJ23" s="245"/>
    </row>
    <row r="24" spans="1:62" s="10" customFormat="1" ht="12" customHeight="1">
      <c r="A24" s="43">
        <v>25</v>
      </c>
      <c r="B24" s="44" t="s">
        <v>15</v>
      </c>
      <c r="C24" s="43">
        <v>25</v>
      </c>
      <c r="D24" s="44" t="s">
        <v>15</v>
      </c>
      <c r="E24" s="45" t="s">
        <v>38</v>
      </c>
      <c r="F24" s="45" t="s">
        <v>514</v>
      </c>
      <c r="G24" s="41" t="s">
        <v>9</v>
      </c>
      <c r="H24" s="41" t="s">
        <v>278</v>
      </c>
      <c r="I24" s="18">
        <v>3</v>
      </c>
      <c r="J24" s="19">
        <v>2</v>
      </c>
      <c r="K24" s="19"/>
      <c r="L24" s="19">
        <v>16</v>
      </c>
      <c r="M24" s="19"/>
      <c r="N24" s="19">
        <v>4</v>
      </c>
      <c r="O24" s="19"/>
      <c r="P24" s="19"/>
      <c r="Q24" s="19"/>
      <c r="R24" s="19"/>
      <c r="S24" s="19"/>
      <c r="T24" s="19">
        <v>82</v>
      </c>
      <c r="U24" s="19">
        <v>14</v>
      </c>
      <c r="V24" s="19"/>
      <c r="W24" s="19"/>
      <c r="X24" s="19"/>
      <c r="Y24" s="19"/>
      <c r="Z24" s="19"/>
      <c r="AA24" s="19"/>
      <c r="AB24" s="19"/>
      <c r="AC24" s="48"/>
      <c r="AD24" s="48"/>
      <c r="AE24" s="19"/>
      <c r="AF24" s="48"/>
      <c r="AG24" s="48"/>
      <c r="AH24" s="48"/>
      <c r="AI24" s="48"/>
      <c r="AJ24" s="48"/>
      <c r="AK24" s="48"/>
      <c r="AL24" s="48"/>
      <c r="AM24" s="48"/>
      <c r="AN24" s="48"/>
      <c r="AO24" s="48"/>
      <c r="AP24" s="48"/>
      <c r="AQ24" s="48"/>
      <c r="AR24" s="48"/>
      <c r="AS24" s="48"/>
      <c r="AT24" s="48"/>
      <c r="AU24" s="48"/>
      <c r="AV24" s="48"/>
      <c r="AW24" s="48"/>
      <c r="AX24" s="48"/>
      <c r="AY24" s="48"/>
      <c r="AZ24" s="48"/>
      <c r="BA24" s="48"/>
      <c r="BB24" s="48"/>
      <c r="BC24" s="48"/>
      <c r="BD24" s="48"/>
      <c r="BE24" s="98">
        <v>1</v>
      </c>
      <c r="BF24" s="19" t="s">
        <v>115</v>
      </c>
      <c r="BG24" s="58"/>
      <c r="BH24" s="58"/>
      <c r="BI24" s="58"/>
      <c r="BJ24" s="245"/>
    </row>
    <row r="25" spans="1:62" s="10" customFormat="1" ht="12" customHeight="1">
      <c r="A25" s="43">
        <v>26</v>
      </c>
      <c r="B25" s="44" t="s">
        <v>15</v>
      </c>
      <c r="C25" s="43">
        <v>26</v>
      </c>
      <c r="D25" s="44" t="s">
        <v>15</v>
      </c>
      <c r="E25" s="45" t="s">
        <v>39</v>
      </c>
      <c r="F25" s="45" t="s">
        <v>515</v>
      </c>
      <c r="G25" s="41" t="s">
        <v>9</v>
      </c>
      <c r="H25" s="41" t="s">
        <v>278</v>
      </c>
      <c r="I25" s="18">
        <v>3</v>
      </c>
      <c r="J25" s="19"/>
      <c r="K25" s="19"/>
      <c r="L25" s="19"/>
      <c r="M25" s="19"/>
      <c r="N25" s="19">
        <v>4</v>
      </c>
      <c r="O25" s="19"/>
      <c r="P25" s="19"/>
      <c r="Q25" s="19"/>
      <c r="R25" s="19"/>
      <c r="S25" s="19">
        <v>125</v>
      </c>
      <c r="T25" s="19">
        <v>82</v>
      </c>
      <c r="U25" s="19"/>
      <c r="V25" s="19"/>
      <c r="W25" s="19"/>
      <c r="X25" s="19"/>
      <c r="Y25" s="19"/>
      <c r="Z25" s="19"/>
      <c r="AA25" s="19"/>
      <c r="AB25" s="19"/>
      <c r="AC25" s="48"/>
      <c r="AD25" s="48"/>
      <c r="AE25" s="19"/>
      <c r="AF25" s="48"/>
      <c r="AG25" s="48"/>
      <c r="AH25" s="48"/>
      <c r="AI25" s="48"/>
      <c r="AJ25" s="48"/>
      <c r="AK25" s="48"/>
      <c r="AL25" s="48"/>
      <c r="AM25" s="48"/>
      <c r="AN25" s="48"/>
      <c r="AO25" s="48"/>
      <c r="AP25" s="48"/>
      <c r="AQ25" s="48"/>
      <c r="AR25" s="48"/>
      <c r="AS25" s="48"/>
      <c r="AT25" s="48"/>
      <c r="AU25" s="48"/>
      <c r="AV25" s="48"/>
      <c r="AW25" s="48"/>
      <c r="AX25" s="48"/>
      <c r="AY25" s="48"/>
      <c r="AZ25" s="48"/>
      <c r="BA25" s="48"/>
      <c r="BB25" s="48"/>
      <c r="BC25" s="48"/>
      <c r="BD25" s="48"/>
      <c r="BE25" s="98">
        <v>1</v>
      </c>
      <c r="BF25" s="19" t="s">
        <v>115</v>
      </c>
      <c r="BG25" s="58"/>
      <c r="BH25" s="58"/>
      <c r="BI25" s="58"/>
      <c r="BJ25" s="245"/>
    </row>
    <row r="26" spans="1:62" s="10" customFormat="1" ht="12" customHeight="1">
      <c r="A26" s="43">
        <v>27</v>
      </c>
      <c r="B26" s="44" t="s">
        <v>15</v>
      </c>
      <c r="C26" s="43">
        <v>27</v>
      </c>
      <c r="D26" s="44" t="s">
        <v>15</v>
      </c>
      <c r="E26" s="45" t="s">
        <v>41</v>
      </c>
      <c r="F26" s="45" t="s">
        <v>516</v>
      </c>
      <c r="G26" s="41" t="s">
        <v>9</v>
      </c>
      <c r="H26" s="41" t="s">
        <v>278</v>
      </c>
      <c r="I26" s="18">
        <v>3</v>
      </c>
      <c r="J26" s="19"/>
      <c r="K26" s="19"/>
      <c r="L26" s="19">
        <v>16</v>
      </c>
      <c r="M26" s="19"/>
      <c r="N26" s="19" t="s">
        <v>73</v>
      </c>
      <c r="O26" s="19"/>
      <c r="P26" s="19"/>
      <c r="Q26" s="19"/>
      <c r="R26" s="19"/>
      <c r="S26" s="19"/>
      <c r="T26" s="19"/>
      <c r="U26" s="19"/>
      <c r="V26" s="19"/>
      <c r="W26" s="19"/>
      <c r="X26" s="19"/>
      <c r="Y26" s="19">
        <v>25</v>
      </c>
      <c r="Z26" s="19"/>
      <c r="AA26" s="19"/>
      <c r="AB26" s="19"/>
      <c r="AC26" s="48"/>
      <c r="AD26" s="48"/>
      <c r="AE26" s="19"/>
      <c r="AF26" s="48"/>
      <c r="AG26" s="48"/>
      <c r="AH26" s="48"/>
      <c r="AI26" s="48"/>
      <c r="AJ26" s="48"/>
      <c r="AK26" s="48"/>
      <c r="AL26" s="48"/>
      <c r="AM26" s="48"/>
      <c r="AN26" s="48"/>
      <c r="AO26" s="48"/>
      <c r="AP26" s="48"/>
      <c r="AQ26" s="48"/>
      <c r="AR26" s="48"/>
      <c r="AS26" s="48"/>
      <c r="AT26" s="48"/>
      <c r="AU26" s="48"/>
      <c r="AV26" s="48"/>
      <c r="AW26" s="48"/>
      <c r="AX26" s="48"/>
      <c r="AY26" s="48"/>
      <c r="AZ26" s="48"/>
      <c r="BA26" s="48"/>
      <c r="BB26" s="48"/>
      <c r="BC26" s="48"/>
      <c r="BD26" s="48"/>
      <c r="BE26" s="98">
        <v>1</v>
      </c>
      <c r="BF26" s="19" t="s">
        <v>115</v>
      </c>
      <c r="BG26" s="58"/>
      <c r="BH26" s="58"/>
      <c r="BI26" s="58"/>
      <c r="BJ26" s="245"/>
    </row>
    <row r="27" spans="1:62" s="10" customFormat="1" ht="12" customHeight="1">
      <c r="A27" s="43">
        <v>28</v>
      </c>
      <c r="B27" s="44"/>
      <c r="C27" s="43">
        <v>28</v>
      </c>
      <c r="D27" s="44" t="s">
        <v>311</v>
      </c>
      <c r="E27" s="45" t="s">
        <v>45</v>
      </c>
      <c r="F27" s="45" t="s">
        <v>517</v>
      </c>
      <c r="G27" s="41" t="s">
        <v>9</v>
      </c>
      <c r="H27" s="41" t="s">
        <v>278</v>
      </c>
      <c r="I27" s="18">
        <v>3</v>
      </c>
      <c r="J27" s="19">
        <v>2</v>
      </c>
      <c r="K27" s="19"/>
      <c r="L27" s="19">
        <v>16</v>
      </c>
      <c r="M27" s="19"/>
      <c r="N27" s="19" t="s">
        <v>73</v>
      </c>
      <c r="O27" s="19"/>
      <c r="P27" s="19"/>
      <c r="Q27" s="19"/>
      <c r="R27" s="19"/>
      <c r="S27" s="19"/>
      <c r="T27" s="19"/>
      <c r="U27" s="19"/>
      <c r="V27" s="19"/>
      <c r="W27" s="19"/>
      <c r="X27" s="19"/>
      <c r="Y27" s="19"/>
      <c r="Z27" s="19">
        <v>155</v>
      </c>
      <c r="AA27" s="19"/>
      <c r="AB27" s="19"/>
      <c r="AC27" s="48"/>
      <c r="AD27" s="48"/>
      <c r="AE27" s="19"/>
      <c r="AF27" s="48"/>
      <c r="AG27" s="48"/>
      <c r="AH27" s="48"/>
      <c r="AI27" s="48"/>
      <c r="AJ27" s="48"/>
      <c r="AK27" s="48"/>
      <c r="AL27" s="48"/>
      <c r="AM27" s="48"/>
      <c r="AN27" s="48"/>
      <c r="AO27" s="48"/>
      <c r="AP27" s="48"/>
      <c r="AQ27" s="48"/>
      <c r="AR27" s="48"/>
      <c r="AS27" s="48"/>
      <c r="AT27" s="48"/>
      <c r="AU27" s="48"/>
      <c r="AV27" s="48"/>
      <c r="AW27" s="48"/>
      <c r="AX27" s="48"/>
      <c r="AY27" s="48"/>
      <c r="AZ27" s="48"/>
      <c r="BA27" s="48"/>
      <c r="BB27" s="48"/>
      <c r="BC27" s="48"/>
      <c r="BD27" s="48"/>
      <c r="BE27" s="98">
        <v>1</v>
      </c>
      <c r="BF27" s="19" t="s">
        <v>115</v>
      </c>
      <c r="BG27" s="58"/>
      <c r="BH27" s="58"/>
      <c r="BI27" s="58"/>
      <c r="BJ27" s="245"/>
    </row>
    <row r="28" spans="1:62" s="10" customFormat="1" ht="12" customHeight="1">
      <c r="A28" s="43">
        <v>29</v>
      </c>
      <c r="B28" s="44" t="s">
        <v>15</v>
      </c>
      <c r="C28" s="43">
        <v>29</v>
      </c>
      <c r="D28" s="44" t="s">
        <v>15</v>
      </c>
      <c r="E28" s="45" t="s">
        <v>47</v>
      </c>
      <c r="F28" s="45" t="s">
        <v>518</v>
      </c>
      <c r="G28" s="41" t="s">
        <v>9</v>
      </c>
      <c r="H28" s="41" t="s">
        <v>278</v>
      </c>
      <c r="I28" s="18">
        <v>3</v>
      </c>
      <c r="J28" s="19"/>
      <c r="K28" s="19"/>
      <c r="L28" s="19"/>
      <c r="M28" s="19"/>
      <c r="N28" s="19"/>
      <c r="O28" s="19"/>
      <c r="P28" s="19">
        <v>30</v>
      </c>
      <c r="Q28" s="19"/>
      <c r="R28" s="19"/>
      <c r="S28" s="19"/>
      <c r="T28" s="19"/>
      <c r="U28" s="19"/>
      <c r="V28" s="19"/>
      <c r="W28" s="19"/>
      <c r="X28" s="19"/>
      <c r="Y28" s="19">
        <v>25</v>
      </c>
      <c r="Z28" s="19"/>
      <c r="AA28" s="19"/>
      <c r="AB28" s="19"/>
      <c r="AC28" s="48"/>
      <c r="AD28" s="48"/>
      <c r="AE28" s="19">
        <v>17</v>
      </c>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98">
        <v>1</v>
      </c>
      <c r="BF28" s="19" t="s">
        <v>115</v>
      </c>
      <c r="BG28" s="58"/>
      <c r="BH28" s="58"/>
      <c r="BI28" s="58"/>
      <c r="BJ28" s="245"/>
    </row>
    <row r="29" spans="1:62" s="151" customFormat="1" ht="12" customHeight="1">
      <c r="A29" s="43">
        <v>30</v>
      </c>
      <c r="B29" s="44" t="s">
        <v>7</v>
      </c>
      <c r="C29" s="43">
        <v>30</v>
      </c>
      <c r="D29" s="44" t="s">
        <v>257</v>
      </c>
      <c r="E29" s="45" t="s">
        <v>449</v>
      </c>
      <c r="F29" s="45" t="s">
        <v>519</v>
      </c>
      <c r="G29" s="41" t="s">
        <v>9</v>
      </c>
      <c r="H29" s="41" t="s">
        <v>278</v>
      </c>
      <c r="I29" s="18">
        <v>3</v>
      </c>
      <c r="J29" s="19"/>
      <c r="K29" s="19"/>
      <c r="L29" s="19"/>
      <c r="M29" s="19"/>
      <c r="N29" s="19">
        <v>18</v>
      </c>
      <c r="O29" s="19"/>
      <c r="P29" s="19"/>
      <c r="Q29" s="19"/>
      <c r="R29" s="19"/>
      <c r="S29" s="19"/>
      <c r="T29" s="19"/>
      <c r="U29" s="19"/>
      <c r="V29" s="19"/>
      <c r="W29" s="19"/>
      <c r="X29" s="19"/>
      <c r="Y29" s="19"/>
      <c r="Z29" s="19">
        <v>155</v>
      </c>
      <c r="AA29" s="19"/>
      <c r="AB29" s="19"/>
      <c r="AC29" s="48"/>
      <c r="AD29" s="48"/>
      <c r="AE29" s="19">
        <v>17</v>
      </c>
      <c r="AF29" s="19"/>
      <c r="AG29" s="19"/>
      <c r="AH29" s="19"/>
      <c r="AI29" s="19"/>
      <c r="AJ29" s="19"/>
      <c r="AK29" s="48"/>
      <c r="AL29" s="48"/>
      <c r="AM29" s="19"/>
      <c r="AN29" s="19"/>
      <c r="AO29" s="19"/>
      <c r="AP29" s="19"/>
      <c r="AQ29" s="48"/>
      <c r="AR29" s="48"/>
      <c r="AS29" s="48"/>
      <c r="AT29" s="19"/>
      <c r="AU29" s="19"/>
      <c r="AV29" s="48"/>
      <c r="AW29" s="48"/>
      <c r="AX29" s="19"/>
      <c r="AY29" s="19"/>
      <c r="AZ29" s="19"/>
      <c r="BA29" s="48"/>
      <c r="BB29" s="48"/>
      <c r="BC29" s="19"/>
      <c r="BD29" s="19"/>
      <c r="BE29" s="98">
        <v>1</v>
      </c>
      <c r="BF29" s="19" t="s">
        <v>115</v>
      </c>
      <c r="BG29" s="58"/>
      <c r="BH29" s="58"/>
      <c r="BI29" s="58"/>
      <c r="BJ29" s="245"/>
    </row>
    <row r="30" spans="1:62" s="10" customFormat="1" ht="24">
      <c r="A30" s="43">
        <v>30</v>
      </c>
      <c r="B30" s="44" t="s">
        <v>8</v>
      </c>
      <c r="C30" s="43">
        <v>30</v>
      </c>
      <c r="D30" s="44" t="s">
        <v>8</v>
      </c>
      <c r="E30" s="45" t="s">
        <v>49</v>
      </c>
      <c r="F30" s="45" t="s">
        <v>520</v>
      </c>
      <c r="G30" s="41" t="s">
        <v>25</v>
      </c>
      <c r="H30" s="41" t="s">
        <v>278</v>
      </c>
      <c r="I30" s="18">
        <v>3</v>
      </c>
      <c r="J30" s="19"/>
      <c r="K30" s="19"/>
      <c r="L30" s="19"/>
      <c r="M30" s="19"/>
      <c r="N30" s="19"/>
      <c r="O30" s="19"/>
      <c r="P30" s="19"/>
      <c r="Q30" s="19">
        <v>12</v>
      </c>
      <c r="R30" s="19"/>
      <c r="S30" s="19"/>
      <c r="T30" s="19"/>
      <c r="U30" s="19"/>
      <c r="V30" s="19"/>
      <c r="W30" s="19"/>
      <c r="X30" s="19"/>
      <c r="Y30" s="19"/>
      <c r="Z30" s="19">
        <v>155</v>
      </c>
      <c r="AA30" s="19"/>
      <c r="AB30" s="19"/>
      <c r="AC30" s="48"/>
      <c r="AD30" s="48"/>
      <c r="AE30" s="19">
        <v>17</v>
      </c>
      <c r="AF30" s="48"/>
      <c r="AG30" s="48"/>
      <c r="AH30" s="48"/>
      <c r="AI30" s="48"/>
      <c r="AJ30" s="48"/>
      <c r="AK30" s="48"/>
      <c r="AL30" s="48"/>
      <c r="AM30" s="48"/>
      <c r="AN30" s="48"/>
      <c r="AO30" s="48"/>
      <c r="AP30" s="48"/>
      <c r="AQ30" s="48"/>
      <c r="AR30" s="48"/>
      <c r="AS30" s="48"/>
      <c r="AT30" s="48"/>
      <c r="AU30" s="48"/>
      <c r="AV30" s="48"/>
      <c r="AW30" s="48"/>
      <c r="AX30" s="48"/>
      <c r="AY30" s="48"/>
      <c r="AZ30" s="48"/>
      <c r="BA30" s="48"/>
      <c r="BB30" s="48"/>
      <c r="BC30" s="48"/>
      <c r="BD30" s="48"/>
      <c r="BE30" s="98">
        <v>1</v>
      </c>
      <c r="BF30" s="19" t="s">
        <v>115</v>
      </c>
      <c r="BG30" s="58"/>
      <c r="BH30" s="58"/>
      <c r="BI30" s="58"/>
      <c r="BJ30" s="245"/>
    </row>
    <row r="31" spans="1:62" s="10" customFormat="1" ht="12" customHeight="1">
      <c r="A31" s="43">
        <v>31</v>
      </c>
      <c r="B31" s="44" t="s">
        <v>15</v>
      </c>
      <c r="C31" s="43">
        <v>31</v>
      </c>
      <c r="D31" s="44" t="s">
        <v>15</v>
      </c>
      <c r="E31" s="45" t="s">
        <v>51</v>
      </c>
      <c r="F31" s="45" t="s">
        <v>521</v>
      </c>
      <c r="G31" s="41" t="s">
        <v>9</v>
      </c>
      <c r="H31" s="41" t="s">
        <v>278</v>
      </c>
      <c r="I31" s="18">
        <v>3</v>
      </c>
      <c r="J31" s="19"/>
      <c r="K31" s="19"/>
      <c r="L31" s="19"/>
      <c r="M31" s="19"/>
      <c r="N31" s="19" t="s">
        <v>73</v>
      </c>
      <c r="O31" s="19"/>
      <c r="P31" s="19"/>
      <c r="Q31" s="19"/>
      <c r="R31" s="19"/>
      <c r="S31" s="19">
        <v>125</v>
      </c>
      <c r="T31" s="19"/>
      <c r="U31" s="19"/>
      <c r="V31" s="19"/>
      <c r="W31" s="19"/>
      <c r="X31" s="19"/>
      <c r="Y31" s="19">
        <v>25</v>
      </c>
      <c r="Z31" s="19"/>
      <c r="AA31" s="19"/>
      <c r="AB31" s="19"/>
      <c r="AC31" s="48"/>
      <c r="AD31" s="48"/>
      <c r="AE31" s="19"/>
      <c r="AF31" s="48"/>
      <c r="AG31" s="48"/>
      <c r="AH31" s="48"/>
      <c r="AI31" s="48"/>
      <c r="AJ31" s="48"/>
      <c r="AK31" s="48"/>
      <c r="AL31" s="48"/>
      <c r="AM31" s="48"/>
      <c r="AN31" s="48"/>
      <c r="AO31" s="48"/>
      <c r="AP31" s="48"/>
      <c r="AQ31" s="48"/>
      <c r="AR31" s="48"/>
      <c r="AS31" s="48"/>
      <c r="AT31" s="48"/>
      <c r="AU31" s="48"/>
      <c r="AV31" s="48"/>
      <c r="AW31" s="48"/>
      <c r="AX31" s="48"/>
      <c r="AY31" s="48"/>
      <c r="AZ31" s="48"/>
      <c r="BA31" s="48"/>
      <c r="BB31" s="48"/>
      <c r="BC31" s="48"/>
      <c r="BD31" s="48"/>
      <c r="BE31" s="98">
        <v>1</v>
      </c>
      <c r="BF31" s="19" t="s">
        <v>115</v>
      </c>
      <c r="BG31" s="58"/>
      <c r="BH31" s="58"/>
      <c r="BI31" s="58"/>
      <c r="BJ31" s="245"/>
    </row>
    <row r="32" spans="1:62" s="10" customFormat="1" ht="12" customHeight="1">
      <c r="A32" s="43">
        <v>32</v>
      </c>
      <c r="B32" s="44" t="s">
        <v>15</v>
      </c>
      <c r="C32" s="43">
        <v>32</v>
      </c>
      <c r="D32" s="44" t="s">
        <v>15</v>
      </c>
      <c r="E32" s="45" t="s">
        <v>53</v>
      </c>
      <c r="F32" s="45" t="s">
        <v>522</v>
      </c>
      <c r="G32" s="41" t="s">
        <v>9</v>
      </c>
      <c r="H32" s="41" t="s">
        <v>278</v>
      </c>
      <c r="I32" s="18">
        <v>3</v>
      </c>
      <c r="J32" s="19"/>
      <c r="K32" s="19"/>
      <c r="L32" s="19"/>
      <c r="M32" s="19"/>
      <c r="N32" s="19" t="s">
        <v>73</v>
      </c>
      <c r="O32" s="19"/>
      <c r="P32" s="19"/>
      <c r="Q32" s="19"/>
      <c r="R32" s="19"/>
      <c r="S32" s="19">
        <v>125</v>
      </c>
      <c r="T32" s="19"/>
      <c r="U32" s="19"/>
      <c r="V32" s="19"/>
      <c r="W32" s="19"/>
      <c r="X32" s="19"/>
      <c r="Y32" s="19"/>
      <c r="Z32" s="19">
        <v>155</v>
      </c>
      <c r="AA32" s="19"/>
      <c r="AB32" s="19"/>
      <c r="AC32" s="48"/>
      <c r="AD32" s="48"/>
      <c r="AE32" s="19"/>
      <c r="AF32" s="48"/>
      <c r="AG32" s="48"/>
      <c r="AH32" s="48"/>
      <c r="AI32" s="48"/>
      <c r="AJ32" s="48"/>
      <c r="AK32" s="48"/>
      <c r="AL32" s="48"/>
      <c r="AM32" s="48"/>
      <c r="AN32" s="48"/>
      <c r="AO32" s="48"/>
      <c r="AP32" s="48"/>
      <c r="AQ32" s="48"/>
      <c r="AR32" s="48"/>
      <c r="AS32" s="48"/>
      <c r="AT32" s="48"/>
      <c r="AU32" s="48"/>
      <c r="AV32" s="48"/>
      <c r="AW32" s="48"/>
      <c r="AX32" s="48"/>
      <c r="AY32" s="48"/>
      <c r="AZ32" s="48"/>
      <c r="BA32" s="48"/>
      <c r="BB32" s="48"/>
      <c r="BC32" s="48"/>
      <c r="BD32" s="48"/>
      <c r="BE32" s="98">
        <v>1</v>
      </c>
      <c r="BF32" s="19" t="s">
        <v>115</v>
      </c>
      <c r="BG32" s="58"/>
      <c r="BH32" s="58"/>
      <c r="BI32" s="58"/>
      <c r="BJ32" s="245"/>
    </row>
    <row r="33" spans="1:62" s="10" customFormat="1" ht="12" customHeight="1">
      <c r="A33" s="43">
        <v>33</v>
      </c>
      <c r="B33" s="44" t="s">
        <v>15</v>
      </c>
      <c r="C33" s="43">
        <v>33</v>
      </c>
      <c r="D33" s="44" t="s">
        <v>15</v>
      </c>
      <c r="E33" s="45" t="s">
        <v>44</v>
      </c>
      <c r="F33" s="45" t="s">
        <v>523</v>
      </c>
      <c r="G33" s="41" t="s">
        <v>9</v>
      </c>
      <c r="H33" s="41" t="s">
        <v>278</v>
      </c>
      <c r="I33" s="18">
        <v>3</v>
      </c>
      <c r="J33" s="19"/>
      <c r="K33" s="19"/>
      <c r="L33" s="19"/>
      <c r="M33" s="19"/>
      <c r="N33" s="19" t="s">
        <v>73</v>
      </c>
      <c r="O33" s="19"/>
      <c r="P33" s="19"/>
      <c r="Q33" s="19"/>
      <c r="R33" s="19"/>
      <c r="S33" s="19"/>
      <c r="T33" s="19">
        <v>82</v>
      </c>
      <c r="U33" s="19"/>
      <c r="V33" s="19"/>
      <c r="W33" s="19"/>
      <c r="X33" s="19"/>
      <c r="Y33" s="19">
        <v>25</v>
      </c>
      <c r="Z33" s="19"/>
      <c r="AA33" s="19"/>
      <c r="AB33" s="19"/>
      <c r="AC33" s="48"/>
      <c r="AD33" s="48"/>
      <c r="AE33" s="19"/>
      <c r="AF33" s="48"/>
      <c r="AG33" s="48"/>
      <c r="AH33" s="48"/>
      <c r="AI33" s="48"/>
      <c r="AJ33" s="48"/>
      <c r="AK33" s="48"/>
      <c r="AL33" s="48"/>
      <c r="AM33" s="48"/>
      <c r="AN33" s="48"/>
      <c r="AO33" s="48"/>
      <c r="AP33" s="48"/>
      <c r="AQ33" s="48"/>
      <c r="AR33" s="48"/>
      <c r="AS33" s="48"/>
      <c r="AT33" s="48"/>
      <c r="AU33" s="48"/>
      <c r="AV33" s="48"/>
      <c r="AW33" s="48"/>
      <c r="AX33" s="48"/>
      <c r="AY33" s="48"/>
      <c r="AZ33" s="48"/>
      <c r="BA33" s="48"/>
      <c r="BB33" s="48"/>
      <c r="BC33" s="48"/>
      <c r="BD33" s="48"/>
      <c r="BE33" s="98">
        <v>1</v>
      </c>
      <c r="BF33" s="19" t="s">
        <v>115</v>
      </c>
      <c r="BG33" s="58"/>
      <c r="BH33" s="58"/>
      <c r="BI33" s="58"/>
      <c r="BJ33" s="245"/>
    </row>
    <row r="34" spans="1:62" s="10" customFormat="1" ht="12" customHeight="1">
      <c r="A34" s="43">
        <v>34</v>
      </c>
      <c r="B34" s="44" t="s">
        <v>15</v>
      </c>
      <c r="C34" s="43">
        <v>34</v>
      </c>
      <c r="D34" s="44" t="s">
        <v>15</v>
      </c>
      <c r="E34" s="45" t="s">
        <v>46</v>
      </c>
      <c r="F34" s="45" t="s">
        <v>524</v>
      </c>
      <c r="G34" s="41" t="s">
        <v>9</v>
      </c>
      <c r="H34" s="41" t="s">
        <v>278</v>
      </c>
      <c r="I34" s="18">
        <v>3</v>
      </c>
      <c r="J34" s="19"/>
      <c r="K34" s="19"/>
      <c r="L34" s="19"/>
      <c r="M34" s="19"/>
      <c r="N34" s="19" t="s">
        <v>73</v>
      </c>
      <c r="O34" s="19"/>
      <c r="P34" s="19"/>
      <c r="Q34" s="19"/>
      <c r="R34" s="19"/>
      <c r="S34" s="19"/>
      <c r="T34" s="19">
        <v>82</v>
      </c>
      <c r="U34" s="19"/>
      <c r="V34" s="19"/>
      <c r="W34" s="19"/>
      <c r="X34" s="19"/>
      <c r="Y34" s="19"/>
      <c r="Z34" s="19">
        <v>155</v>
      </c>
      <c r="AA34" s="19"/>
      <c r="AB34" s="19"/>
      <c r="AC34" s="48"/>
      <c r="AD34" s="48"/>
      <c r="AE34" s="19"/>
      <c r="AF34" s="48"/>
      <c r="AG34" s="48"/>
      <c r="AH34" s="48"/>
      <c r="AI34" s="48"/>
      <c r="AJ34" s="48"/>
      <c r="AK34" s="48"/>
      <c r="AL34" s="48"/>
      <c r="AM34" s="48"/>
      <c r="AN34" s="48"/>
      <c r="AO34" s="48"/>
      <c r="AP34" s="48"/>
      <c r="AQ34" s="48"/>
      <c r="AR34" s="48"/>
      <c r="AS34" s="48"/>
      <c r="AT34" s="48"/>
      <c r="AU34" s="48"/>
      <c r="AV34" s="48"/>
      <c r="AW34" s="48"/>
      <c r="AX34" s="48"/>
      <c r="AY34" s="48"/>
      <c r="AZ34" s="48"/>
      <c r="BA34" s="48"/>
      <c r="BB34" s="48"/>
      <c r="BC34" s="48"/>
      <c r="BD34" s="48"/>
      <c r="BE34" s="98">
        <v>1</v>
      </c>
      <c r="BF34" s="19" t="s">
        <v>115</v>
      </c>
      <c r="BG34" s="58"/>
      <c r="BH34" s="58"/>
      <c r="BI34" s="58"/>
      <c r="BJ34" s="245"/>
    </row>
    <row r="35" spans="1:62" s="10" customFormat="1" ht="12" customHeight="1">
      <c r="A35" s="43">
        <v>35</v>
      </c>
      <c r="B35" s="44" t="s">
        <v>15</v>
      </c>
      <c r="C35" s="43">
        <v>35</v>
      </c>
      <c r="D35" s="44" t="s">
        <v>15</v>
      </c>
      <c r="E35" s="45" t="s">
        <v>48</v>
      </c>
      <c r="F35" s="45" t="s">
        <v>525</v>
      </c>
      <c r="G35" s="41" t="s">
        <v>9</v>
      </c>
      <c r="H35" s="41" t="s">
        <v>278</v>
      </c>
      <c r="I35" s="18">
        <v>3</v>
      </c>
      <c r="J35" s="19"/>
      <c r="K35" s="19"/>
      <c r="L35" s="19"/>
      <c r="M35" s="19"/>
      <c r="N35" s="19"/>
      <c r="O35" s="19"/>
      <c r="P35" s="19"/>
      <c r="Q35" s="19"/>
      <c r="R35" s="19"/>
      <c r="S35" s="19"/>
      <c r="T35" s="19">
        <v>82</v>
      </c>
      <c r="U35" s="19"/>
      <c r="V35" s="19"/>
      <c r="W35" s="19"/>
      <c r="X35" s="19"/>
      <c r="Y35" s="19"/>
      <c r="Z35" s="19">
        <v>155</v>
      </c>
      <c r="AA35" s="19"/>
      <c r="AB35" s="19"/>
      <c r="AC35" s="48"/>
      <c r="AD35" s="48"/>
      <c r="AE35" s="19">
        <v>17</v>
      </c>
      <c r="AF35" s="48"/>
      <c r="AG35" s="48"/>
      <c r="AH35" s="48"/>
      <c r="AI35" s="48"/>
      <c r="AJ35" s="48"/>
      <c r="AK35" s="48"/>
      <c r="AL35" s="48"/>
      <c r="AM35" s="48"/>
      <c r="AN35" s="48"/>
      <c r="AO35" s="48"/>
      <c r="AP35" s="48"/>
      <c r="AQ35" s="48"/>
      <c r="AR35" s="48"/>
      <c r="AS35" s="48"/>
      <c r="AT35" s="48"/>
      <c r="AU35" s="48"/>
      <c r="AV35" s="48"/>
      <c r="AW35" s="48"/>
      <c r="AX35" s="48"/>
      <c r="AY35" s="48"/>
      <c r="AZ35" s="48"/>
      <c r="BA35" s="48"/>
      <c r="BB35" s="48"/>
      <c r="BC35" s="48"/>
      <c r="BD35" s="48"/>
      <c r="BE35" s="98">
        <v>1</v>
      </c>
      <c r="BF35" s="19" t="s">
        <v>115</v>
      </c>
      <c r="BG35" s="58"/>
      <c r="BH35" s="58"/>
      <c r="BI35" s="58"/>
      <c r="BJ35" s="245"/>
    </row>
    <row r="36" spans="1:62" s="10" customFormat="1" ht="12" customHeight="1">
      <c r="A36" s="43">
        <v>36</v>
      </c>
      <c r="B36" s="44" t="s">
        <v>7</v>
      </c>
      <c r="C36" s="43">
        <v>36</v>
      </c>
      <c r="D36" s="44" t="s">
        <v>7</v>
      </c>
      <c r="E36" s="45" t="s">
        <v>50</v>
      </c>
      <c r="F36" s="45" t="s">
        <v>526</v>
      </c>
      <c r="G36" s="41" t="s">
        <v>9</v>
      </c>
      <c r="H36" s="41" t="s">
        <v>278</v>
      </c>
      <c r="I36" s="18">
        <v>3</v>
      </c>
      <c r="J36" s="19"/>
      <c r="K36" s="19"/>
      <c r="L36" s="19" t="s">
        <v>73</v>
      </c>
      <c r="M36" s="19"/>
      <c r="N36" s="19"/>
      <c r="O36" s="19"/>
      <c r="P36" s="19"/>
      <c r="Q36" s="19"/>
      <c r="R36" s="19"/>
      <c r="S36" s="19">
        <v>21</v>
      </c>
      <c r="T36" s="19"/>
      <c r="U36" s="19"/>
      <c r="V36" s="19"/>
      <c r="W36" s="19"/>
      <c r="X36" s="19">
        <v>8</v>
      </c>
      <c r="Y36" s="19"/>
      <c r="Z36" s="19"/>
      <c r="AA36" s="19"/>
      <c r="AB36" s="19">
        <v>27</v>
      </c>
      <c r="AC36" s="48"/>
      <c r="AD36" s="48"/>
      <c r="AE36" s="19"/>
      <c r="AF36" s="48"/>
      <c r="AG36" s="48"/>
      <c r="AH36" s="48"/>
      <c r="AI36" s="48"/>
      <c r="AJ36" s="48"/>
      <c r="AK36" s="48"/>
      <c r="AL36" s="48"/>
      <c r="AM36" s="48"/>
      <c r="AN36" s="48"/>
      <c r="AO36" s="48"/>
      <c r="AP36" s="48"/>
      <c r="AQ36" s="48"/>
      <c r="AR36" s="48"/>
      <c r="AS36" s="48"/>
      <c r="AT36" s="48"/>
      <c r="AU36" s="48"/>
      <c r="AV36" s="48"/>
      <c r="AW36" s="48"/>
      <c r="AX36" s="48"/>
      <c r="AY36" s="48"/>
      <c r="AZ36" s="48"/>
      <c r="BA36" s="48"/>
      <c r="BB36" s="48"/>
      <c r="BC36" s="48"/>
      <c r="BD36" s="48"/>
      <c r="BE36" s="98">
        <v>1</v>
      </c>
      <c r="BF36" s="19" t="s">
        <v>115</v>
      </c>
      <c r="BG36" s="58"/>
      <c r="BH36" s="58"/>
      <c r="BI36" s="58"/>
      <c r="BJ36" s="245"/>
    </row>
    <row r="37" spans="1:62" s="10" customFormat="1" ht="24">
      <c r="A37" s="43">
        <v>36</v>
      </c>
      <c r="B37" s="44" t="s">
        <v>8</v>
      </c>
      <c r="C37" s="43">
        <v>36</v>
      </c>
      <c r="D37" s="44" t="s">
        <v>8</v>
      </c>
      <c r="E37" s="45" t="s">
        <v>50</v>
      </c>
      <c r="F37" s="45" t="s">
        <v>527</v>
      </c>
      <c r="G37" s="41" t="s">
        <v>116</v>
      </c>
      <c r="H37" s="41" t="s">
        <v>278</v>
      </c>
      <c r="I37" s="18">
        <v>3</v>
      </c>
      <c r="J37" s="19"/>
      <c r="K37" s="19"/>
      <c r="L37" s="19" t="s">
        <v>73</v>
      </c>
      <c r="M37" s="19"/>
      <c r="N37" s="19"/>
      <c r="O37" s="19"/>
      <c r="P37" s="19"/>
      <c r="Q37" s="19"/>
      <c r="R37" s="19"/>
      <c r="S37" s="19">
        <v>21</v>
      </c>
      <c r="T37" s="19"/>
      <c r="U37" s="19"/>
      <c r="V37" s="19"/>
      <c r="W37" s="19"/>
      <c r="X37" s="19" t="s">
        <v>27</v>
      </c>
      <c r="Y37" s="19"/>
      <c r="Z37" s="19"/>
      <c r="AA37" s="19">
        <v>4</v>
      </c>
      <c r="AB37" s="19"/>
      <c r="AC37" s="48"/>
      <c r="AD37" s="48"/>
      <c r="AE37" s="19"/>
      <c r="AF37" s="48"/>
      <c r="AG37" s="48"/>
      <c r="AH37" s="48"/>
      <c r="AI37" s="48"/>
      <c r="AJ37" s="48"/>
      <c r="AK37" s="48"/>
      <c r="AL37" s="48"/>
      <c r="AM37" s="48"/>
      <c r="AN37" s="48"/>
      <c r="AO37" s="48"/>
      <c r="AP37" s="48"/>
      <c r="AQ37" s="48"/>
      <c r="AR37" s="48"/>
      <c r="AS37" s="48"/>
      <c r="AT37" s="48"/>
      <c r="AU37" s="48"/>
      <c r="AV37" s="48"/>
      <c r="AW37" s="48"/>
      <c r="AX37" s="48"/>
      <c r="AY37" s="48"/>
      <c r="AZ37" s="48"/>
      <c r="BA37" s="48"/>
      <c r="BB37" s="48"/>
      <c r="BC37" s="48"/>
      <c r="BD37" s="48"/>
      <c r="BE37" s="98">
        <v>1</v>
      </c>
      <c r="BF37" s="19" t="s">
        <v>115</v>
      </c>
      <c r="BG37" s="58"/>
      <c r="BH37" s="58"/>
      <c r="BI37" s="58"/>
      <c r="BJ37" s="245"/>
    </row>
    <row r="38" spans="1:62" s="10" customFormat="1" ht="12" customHeight="1">
      <c r="A38" s="43">
        <v>37</v>
      </c>
      <c r="B38" s="44" t="s">
        <v>7</v>
      </c>
      <c r="C38" s="43">
        <v>37</v>
      </c>
      <c r="D38" s="44" t="s">
        <v>7</v>
      </c>
      <c r="E38" s="45" t="s">
        <v>52</v>
      </c>
      <c r="F38" s="45" t="s">
        <v>528</v>
      </c>
      <c r="G38" s="41" t="s">
        <v>9</v>
      </c>
      <c r="H38" s="41" t="s">
        <v>278</v>
      </c>
      <c r="I38" s="18">
        <v>3</v>
      </c>
      <c r="J38" s="19"/>
      <c r="K38" s="19"/>
      <c r="L38" s="19" t="s">
        <v>73</v>
      </c>
      <c r="M38" s="19"/>
      <c r="N38" s="19"/>
      <c r="O38" s="19"/>
      <c r="P38" s="19"/>
      <c r="Q38" s="19"/>
      <c r="R38" s="19"/>
      <c r="S38" s="19"/>
      <c r="T38" s="19">
        <v>12</v>
      </c>
      <c r="U38" s="19"/>
      <c r="V38" s="19"/>
      <c r="W38" s="19"/>
      <c r="X38" s="19">
        <v>8</v>
      </c>
      <c r="Y38" s="19"/>
      <c r="Z38" s="19"/>
      <c r="AA38" s="19"/>
      <c r="AB38" s="19">
        <v>27</v>
      </c>
      <c r="AC38" s="48"/>
      <c r="AD38" s="48"/>
      <c r="AE38" s="19"/>
      <c r="AF38" s="48"/>
      <c r="AG38" s="48"/>
      <c r="AH38" s="48"/>
      <c r="AI38" s="48"/>
      <c r="AJ38" s="48"/>
      <c r="AK38" s="48"/>
      <c r="AL38" s="48"/>
      <c r="AM38" s="48"/>
      <c r="AN38" s="48"/>
      <c r="AO38" s="48"/>
      <c r="AP38" s="48"/>
      <c r="AQ38" s="48"/>
      <c r="AR38" s="48"/>
      <c r="AS38" s="48"/>
      <c r="AT38" s="48"/>
      <c r="AU38" s="48"/>
      <c r="AV38" s="48"/>
      <c r="AW38" s="48"/>
      <c r="AX38" s="48"/>
      <c r="AY38" s="48"/>
      <c r="AZ38" s="48"/>
      <c r="BA38" s="48"/>
      <c r="BB38" s="48"/>
      <c r="BC38" s="48"/>
      <c r="BD38" s="48"/>
      <c r="BE38" s="98">
        <v>1</v>
      </c>
      <c r="BF38" s="19" t="s">
        <v>115</v>
      </c>
      <c r="BG38" s="58"/>
      <c r="BH38" s="58"/>
      <c r="BI38" s="58"/>
      <c r="BJ38" s="245"/>
    </row>
    <row r="39" spans="1:62" s="10" customFormat="1" ht="24">
      <c r="A39" s="43">
        <v>37</v>
      </c>
      <c r="B39" s="44" t="s">
        <v>8</v>
      </c>
      <c r="C39" s="43">
        <v>37</v>
      </c>
      <c r="D39" s="44" t="s">
        <v>8</v>
      </c>
      <c r="E39" s="45" t="s">
        <v>52</v>
      </c>
      <c r="F39" s="45" t="s">
        <v>529</v>
      </c>
      <c r="G39" s="41" t="s">
        <v>116</v>
      </c>
      <c r="H39" s="41" t="s">
        <v>278</v>
      </c>
      <c r="I39" s="18">
        <v>3</v>
      </c>
      <c r="J39" s="19"/>
      <c r="K39" s="19"/>
      <c r="L39" s="19" t="s">
        <v>73</v>
      </c>
      <c r="M39" s="19"/>
      <c r="N39" s="19"/>
      <c r="O39" s="19"/>
      <c r="P39" s="19"/>
      <c r="Q39" s="19"/>
      <c r="R39" s="19"/>
      <c r="S39" s="19"/>
      <c r="T39" s="19">
        <v>12</v>
      </c>
      <c r="U39" s="19"/>
      <c r="V39" s="19"/>
      <c r="W39" s="19"/>
      <c r="X39" s="19" t="s">
        <v>27</v>
      </c>
      <c r="Y39" s="19"/>
      <c r="Z39" s="19"/>
      <c r="AA39" s="19">
        <v>4</v>
      </c>
      <c r="AB39" s="19"/>
      <c r="AC39" s="48"/>
      <c r="AD39" s="48"/>
      <c r="AE39" s="19"/>
      <c r="AF39" s="48"/>
      <c r="AG39" s="48"/>
      <c r="AH39" s="48"/>
      <c r="AI39" s="48"/>
      <c r="AJ39" s="48"/>
      <c r="AK39" s="48"/>
      <c r="AL39" s="48"/>
      <c r="AM39" s="48"/>
      <c r="AN39" s="48"/>
      <c r="AO39" s="48"/>
      <c r="AP39" s="48"/>
      <c r="AQ39" s="48"/>
      <c r="AR39" s="48"/>
      <c r="AS39" s="48"/>
      <c r="AT39" s="48"/>
      <c r="AU39" s="48"/>
      <c r="AV39" s="48"/>
      <c r="AW39" s="48"/>
      <c r="AX39" s="48"/>
      <c r="AY39" s="48"/>
      <c r="AZ39" s="48"/>
      <c r="BA39" s="48"/>
      <c r="BB39" s="48"/>
      <c r="BC39" s="48"/>
      <c r="BD39" s="48"/>
      <c r="BE39" s="98">
        <v>1</v>
      </c>
      <c r="BF39" s="19" t="s">
        <v>115</v>
      </c>
      <c r="BG39" s="58"/>
      <c r="BH39" s="58"/>
      <c r="BI39" s="58"/>
      <c r="BJ39" s="245"/>
    </row>
    <row r="40" spans="1:62" s="10" customFormat="1" ht="12" customHeight="1">
      <c r="A40" s="43">
        <v>38</v>
      </c>
      <c r="B40" s="44" t="s">
        <v>15</v>
      </c>
      <c r="C40" s="43">
        <v>38</v>
      </c>
      <c r="D40" s="44" t="s">
        <v>15</v>
      </c>
      <c r="E40" s="45" t="s">
        <v>54</v>
      </c>
      <c r="F40" s="45" t="s">
        <v>530</v>
      </c>
      <c r="G40" s="41" t="s">
        <v>9</v>
      </c>
      <c r="H40" s="41" t="s">
        <v>278</v>
      </c>
      <c r="I40" s="18">
        <v>3</v>
      </c>
      <c r="J40" s="19"/>
      <c r="K40" s="19"/>
      <c r="L40" s="19"/>
      <c r="M40" s="19"/>
      <c r="N40" s="19" t="s">
        <v>73</v>
      </c>
      <c r="O40" s="19"/>
      <c r="P40" s="19"/>
      <c r="Q40" s="19"/>
      <c r="R40" s="19"/>
      <c r="S40" s="19"/>
      <c r="T40" s="19"/>
      <c r="U40" s="19">
        <v>14</v>
      </c>
      <c r="V40" s="19"/>
      <c r="W40" s="19"/>
      <c r="X40" s="19"/>
      <c r="Y40" s="19">
        <v>25</v>
      </c>
      <c r="Z40" s="19"/>
      <c r="AA40" s="19"/>
      <c r="AB40" s="19"/>
      <c r="AC40" s="48"/>
      <c r="AD40" s="48"/>
      <c r="AE40" s="19"/>
      <c r="AF40" s="48"/>
      <c r="AG40" s="48"/>
      <c r="AH40" s="48"/>
      <c r="AI40" s="48"/>
      <c r="AJ40" s="48"/>
      <c r="AK40" s="48"/>
      <c r="AL40" s="48"/>
      <c r="AM40" s="48"/>
      <c r="AN40" s="48"/>
      <c r="AO40" s="48"/>
      <c r="AP40" s="48"/>
      <c r="AQ40" s="48"/>
      <c r="AR40" s="48"/>
      <c r="AS40" s="48"/>
      <c r="AT40" s="48"/>
      <c r="AU40" s="48"/>
      <c r="AV40" s="48"/>
      <c r="AW40" s="48"/>
      <c r="AX40" s="48"/>
      <c r="AY40" s="48"/>
      <c r="AZ40" s="48"/>
      <c r="BA40" s="48"/>
      <c r="BB40" s="48"/>
      <c r="BC40" s="48"/>
      <c r="BD40" s="48"/>
      <c r="BE40" s="98">
        <v>1</v>
      </c>
      <c r="BF40" s="19" t="s">
        <v>115</v>
      </c>
      <c r="BG40" s="58"/>
      <c r="BH40" s="58"/>
      <c r="BI40" s="58"/>
      <c r="BJ40" s="245"/>
    </row>
    <row r="41" spans="1:62" s="10" customFormat="1" ht="12" customHeight="1">
      <c r="A41" s="43">
        <v>39</v>
      </c>
      <c r="B41" s="44" t="s">
        <v>15</v>
      </c>
      <c r="C41" s="43">
        <v>39</v>
      </c>
      <c r="D41" s="44" t="s">
        <v>15</v>
      </c>
      <c r="E41" s="45" t="s">
        <v>56</v>
      </c>
      <c r="F41" s="45" t="s">
        <v>531</v>
      </c>
      <c r="G41" s="41" t="s">
        <v>9</v>
      </c>
      <c r="H41" s="41" t="s">
        <v>278</v>
      </c>
      <c r="I41" s="18">
        <v>3</v>
      </c>
      <c r="J41" s="19"/>
      <c r="K41" s="19"/>
      <c r="L41" s="19"/>
      <c r="M41" s="19"/>
      <c r="N41" s="19" t="s">
        <v>73</v>
      </c>
      <c r="O41" s="19"/>
      <c r="P41" s="19"/>
      <c r="Q41" s="19"/>
      <c r="R41" s="19"/>
      <c r="S41" s="19"/>
      <c r="T41" s="19"/>
      <c r="U41" s="19">
        <v>14</v>
      </c>
      <c r="V41" s="19"/>
      <c r="W41" s="19"/>
      <c r="X41" s="19"/>
      <c r="Y41" s="19"/>
      <c r="Z41" s="19">
        <v>155</v>
      </c>
      <c r="AA41" s="19"/>
      <c r="AB41" s="19"/>
      <c r="AC41" s="48"/>
      <c r="AD41" s="48"/>
      <c r="AE41" s="19"/>
      <c r="AF41" s="48"/>
      <c r="AG41" s="48"/>
      <c r="AH41" s="48"/>
      <c r="AI41" s="48"/>
      <c r="AJ41" s="48"/>
      <c r="AK41" s="48"/>
      <c r="AL41" s="48"/>
      <c r="AM41" s="48"/>
      <c r="AN41" s="48"/>
      <c r="AO41" s="48"/>
      <c r="AP41" s="48"/>
      <c r="AQ41" s="48"/>
      <c r="AR41" s="48"/>
      <c r="AS41" s="48"/>
      <c r="AT41" s="48"/>
      <c r="AU41" s="48"/>
      <c r="AV41" s="48"/>
      <c r="AW41" s="48"/>
      <c r="AX41" s="48"/>
      <c r="AY41" s="48"/>
      <c r="AZ41" s="48"/>
      <c r="BA41" s="48"/>
      <c r="BB41" s="48"/>
      <c r="BC41" s="48"/>
      <c r="BD41" s="48"/>
      <c r="BE41" s="98">
        <v>1</v>
      </c>
      <c r="BF41" s="19" t="s">
        <v>115</v>
      </c>
      <c r="BG41" s="58"/>
      <c r="BH41" s="58"/>
      <c r="BI41" s="58"/>
      <c r="BJ41" s="245"/>
    </row>
    <row r="42" spans="1:62" s="10" customFormat="1" ht="12" customHeight="1">
      <c r="A42" s="43">
        <v>40</v>
      </c>
      <c r="B42" s="44" t="s">
        <v>15</v>
      </c>
      <c r="C42" s="43">
        <v>40</v>
      </c>
      <c r="D42" s="44" t="s">
        <v>15</v>
      </c>
      <c r="E42" s="45" t="s">
        <v>58</v>
      </c>
      <c r="F42" s="45" t="s">
        <v>532</v>
      </c>
      <c r="G42" s="41" t="s">
        <v>9</v>
      </c>
      <c r="H42" s="41" t="s">
        <v>278</v>
      </c>
      <c r="I42" s="18">
        <v>3</v>
      </c>
      <c r="J42" s="19">
        <v>2</v>
      </c>
      <c r="K42" s="19"/>
      <c r="L42" s="19">
        <v>16</v>
      </c>
      <c r="M42" s="19">
        <v>15</v>
      </c>
      <c r="N42" s="85"/>
      <c r="O42" s="19">
        <v>11</v>
      </c>
      <c r="P42" s="19"/>
      <c r="Q42" s="19"/>
      <c r="R42" s="19"/>
      <c r="S42" s="19"/>
      <c r="T42" s="19"/>
      <c r="U42" s="19"/>
      <c r="V42" s="19"/>
      <c r="W42" s="19"/>
      <c r="X42" s="19"/>
      <c r="Y42" s="19"/>
      <c r="Z42" s="19"/>
      <c r="AA42" s="19"/>
      <c r="AB42" s="19"/>
      <c r="AC42" s="48"/>
      <c r="AD42" s="48"/>
      <c r="AE42" s="19">
        <v>17</v>
      </c>
      <c r="AF42" s="48"/>
      <c r="AG42" s="48"/>
      <c r="AH42" s="48"/>
      <c r="AI42" s="48"/>
      <c r="AJ42" s="48"/>
      <c r="AK42" s="48"/>
      <c r="AL42" s="48"/>
      <c r="AM42" s="48"/>
      <c r="AN42" s="48"/>
      <c r="AO42" s="48"/>
      <c r="AP42" s="48"/>
      <c r="AQ42" s="48"/>
      <c r="AR42" s="48"/>
      <c r="AS42" s="48"/>
      <c r="AT42" s="48"/>
      <c r="AU42" s="48"/>
      <c r="AV42" s="48"/>
      <c r="AW42" s="48"/>
      <c r="AX42" s="48"/>
      <c r="AY42" s="48"/>
      <c r="AZ42" s="48"/>
      <c r="BA42" s="48"/>
      <c r="BB42" s="48"/>
      <c r="BC42" s="48"/>
      <c r="BD42" s="48"/>
      <c r="BE42" s="98">
        <v>1</v>
      </c>
      <c r="BF42" s="19" t="s">
        <v>115</v>
      </c>
      <c r="BG42" s="58"/>
      <c r="BH42" s="58"/>
      <c r="BI42" s="58"/>
      <c r="BJ42" s="245"/>
    </row>
    <row r="43" spans="1:62" s="7" customFormat="1" ht="12" customHeight="1">
      <c r="A43" s="43">
        <v>41</v>
      </c>
      <c r="B43" s="44"/>
      <c r="C43" s="43">
        <v>41</v>
      </c>
      <c r="D43" s="44" t="s">
        <v>256</v>
      </c>
      <c r="E43" s="45" t="s">
        <v>60</v>
      </c>
      <c r="F43" s="45" t="s">
        <v>533</v>
      </c>
      <c r="G43" s="41" t="s">
        <v>9</v>
      </c>
      <c r="H43" s="41" t="s">
        <v>278</v>
      </c>
      <c r="I43" s="18">
        <v>3</v>
      </c>
      <c r="J43" s="19"/>
      <c r="K43" s="19"/>
      <c r="L43" s="19">
        <v>16</v>
      </c>
      <c r="M43" s="19">
        <v>3</v>
      </c>
      <c r="N43" s="85"/>
      <c r="O43" s="19">
        <v>11</v>
      </c>
      <c r="P43" s="19"/>
      <c r="Q43" s="19"/>
      <c r="R43" s="19"/>
      <c r="S43" s="50">
        <v>31</v>
      </c>
      <c r="T43" s="19"/>
      <c r="U43" s="19"/>
      <c r="V43" s="19"/>
      <c r="W43" s="19"/>
      <c r="X43" s="19"/>
      <c r="Y43" s="19"/>
      <c r="Z43" s="19"/>
      <c r="AA43" s="19"/>
      <c r="AB43" s="19"/>
      <c r="AC43" s="48"/>
      <c r="AD43" s="48"/>
      <c r="AE43" s="19">
        <v>17</v>
      </c>
      <c r="AF43" s="48"/>
      <c r="AG43" s="48"/>
      <c r="AH43" s="48"/>
      <c r="AI43" s="48"/>
      <c r="AJ43" s="48"/>
      <c r="AK43" s="48"/>
      <c r="AL43" s="48"/>
      <c r="AM43" s="48"/>
      <c r="AN43" s="48"/>
      <c r="AO43" s="48"/>
      <c r="AP43" s="48"/>
      <c r="AQ43" s="48"/>
      <c r="AR43" s="48"/>
      <c r="AS43" s="48"/>
      <c r="AT43" s="48"/>
      <c r="AU43" s="48"/>
      <c r="AV43" s="48"/>
      <c r="AW43" s="48"/>
      <c r="AX43" s="48"/>
      <c r="AY43" s="48"/>
      <c r="AZ43" s="48"/>
      <c r="BA43" s="48"/>
      <c r="BB43" s="48"/>
      <c r="BC43" s="48"/>
      <c r="BD43" s="48"/>
      <c r="BE43" s="98">
        <v>1</v>
      </c>
      <c r="BF43" s="19" t="s">
        <v>115</v>
      </c>
      <c r="BG43" s="58"/>
      <c r="BH43" s="58"/>
      <c r="BI43" s="58"/>
      <c r="BJ43" s="245"/>
    </row>
    <row r="44" spans="1:62" s="7" customFormat="1" ht="12" customHeight="1">
      <c r="A44" s="43">
        <v>42</v>
      </c>
      <c r="B44" s="44"/>
      <c r="C44" s="43">
        <v>42</v>
      </c>
      <c r="D44" s="44" t="s">
        <v>256</v>
      </c>
      <c r="E44" s="45" t="s">
        <v>61</v>
      </c>
      <c r="F44" s="45" t="s">
        <v>534</v>
      </c>
      <c r="G44" s="41" t="s">
        <v>9</v>
      </c>
      <c r="H44" s="41" t="s">
        <v>278</v>
      </c>
      <c r="I44" s="18">
        <v>3</v>
      </c>
      <c r="J44" s="19"/>
      <c r="K44" s="19"/>
      <c r="L44" s="19">
        <v>16</v>
      </c>
      <c r="M44" s="19">
        <v>3</v>
      </c>
      <c r="N44" s="85"/>
      <c r="O44" s="19">
        <v>11</v>
      </c>
      <c r="P44" s="19"/>
      <c r="Q44" s="19"/>
      <c r="R44" s="19"/>
      <c r="S44" s="19"/>
      <c r="T44" s="50">
        <v>32</v>
      </c>
      <c r="U44" s="19"/>
      <c r="V44" s="19"/>
      <c r="W44" s="19"/>
      <c r="X44" s="19"/>
      <c r="Y44" s="19"/>
      <c r="Z44" s="19"/>
      <c r="AA44" s="19"/>
      <c r="AB44" s="19"/>
      <c r="AC44" s="48"/>
      <c r="AD44" s="48"/>
      <c r="AE44" s="19">
        <v>17</v>
      </c>
      <c r="AF44" s="19"/>
      <c r="AG44" s="19"/>
      <c r="AH44" s="19"/>
      <c r="AI44" s="19"/>
      <c r="AJ44" s="19"/>
      <c r="AK44" s="48"/>
      <c r="AL44" s="48"/>
      <c r="AM44" s="19"/>
      <c r="AN44" s="19"/>
      <c r="AO44" s="19"/>
      <c r="AP44" s="19"/>
      <c r="AQ44" s="48"/>
      <c r="AR44" s="48"/>
      <c r="AS44" s="48"/>
      <c r="AT44" s="19"/>
      <c r="AU44" s="19"/>
      <c r="AV44" s="48"/>
      <c r="AW44" s="48"/>
      <c r="AX44" s="19"/>
      <c r="AY44" s="19"/>
      <c r="AZ44" s="19"/>
      <c r="BA44" s="48"/>
      <c r="BB44" s="48"/>
      <c r="BC44" s="19"/>
      <c r="BD44" s="19"/>
      <c r="BE44" s="98">
        <v>1</v>
      </c>
      <c r="BF44" s="19" t="s">
        <v>115</v>
      </c>
      <c r="BG44" s="58"/>
      <c r="BH44" s="58"/>
      <c r="BI44" s="58"/>
      <c r="BJ44" s="245"/>
    </row>
    <row r="45" spans="1:62" s="10" customFormat="1" ht="12" customHeight="1">
      <c r="A45" s="43">
        <v>43</v>
      </c>
      <c r="B45" s="44" t="s">
        <v>15</v>
      </c>
      <c r="C45" s="43">
        <v>43</v>
      </c>
      <c r="D45" s="44" t="s">
        <v>15</v>
      </c>
      <c r="E45" s="45" t="s">
        <v>63</v>
      </c>
      <c r="F45" s="45" t="s">
        <v>535</v>
      </c>
      <c r="G45" s="41" t="s">
        <v>279</v>
      </c>
      <c r="H45" s="41" t="s">
        <v>278</v>
      </c>
      <c r="I45" s="18">
        <v>3</v>
      </c>
      <c r="J45" s="19"/>
      <c r="K45" s="19"/>
      <c r="L45" s="19" t="s">
        <v>73</v>
      </c>
      <c r="M45" s="19">
        <v>15</v>
      </c>
      <c r="N45" s="19"/>
      <c r="O45" s="19"/>
      <c r="P45" s="19"/>
      <c r="Q45" s="19"/>
      <c r="R45" s="19"/>
      <c r="S45" s="19"/>
      <c r="T45" s="19">
        <v>13</v>
      </c>
      <c r="U45" s="19"/>
      <c r="V45" s="19"/>
      <c r="W45" s="19"/>
      <c r="X45" s="19"/>
      <c r="Y45" s="19"/>
      <c r="Z45" s="19"/>
      <c r="AA45" s="19"/>
      <c r="AB45" s="19"/>
      <c r="AC45" s="48"/>
      <c r="AD45" s="48"/>
      <c r="AE45" s="19">
        <v>17</v>
      </c>
      <c r="AF45" s="19"/>
      <c r="AG45" s="19"/>
      <c r="AH45" s="19"/>
      <c r="AI45" s="19"/>
      <c r="AJ45" s="19"/>
      <c r="AK45" s="48"/>
      <c r="AL45" s="48"/>
      <c r="AM45" s="19"/>
      <c r="AN45" s="19"/>
      <c r="AO45" s="19"/>
      <c r="AP45" s="19"/>
      <c r="AQ45" s="48"/>
      <c r="AR45" s="48"/>
      <c r="AS45" s="48"/>
      <c r="AT45" s="19"/>
      <c r="AU45" s="19"/>
      <c r="AV45" s="48"/>
      <c r="AW45" s="48"/>
      <c r="AX45" s="19"/>
      <c r="AY45" s="19"/>
      <c r="AZ45" s="19"/>
      <c r="BA45" s="48"/>
      <c r="BB45" s="48"/>
      <c r="BC45" s="19"/>
      <c r="BD45" s="19"/>
      <c r="BE45" s="98">
        <v>1</v>
      </c>
      <c r="BF45" s="19" t="s">
        <v>115</v>
      </c>
      <c r="BG45" s="58"/>
      <c r="BH45" s="58"/>
      <c r="BI45" s="58"/>
      <c r="BJ45" s="245"/>
    </row>
    <row r="46" spans="1:62" s="10" customFormat="1" ht="12" customHeight="1">
      <c r="A46" s="43">
        <v>44</v>
      </c>
      <c r="B46" s="44" t="s">
        <v>15</v>
      </c>
      <c r="C46" s="43">
        <v>44</v>
      </c>
      <c r="D46" s="44" t="s">
        <v>15</v>
      </c>
      <c r="E46" s="45" t="s">
        <v>64</v>
      </c>
      <c r="F46" s="45" t="s">
        <v>536</v>
      </c>
      <c r="G46" s="41" t="s">
        <v>117</v>
      </c>
      <c r="H46" s="41" t="s">
        <v>278</v>
      </c>
      <c r="I46" s="18">
        <v>3</v>
      </c>
      <c r="J46" s="19"/>
      <c r="K46" s="19"/>
      <c r="L46" s="19" t="s">
        <v>73</v>
      </c>
      <c r="M46" s="19">
        <v>15</v>
      </c>
      <c r="N46" s="19"/>
      <c r="O46" s="19"/>
      <c r="P46" s="19"/>
      <c r="Q46" s="19"/>
      <c r="R46" s="19"/>
      <c r="S46" s="19"/>
      <c r="T46" s="19">
        <v>13</v>
      </c>
      <c r="U46" s="19"/>
      <c r="V46" s="19"/>
      <c r="W46" s="19"/>
      <c r="X46" s="19"/>
      <c r="Y46" s="19"/>
      <c r="Z46" s="19"/>
      <c r="AA46" s="19"/>
      <c r="AB46" s="19"/>
      <c r="AC46" s="48"/>
      <c r="AD46" s="48"/>
      <c r="AE46" s="19">
        <v>17</v>
      </c>
      <c r="AF46" s="19">
        <v>9</v>
      </c>
      <c r="AG46" s="19"/>
      <c r="AH46" s="19"/>
      <c r="AI46" s="19"/>
      <c r="AJ46" s="19"/>
      <c r="AK46" s="48"/>
      <c r="AL46" s="48"/>
      <c r="AM46" s="19"/>
      <c r="AN46" s="19"/>
      <c r="AO46" s="19"/>
      <c r="AP46" s="19"/>
      <c r="AQ46" s="48"/>
      <c r="AR46" s="48"/>
      <c r="AS46" s="48"/>
      <c r="AT46" s="19"/>
      <c r="AU46" s="19"/>
      <c r="AV46" s="48"/>
      <c r="AW46" s="48"/>
      <c r="AX46" s="19"/>
      <c r="AY46" s="19"/>
      <c r="AZ46" s="19"/>
      <c r="BA46" s="48"/>
      <c r="BB46" s="48"/>
      <c r="BC46" s="19"/>
      <c r="BD46" s="19"/>
      <c r="BE46" s="98">
        <v>1</v>
      </c>
      <c r="BF46" s="19" t="s">
        <v>115</v>
      </c>
      <c r="BG46" s="58"/>
      <c r="BH46" s="58"/>
      <c r="BI46" s="58"/>
      <c r="BJ46" s="245"/>
    </row>
    <row r="47" spans="1:62" s="10" customFormat="1" ht="12" customHeight="1">
      <c r="A47" s="43">
        <v>45</v>
      </c>
      <c r="B47" s="44" t="s">
        <v>15</v>
      </c>
      <c r="C47" s="43">
        <v>45</v>
      </c>
      <c r="D47" s="44" t="s">
        <v>15</v>
      </c>
      <c r="E47" s="45" t="s">
        <v>65</v>
      </c>
      <c r="F47" s="45" t="s">
        <v>537</v>
      </c>
      <c r="G47" s="41" t="s">
        <v>118</v>
      </c>
      <c r="H47" s="41" t="s">
        <v>278</v>
      </c>
      <c r="I47" s="18">
        <v>3</v>
      </c>
      <c r="J47" s="19"/>
      <c r="K47" s="19"/>
      <c r="L47" s="19">
        <v>16</v>
      </c>
      <c r="M47" s="19"/>
      <c r="N47" s="19" t="s">
        <v>89</v>
      </c>
      <c r="O47" s="19"/>
      <c r="P47" s="19"/>
      <c r="Q47" s="19"/>
      <c r="R47" s="19"/>
      <c r="S47" s="19"/>
      <c r="T47" s="19"/>
      <c r="U47" s="19">
        <v>14</v>
      </c>
      <c r="V47" s="19"/>
      <c r="W47" s="19"/>
      <c r="X47" s="19"/>
      <c r="Y47" s="19"/>
      <c r="Z47" s="19"/>
      <c r="AA47" s="19"/>
      <c r="AB47" s="19"/>
      <c r="AC47" s="48"/>
      <c r="AD47" s="48"/>
      <c r="AE47" s="19">
        <v>17</v>
      </c>
      <c r="AF47" s="19"/>
      <c r="AG47" s="19"/>
      <c r="AH47" s="19"/>
      <c r="AI47" s="19"/>
      <c r="AJ47" s="19"/>
      <c r="AK47" s="48"/>
      <c r="AL47" s="48"/>
      <c r="AM47" s="19"/>
      <c r="AN47" s="19"/>
      <c r="AO47" s="19"/>
      <c r="AP47" s="19"/>
      <c r="AQ47" s="48"/>
      <c r="AR47" s="48"/>
      <c r="AS47" s="48"/>
      <c r="AT47" s="19"/>
      <c r="AU47" s="19"/>
      <c r="AV47" s="48"/>
      <c r="AW47" s="48"/>
      <c r="AX47" s="19"/>
      <c r="AY47" s="19"/>
      <c r="AZ47" s="19"/>
      <c r="BA47" s="48"/>
      <c r="BB47" s="48"/>
      <c r="BC47" s="19"/>
      <c r="BD47" s="19"/>
      <c r="BE47" s="98">
        <v>1</v>
      </c>
      <c r="BF47" s="19" t="s">
        <v>115</v>
      </c>
      <c r="BG47" s="58"/>
      <c r="BH47" s="58"/>
      <c r="BI47" s="58"/>
      <c r="BJ47" s="245"/>
    </row>
    <row r="48" spans="1:62" s="10" customFormat="1" ht="12" customHeight="1">
      <c r="A48" s="43">
        <v>46</v>
      </c>
      <c r="B48" s="44" t="s">
        <v>7</v>
      </c>
      <c r="C48" s="43">
        <v>46</v>
      </c>
      <c r="D48" s="44" t="s">
        <v>7</v>
      </c>
      <c r="E48" s="45" t="s">
        <v>66</v>
      </c>
      <c r="F48" s="45" t="s">
        <v>538</v>
      </c>
      <c r="G48" s="41" t="s">
        <v>9</v>
      </c>
      <c r="H48" s="41" t="s">
        <v>278</v>
      </c>
      <c r="I48" s="18">
        <v>3</v>
      </c>
      <c r="J48" s="19"/>
      <c r="K48" s="19"/>
      <c r="L48" s="19" t="s">
        <v>73</v>
      </c>
      <c r="M48" s="19"/>
      <c r="N48" s="19"/>
      <c r="O48" s="19" t="s">
        <v>27</v>
      </c>
      <c r="P48" s="19"/>
      <c r="Q48" s="19"/>
      <c r="R48" s="19"/>
      <c r="S48" s="19">
        <v>21</v>
      </c>
      <c r="T48" s="19"/>
      <c r="U48" s="19"/>
      <c r="V48" s="19"/>
      <c r="W48" s="19"/>
      <c r="X48" s="19"/>
      <c r="Y48" s="19"/>
      <c r="Z48" s="19"/>
      <c r="AA48" s="19"/>
      <c r="AB48" s="19"/>
      <c r="AC48" s="48"/>
      <c r="AD48" s="48"/>
      <c r="AE48" s="19"/>
      <c r="AF48" s="19">
        <v>11</v>
      </c>
      <c r="AG48" s="19"/>
      <c r="AH48" s="19"/>
      <c r="AI48" s="19"/>
      <c r="AJ48" s="19"/>
      <c r="AK48" s="48"/>
      <c r="AL48" s="48"/>
      <c r="AM48" s="19"/>
      <c r="AN48" s="19"/>
      <c r="AO48" s="19"/>
      <c r="AP48" s="19"/>
      <c r="AQ48" s="48"/>
      <c r="AR48" s="48"/>
      <c r="AS48" s="48"/>
      <c r="AT48" s="19"/>
      <c r="AU48" s="19"/>
      <c r="AV48" s="48"/>
      <c r="AW48" s="48"/>
      <c r="AX48" s="19"/>
      <c r="AY48" s="19"/>
      <c r="AZ48" s="19"/>
      <c r="BA48" s="48"/>
      <c r="BB48" s="48"/>
      <c r="BC48" s="19"/>
      <c r="BD48" s="19"/>
      <c r="BE48" s="98">
        <v>1</v>
      </c>
      <c r="BF48" s="19" t="s">
        <v>115</v>
      </c>
      <c r="BG48" s="58"/>
      <c r="BH48" s="58"/>
      <c r="BI48" s="58"/>
      <c r="BJ48" s="245"/>
    </row>
    <row r="49" spans="1:62" s="10" customFormat="1" ht="12" customHeight="1">
      <c r="A49" s="43">
        <v>46</v>
      </c>
      <c r="B49" s="44" t="s">
        <v>8</v>
      </c>
      <c r="C49" s="43">
        <v>46</v>
      </c>
      <c r="D49" s="44" t="s">
        <v>8</v>
      </c>
      <c r="E49" s="45" t="s">
        <v>66</v>
      </c>
      <c r="F49" s="45" t="s">
        <v>539</v>
      </c>
      <c r="G49" s="41" t="s">
        <v>275</v>
      </c>
      <c r="H49" s="41" t="s">
        <v>359</v>
      </c>
      <c r="I49" s="18">
        <v>3</v>
      </c>
      <c r="J49" s="19"/>
      <c r="K49" s="19"/>
      <c r="L49" s="19" t="s">
        <v>73</v>
      </c>
      <c r="M49" s="19"/>
      <c r="N49" s="19"/>
      <c r="O49" s="19" t="s">
        <v>27</v>
      </c>
      <c r="P49" s="19"/>
      <c r="Q49" s="19"/>
      <c r="R49" s="19"/>
      <c r="S49" s="19">
        <v>21</v>
      </c>
      <c r="T49" s="19"/>
      <c r="U49" s="19"/>
      <c r="V49" s="19"/>
      <c r="W49" s="19"/>
      <c r="X49" s="19"/>
      <c r="Y49" s="19"/>
      <c r="Z49" s="19"/>
      <c r="AA49" s="19"/>
      <c r="AB49" s="19"/>
      <c r="AC49" s="48"/>
      <c r="AD49" s="48"/>
      <c r="AE49" s="19"/>
      <c r="AF49" s="19"/>
      <c r="AG49" s="19"/>
      <c r="AH49" s="19"/>
      <c r="AI49" s="19"/>
      <c r="AJ49" s="19"/>
      <c r="AK49" s="48"/>
      <c r="AL49" s="48"/>
      <c r="AM49" s="19"/>
      <c r="AN49" s="19"/>
      <c r="AO49" s="19"/>
      <c r="AP49" s="19"/>
      <c r="AQ49" s="48"/>
      <c r="AR49" s="48"/>
      <c r="AS49" s="48"/>
      <c r="AT49" s="19"/>
      <c r="AU49" s="19"/>
      <c r="AV49" s="48"/>
      <c r="AW49" s="48"/>
      <c r="AX49" s="19"/>
      <c r="AY49" s="19"/>
      <c r="AZ49" s="19"/>
      <c r="BA49" s="48"/>
      <c r="BB49" s="48"/>
      <c r="BC49" s="19"/>
      <c r="BD49" s="19"/>
      <c r="BE49" s="98">
        <v>1</v>
      </c>
      <c r="BF49" s="19" t="s">
        <v>115</v>
      </c>
      <c r="BG49" s="58"/>
      <c r="BH49" s="58"/>
      <c r="BI49" s="58"/>
      <c r="BJ49" s="245"/>
    </row>
    <row r="50" spans="1:62" s="10" customFormat="1" ht="12" customHeight="1">
      <c r="A50" s="43">
        <v>47</v>
      </c>
      <c r="B50" s="44" t="s">
        <v>7</v>
      </c>
      <c r="C50" s="43">
        <v>47</v>
      </c>
      <c r="D50" s="44" t="s">
        <v>7</v>
      </c>
      <c r="E50" s="45" t="s">
        <v>68</v>
      </c>
      <c r="F50" s="45" t="s">
        <v>540</v>
      </c>
      <c r="G50" s="41" t="s">
        <v>9</v>
      </c>
      <c r="H50" s="41" t="s">
        <v>278</v>
      </c>
      <c r="I50" s="18">
        <v>3</v>
      </c>
      <c r="J50" s="19"/>
      <c r="K50" s="19"/>
      <c r="L50" s="19" t="s">
        <v>73</v>
      </c>
      <c r="M50" s="19"/>
      <c r="N50" s="19"/>
      <c r="O50" s="19" t="s">
        <v>27</v>
      </c>
      <c r="P50" s="19"/>
      <c r="Q50" s="19"/>
      <c r="R50" s="19"/>
      <c r="S50" s="19"/>
      <c r="T50" s="19">
        <v>13</v>
      </c>
      <c r="U50" s="19"/>
      <c r="V50" s="19"/>
      <c r="W50" s="19"/>
      <c r="X50" s="19"/>
      <c r="Y50" s="19"/>
      <c r="Z50" s="19"/>
      <c r="AA50" s="19"/>
      <c r="AB50" s="19"/>
      <c r="AC50" s="48"/>
      <c r="AD50" s="48"/>
      <c r="AE50" s="19"/>
      <c r="AF50" s="19">
        <v>11</v>
      </c>
      <c r="AG50" s="19"/>
      <c r="AH50" s="19"/>
      <c r="AI50" s="19"/>
      <c r="AJ50" s="19"/>
      <c r="AK50" s="48"/>
      <c r="AL50" s="48"/>
      <c r="AM50" s="19"/>
      <c r="AN50" s="19"/>
      <c r="AO50" s="19"/>
      <c r="AP50" s="19"/>
      <c r="AQ50" s="48"/>
      <c r="AR50" s="48"/>
      <c r="AS50" s="48"/>
      <c r="AT50" s="19"/>
      <c r="AU50" s="19"/>
      <c r="AV50" s="48"/>
      <c r="AW50" s="48"/>
      <c r="AX50" s="19"/>
      <c r="AY50" s="19"/>
      <c r="AZ50" s="19"/>
      <c r="BA50" s="48"/>
      <c r="BB50" s="48"/>
      <c r="BC50" s="19"/>
      <c r="BD50" s="19"/>
      <c r="BE50" s="98">
        <v>1</v>
      </c>
      <c r="BF50" s="19" t="s">
        <v>115</v>
      </c>
      <c r="BG50" s="58"/>
      <c r="BH50" s="58"/>
      <c r="BI50" s="58"/>
      <c r="BJ50" s="245"/>
    </row>
    <row r="51" spans="1:62" s="10" customFormat="1" ht="12" customHeight="1">
      <c r="A51" s="43">
        <v>47</v>
      </c>
      <c r="B51" s="44" t="s">
        <v>8</v>
      </c>
      <c r="C51" s="43">
        <v>47</v>
      </c>
      <c r="D51" s="44" t="s">
        <v>8</v>
      </c>
      <c r="E51" s="45" t="s">
        <v>68</v>
      </c>
      <c r="F51" s="45" t="s">
        <v>541</v>
      </c>
      <c r="G51" s="41" t="s">
        <v>275</v>
      </c>
      <c r="H51" s="41" t="s">
        <v>359</v>
      </c>
      <c r="I51" s="18">
        <v>3</v>
      </c>
      <c r="J51" s="19"/>
      <c r="K51" s="19"/>
      <c r="L51" s="19" t="s">
        <v>73</v>
      </c>
      <c r="M51" s="19"/>
      <c r="N51" s="19"/>
      <c r="O51" s="19" t="s">
        <v>27</v>
      </c>
      <c r="P51" s="19"/>
      <c r="Q51" s="19"/>
      <c r="R51" s="19"/>
      <c r="S51" s="19"/>
      <c r="T51" s="19">
        <v>13</v>
      </c>
      <c r="U51" s="19"/>
      <c r="V51" s="19"/>
      <c r="W51" s="19"/>
      <c r="X51" s="19"/>
      <c r="Y51" s="19"/>
      <c r="Z51" s="19"/>
      <c r="AA51" s="19"/>
      <c r="AB51" s="19"/>
      <c r="AC51" s="48"/>
      <c r="AD51" s="48"/>
      <c r="AE51" s="19"/>
      <c r="AF51" s="19"/>
      <c r="AG51" s="19"/>
      <c r="AH51" s="19"/>
      <c r="AI51" s="19"/>
      <c r="AJ51" s="19"/>
      <c r="AK51" s="48"/>
      <c r="AL51" s="48"/>
      <c r="AM51" s="19"/>
      <c r="AN51" s="19"/>
      <c r="AO51" s="19"/>
      <c r="AP51" s="19"/>
      <c r="AQ51" s="48"/>
      <c r="AR51" s="48"/>
      <c r="AS51" s="48"/>
      <c r="AT51" s="19"/>
      <c r="AU51" s="19"/>
      <c r="AV51" s="48"/>
      <c r="AW51" s="48"/>
      <c r="AX51" s="19"/>
      <c r="AY51" s="19"/>
      <c r="AZ51" s="19"/>
      <c r="BA51" s="48"/>
      <c r="BB51" s="48"/>
      <c r="BC51" s="19"/>
      <c r="BD51" s="19"/>
      <c r="BE51" s="98">
        <v>1</v>
      </c>
      <c r="BF51" s="19" t="s">
        <v>115</v>
      </c>
      <c r="BG51" s="58"/>
      <c r="BH51" s="58"/>
      <c r="BI51" s="58"/>
      <c r="BJ51" s="245"/>
    </row>
    <row r="52" spans="1:62" s="10" customFormat="1" ht="12" customHeight="1">
      <c r="A52" s="43">
        <v>48</v>
      </c>
      <c r="B52" s="44" t="s">
        <v>7</v>
      </c>
      <c r="C52" s="43">
        <v>48</v>
      </c>
      <c r="D52" s="44" t="s">
        <v>7</v>
      </c>
      <c r="E52" s="45" t="s">
        <v>70</v>
      </c>
      <c r="F52" s="45" t="s">
        <v>542</v>
      </c>
      <c r="G52" s="41" t="s">
        <v>9</v>
      </c>
      <c r="H52" s="41" t="s">
        <v>278</v>
      </c>
      <c r="I52" s="18">
        <v>3</v>
      </c>
      <c r="J52" s="19"/>
      <c r="K52" s="19"/>
      <c r="L52" s="19" t="s">
        <v>73</v>
      </c>
      <c r="M52" s="19"/>
      <c r="N52" s="19"/>
      <c r="O52" s="19" t="s">
        <v>27</v>
      </c>
      <c r="P52" s="19"/>
      <c r="Q52" s="19"/>
      <c r="R52" s="19"/>
      <c r="S52" s="19"/>
      <c r="T52" s="19"/>
      <c r="U52" s="19">
        <v>14</v>
      </c>
      <c r="V52" s="19"/>
      <c r="W52" s="19"/>
      <c r="X52" s="19"/>
      <c r="Y52" s="19"/>
      <c r="Z52" s="19"/>
      <c r="AA52" s="19"/>
      <c r="AB52" s="19"/>
      <c r="AC52" s="48"/>
      <c r="AD52" s="48"/>
      <c r="AE52" s="19"/>
      <c r="AF52" s="19">
        <v>11</v>
      </c>
      <c r="AG52" s="19"/>
      <c r="AH52" s="19"/>
      <c r="AI52" s="19"/>
      <c r="AJ52" s="19"/>
      <c r="AK52" s="48"/>
      <c r="AL52" s="48"/>
      <c r="AM52" s="19"/>
      <c r="AN52" s="19"/>
      <c r="AO52" s="19"/>
      <c r="AP52" s="19"/>
      <c r="AQ52" s="48"/>
      <c r="AR52" s="48"/>
      <c r="AS52" s="48"/>
      <c r="AT52" s="19"/>
      <c r="AU52" s="19"/>
      <c r="AV52" s="48"/>
      <c r="AW52" s="48"/>
      <c r="AX52" s="19"/>
      <c r="AY52" s="19"/>
      <c r="AZ52" s="19"/>
      <c r="BA52" s="48"/>
      <c r="BB52" s="48"/>
      <c r="BC52" s="19"/>
      <c r="BD52" s="19"/>
      <c r="BE52" s="98">
        <v>1</v>
      </c>
      <c r="BF52" s="19" t="s">
        <v>115</v>
      </c>
      <c r="BG52" s="58"/>
      <c r="BH52" s="58"/>
      <c r="BI52" s="58"/>
      <c r="BJ52" s="245"/>
    </row>
    <row r="53" spans="1:62" s="10" customFormat="1" ht="12" customHeight="1">
      <c r="A53" s="43">
        <v>48</v>
      </c>
      <c r="B53" s="44" t="s">
        <v>8</v>
      </c>
      <c r="C53" s="43">
        <v>48</v>
      </c>
      <c r="D53" s="44" t="s">
        <v>8</v>
      </c>
      <c r="E53" s="45" t="s">
        <v>70</v>
      </c>
      <c r="F53" s="45" t="s">
        <v>543</v>
      </c>
      <c r="G53" s="41" t="s">
        <v>275</v>
      </c>
      <c r="H53" s="41" t="s">
        <v>359</v>
      </c>
      <c r="I53" s="18">
        <v>3</v>
      </c>
      <c r="J53" s="19"/>
      <c r="K53" s="19"/>
      <c r="L53" s="19" t="s">
        <v>73</v>
      </c>
      <c r="M53" s="19"/>
      <c r="N53" s="19"/>
      <c r="O53" s="19" t="s">
        <v>27</v>
      </c>
      <c r="P53" s="19"/>
      <c r="Q53" s="19"/>
      <c r="R53" s="19"/>
      <c r="S53" s="19"/>
      <c r="T53" s="19"/>
      <c r="U53" s="19">
        <v>14</v>
      </c>
      <c r="V53" s="19"/>
      <c r="W53" s="19"/>
      <c r="X53" s="19"/>
      <c r="Y53" s="19"/>
      <c r="Z53" s="19"/>
      <c r="AA53" s="19"/>
      <c r="AB53" s="19"/>
      <c r="AC53" s="48"/>
      <c r="AD53" s="48"/>
      <c r="AE53" s="19"/>
      <c r="AF53" s="19"/>
      <c r="AG53" s="19"/>
      <c r="AH53" s="19"/>
      <c r="AI53" s="19"/>
      <c r="AJ53" s="19"/>
      <c r="AK53" s="48"/>
      <c r="AL53" s="48"/>
      <c r="AM53" s="19"/>
      <c r="AN53" s="19"/>
      <c r="AO53" s="19"/>
      <c r="AP53" s="19"/>
      <c r="AQ53" s="48"/>
      <c r="AR53" s="48"/>
      <c r="AS53" s="48"/>
      <c r="AT53" s="19"/>
      <c r="AU53" s="19"/>
      <c r="AV53" s="48"/>
      <c r="AW53" s="48"/>
      <c r="AX53" s="19"/>
      <c r="AY53" s="19"/>
      <c r="AZ53" s="19"/>
      <c r="BA53" s="48"/>
      <c r="BB53" s="48"/>
      <c r="BC53" s="19"/>
      <c r="BD53" s="19"/>
      <c r="BE53" s="98">
        <v>1</v>
      </c>
      <c r="BF53" s="19" t="s">
        <v>115</v>
      </c>
      <c r="BG53" s="58"/>
      <c r="BH53" s="58"/>
      <c r="BI53" s="58"/>
      <c r="BJ53" s="245"/>
    </row>
    <row r="54" spans="1:62" s="151" customFormat="1" ht="12" customHeight="1">
      <c r="A54" s="43">
        <v>49</v>
      </c>
      <c r="B54" s="44" t="s">
        <v>7</v>
      </c>
      <c r="C54" s="43">
        <v>49</v>
      </c>
      <c r="D54" s="44" t="s">
        <v>257</v>
      </c>
      <c r="E54" s="45" t="s">
        <v>449</v>
      </c>
      <c r="F54" s="45" t="s">
        <v>544</v>
      </c>
      <c r="G54" s="41" t="s">
        <v>9</v>
      </c>
      <c r="H54" s="41" t="s">
        <v>278</v>
      </c>
      <c r="I54" s="18">
        <v>3</v>
      </c>
      <c r="J54" s="19"/>
      <c r="K54" s="19"/>
      <c r="L54" s="19" t="s">
        <v>292</v>
      </c>
      <c r="M54" s="19"/>
      <c r="N54" s="19"/>
      <c r="O54" s="19" t="s">
        <v>299</v>
      </c>
      <c r="P54" s="19"/>
      <c r="Q54" s="19"/>
      <c r="R54" s="19"/>
      <c r="S54" s="19"/>
      <c r="T54" s="19"/>
      <c r="U54" s="19"/>
      <c r="V54" s="19"/>
      <c r="W54" s="19"/>
      <c r="X54" s="19"/>
      <c r="Y54" s="19"/>
      <c r="Z54" s="19"/>
      <c r="AA54" s="19"/>
      <c r="AB54" s="19"/>
      <c r="AC54" s="48"/>
      <c r="AD54" s="48"/>
      <c r="AE54" s="19"/>
      <c r="AF54" s="19">
        <v>10</v>
      </c>
      <c r="AG54" s="19"/>
      <c r="AH54" s="19"/>
      <c r="AI54" s="19">
        <v>5</v>
      </c>
      <c r="AJ54" s="19"/>
      <c r="AK54" s="48"/>
      <c r="AL54" s="48"/>
      <c r="AM54" s="19"/>
      <c r="AN54" s="19"/>
      <c r="AO54" s="19"/>
      <c r="AP54" s="19"/>
      <c r="AQ54" s="48"/>
      <c r="AR54" s="48"/>
      <c r="AS54" s="48"/>
      <c r="AT54" s="19"/>
      <c r="AU54" s="19"/>
      <c r="AV54" s="48"/>
      <c r="AW54" s="48"/>
      <c r="AX54" s="19"/>
      <c r="AY54" s="19"/>
      <c r="AZ54" s="19"/>
      <c r="BA54" s="48"/>
      <c r="BB54" s="48"/>
      <c r="BC54" s="19"/>
      <c r="BD54" s="19"/>
      <c r="BE54" s="98">
        <v>1</v>
      </c>
      <c r="BF54" s="19" t="s">
        <v>115</v>
      </c>
      <c r="BG54" s="58"/>
      <c r="BH54" s="58"/>
      <c r="BI54" s="58"/>
      <c r="BJ54" s="245"/>
    </row>
    <row r="55" spans="1:62" s="151" customFormat="1" ht="12" customHeight="1">
      <c r="A55" s="43">
        <v>49</v>
      </c>
      <c r="B55" s="44" t="s">
        <v>8</v>
      </c>
      <c r="C55" s="43">
        <v>49</v>
      </c>
      <c r="D55" s="44" t="s">
        <v>258</v>
      </c>
      <c r="E55" s="45" t="s">
        <v>449</v>
      </c>
      <c r="F55" s="45" t="s">
        <v>545</v>
      </c>
      <c r="G55" s="41" t="s">
        <v>9</v>
      </c>
      <c r="H55" s="41" t="s">
        <v>359</v>
      </c>
      <c r="I55" s="18">
        <v>3</v>
      </c>
      <c r="J55" s="19"/>
      <c r="K55" s="19"/>
      <c r="L55" s="19" t="s">
        <v>292</v>
      </c>
      <c r="M55" s="19"/>
      <c r="N55" s="19"/>
      <c r="O55" s="19" t="s">
        <v>299</v>
      </c>
      <c r="P55" s="19"/>
      <c r="Q55" s="19"/>
      <c r="R55" s="19"/>
      <c r="S55" s="19"/>
      <c r="T55" s="19"/>
      <c r="U55" s="19"/>
      <c r="V55" s="19"/>
      <c r="W55" s="19"/>
      <c r="X55" s="19"/>
      <c r="Y55" s="19"/>
      <c r="Z55" s="19"/>
      <c r="AA55" s="19"/>
      <c r="AB55" s="19"/>
      <c r="AC55" s="48"/>
      <c r="AD55" s="48"/>
      <c r="AE55" s="19"/>
      <c r="AF55" s="19"/>
      <c r="AG55" s="19"/>
      <c r="AH55" s="19"/>
      <c r="AI55" s="19">
        <v>5</v>
      </c>
      <c r="AJ55" s="19"/>
      <c r="AK55" s="48"/>
      <c r="AL55" s="48"/>
      <c r="AM55" s="19"/>
      <c r="AN55" s="19"/>
      <c r="AO55" s="19"/>
      <c r="AP55" s="19"/>
      <c r="AQ55" s="48"/>
      <c r="AR55" s="48"/>
      <c r="AS55" s="48"/>
      <c r="AT55" s="19"/>
      <c r="AU55" s="19"/>
      <c r="AV55" s="48"/>
      <c r="AW55" s="48"/>
      <c r="AX55" s="19"/>
      <c r="AY55" s="19"/>
      <c r="AZ55" s="19"/>
      <c r="BA55" s="48"/>
      <c r="BB55" s="48"/>
      <c r="BC55" s="19"/>
      <c r="BD55" s="19"/>
      <c r="BE55" s="98">
        <v>1</v>
      </c>
      <c r="BF55" s="19" t="s">
        <v>115</v>
      </c>
      <c r="BG55" s="58"/>
      <c r="BH55" s="58"/>
      <c r="BI55" s="58"/>
      <c r="BJ55" s="245"/>
    </row>
    <row r="56" spans="1:62" s="10" customFormat="1" ht="12" customHeight="1">
      <c r="A56" s="43">
        <v>50</v>
      </c>
      <c r="B56" s="44" t="s">
        <v>15</v>
      </c>
      <c r="C56" s="43">
        <v>50</v>
      </c>
      <c r="D56" s="44" t="s">
        <v>15</v>
      </c>
      <c r="E56" s="45" t="s">
        <v>72</v>
      </c>
      <c r="F56" s="45" t="s">
        <v>546</v>
      </c>
      <c r="G56" s="41" t="s">
        <v>119</v>
      </c>
      <c r="H56" s="41" t="s">
        <v>278</v>
      </c>
      <c r="I56" s="18">
        <v>3</v>
      </c>
      <c r="J56" s="19"/>
      <c r="K56" s="19"/>
      <c r="L56" s="19" t="s">
        <v>73</v>
      </c>
      <c r="M56" s="19"/>
      <c r="N56" s="19"/>
      <c r="O56" s="19"/>
      <c r="P56" s="19"/>
      <c r="Q56" s="19"/>
      <c r="R56" s="19"/>
      <c r="S56" s="19"/>
      <c r="T56" s="19"/>
      <c r="U56" s="19"/>
      <c r="V56" s="19"/>
      <c r="W56" s="19"/>
      <c r="X56" s="19"/>
      <c r="Y56" s="19"/>
      <c r="Z56" s="19"/>
      <c r="AA56" s="19"/>
      <c r="AB56" s="19"/>
      <c r="AC56" s="48"/>
      <c r="AD56" s="48"/>
      <c r="AE56" s="19"/>
      <c r="AF56" s="19"/>
      <c r="AG56" s="19"/>
      <c r="AH56" s="19"/>
      <c r="AI56" s="19"/>
      <c r="AJ56" s="19"/>
      <c r="AK56" s="48"/>
      <c r="AL56" s="48"/>
      <c r="AM56" s="19"/>
      <c r="AN56" s="19"/>
      <c r="AO56" s="19"/>
      <c r="AP56" s="19"/>
      <c r="AQ56" s="48"/>
      <c r="AR56" s="48"/>
      <c r="AS56" s="48"/>
      <c r="AT56" s="19">
        <v>21</v>
      </c>
      <c r="AU56" s="19"/>
      <c r="AV56" s="48"/>
      <c r="AW56" s="48"/>
      <c r="AX56" s="19"/>
      <c r="AY56" s="19"/>
      <c r="AZ56" s="19"/>
      <c r="BA56" s="48"/>
      <c r="BB56" s="48"/>
      <c r="BC56" s="19">
        <v>20</v>
      </c>
      <c r="BD56" s="19"/>
      <c r="BE56" s="98">
        <v>1</v>
      </c>
      <c r="BF56" s="19" t="s">
        <v>115</v>
      </c>
      <c r="BG56" s="58"/>
      <c r="BH56" s="58"/>
      <c r="BI56" s="58"/>
      <c r="BJ56" s="245"/>
    </row>
    <row r="57" spans="1:62" s="10" customFormat="1" ht="12" customHeight="1">
      <c r="A57" s="43">
        <v>51</v>
      </c>
      <c r="B57" s="44"/>
      <c r="C57" s="43">
        <v>51</v>
      </c>
      <c r="D57" s="44"/>
      <c r="E57" s="45" t="s">
        <v>264</v>
      </c>
      <c r="F57" s="45" t="s">
        <v>547</v>
      </c>
      <c r="G57" s="41" t="s">
        <v>9</v>
      </c>
      <c r="H57" s="41" t="s">
        <v>278</v>
      </c>
      <c r="I57" s="18">
        <v>3</v>
      </c>
      <c r="J57" s="19"/>
      <c r="K57" s="19"/>
      <c r="L57" s="19"/>
      <c r="M57" s="19"/>
      <c r="N57" s="19"/>
      <c r="O57" s="19"/>
      <c r="P57" s="19"/>
      <c r="Q57" s="19"/>
      <c r="R57" s="19"/>
      <c r="S57" s="19"/>
      <c r="T57" s="19"/>
      <c r="U57" s="19"/>
      <c r="V57" s="19"/>
      <c r="W57" s="19"/>
      <c r="X57" s="19"/>
      <c r="Y57" s="19"/>
      <c r="Z57" s="19"/>
      <c r="AA57" s="19"/>
      <c r="AB57" s="19"/>
      <c r="AC57" s="48"/>
      <c r="AD57" s="48"/>
      <c r="AE57" s="19"/>
      <c r="AF57" s="19"/>
      <c r="AG57" s="19"/>
      <c r="AH57" s="19"/>
      <c r="AI57" s="19"/>
      <c r="AJ57" s="19">
        <v>3</v>
      </c>
      <c r="AK57" s="48"/>
      <c r="AL57" s="48"/>
      <c r="AM57" s="19"/>
      <c r="AN57" s="19">
        <v>4</v>
      </c>
      <c r="AO57" s="19"/>
      <c r="AP57" s="19">
        <v>21</v>
      </c>
      <c r="AQ57" s="48"/>
      <c r="AR57" s="48"/>
      <c r="AS57" s="48"/>
      <c r="AT57" s="19"/>
      <c r="AU57" s="19">
        <v>38</v>
      </c>
      <c r="AV57" s="48"/>
      <c r="AW57" s="48"/>
      <c r="AX57" s="19"/>
      <c r="AY57" s="19"/>
      <c r="AZ57" s="19"/>
      <c r="BA57" s="48"/>
      <c r="BB57" s="48"/>
      <c r="BC57" s="19"/>
      <c r="BD57" s="19"/>
      <c r="BE57" s="98">
        <v>1</v>
      </c>
      <c r="BF57" s="19" t="s">
        <v>115</v>
      </c>
      <c r="BG57" s="58"/>
      <c r="BH57" s="58"/>
      <c r="BI57" s="58"/>
      <c r="BJ57" s="245"/>
    </row>
    <row r="58" spans="1:62" s="10" customFormat="1" ht="24">
      <c r="A58" s="43">
        <v>52</v>
      </c>
      <c r="B58" s="44" t="s">
        <v>15</v>
      </c>
      <c r="C58" s="148" t="s">
        <v>450</v>
      </c>
      <c r="D58" s="44" t="s">
        <v>15</v>
      </c>
      <c r="E58" s="45" t="s">
        <v>74</v>
      </c>
      <c r="F58" s="45" t="s">
        <v>548</v>
      </c>
      <c r="G58" s="41" t="s">
        <v>9</v>
      </c>
      <c r="H58" s="41" t="s">
        <v>278</v>
      </c>
      <c r="I58" s="18">
        <v>3</v>
      </c>
      <c r="J58" s="19"/>
      <c r="K58" s="19"/>
      <c r="L58" s="19">
        <v>14</v>
      </c>
      <c r="M58" s="19"/>
      <c r="N58" s="19"/>
      <c r="O58" s="19"/>
      <c r="P58" s="19"/>
      <c r="Q58" s="19"/>
      <c r="R58" s="19"/>
      <c r="S58" s="19"/>
      <c r="T58" s="19"/>
      <c r="U58" s="19"/>
      <c r="V58" s="19"/>
      <c r="W58" s="19"/>
      <c r="X58" s="19"/>
      <c r="Y58" s="19"/>
      <c r="Z58" s="19"/>
      <c r="AA58" s="19"/>
      <c r="AB58" s="19"/>
      <c r="AC58" s="48"/>
      <c r="AD58" s="48"/>
      <c r="AE58" s="19"/>
      <c r="AF58" s="19"/>
      <c r="AG58" s="19"/>
      <c r="AH58" s="19"/>
      <c r="AI58" s="19"/>
      <c r="AJ58" s="19">
        <v>3</v>
      </c>
      <c r="AK58" s="48"/>
      <c r="AL58" s="48"/>
      <c r="AM58" s="19"/>
      <c r="AN58" s="19">
        <v>4</v>
      </c>
      <c r="AO58" s="19"/>
      <c r="AP58" s="19"/>
      <c r="AQ58" s="48"/>
      <c r="AR58" s="48"/>
      <c r="AS58" s="48"/>
      <c r="AT58" s="19"/>
      <c r="AU58" s="19">
        <v>38</v>
      </c>
      <c r="AV58" s="48"/>
      <c r="AW58" s="48"/>
      <c r="AX58" s="19">
        <v>17</v>
      </c>
      <c r="AY58" s="19"/>
      <c r="AZ58" s="19"/>
      <c r="BA58" s="48"/>
      <c r="BB58" s="48"/>
      <c r="BC58" s="19"/>
      <c r="BD58" s="19"/>
      <c r="BE58" s="98">
        <v>1</v>
      </c>
      <c r="BF58" s="19" t="s">
        <v>115</v>
      </c>
      <c r="BG58" s="58"/>
      <c r="BH58" s="58"/>
      <c r="BI58" s="58"/>
      <c r="BJ58" s="245"/>
    </row>
    <row r="59" spans="1:62" s="10" customFormat="1" ht="12" customHeight="1">
      <c r="A59" s="43">
        <v>53</v>
      </c>
      <c r="B59" s="44"/>
      <c r="C59" s="43">
        <v>54</v>
      </c>
      <c r="D59" s="44"/>
      <c r="E59" s="45" t="s">
        <v>75</v>
      </c>
      <c r="F59" s="45" t="s">
        <v>549</v>
      </c>
      <c r="G59" s="41" t="s">
        <v>40</v>
      </c>
      <c r="H59" s="41" t="s">
        <v>278</v>
      </c>
      <c r="I59" s="18">
        <v>3</v>
      </c>
      <c r="J59" s="19"/>
      <c r="K59" s="19"/>
      <c r="L59" s="19">
        <v>14</v>
      </c>
      <c r="M59" s="19"/>
      <c r="N59" s="19"/>
      <c r="O59" s="19"/>
      <c r="P59" s="19"/>
      <c r="Q59" s="19"/>
      <c r="R59" s="19"/>
      <c r="S59" s="19"/>
      <c r="T59" s="19"/>
      <c r="U59" s="19"/>
      <c r="V59" s="19"/>
      <c r="W59" s="19"/>
      <c r="X59" s="19"/>
      <c r="Y59" s="19"/>
      <c r="Z59" s="19"/>
      <c r="AA59" s="19"/>
      <c r="AB59" s="19"/>
      <c r="AC59" s="19"/>
      <c r="AD59" s="19"/>
      <c r="AE59" s="19"/>
      <c r="AF59" s="19"/>
      <c r="AG59" s="19"/>
      <c r="AH59" s="19"/>
      <c r="AI59" s="19"/>
      <c r="AJ59" s="19"/>
      <c r="AK59" s="19"/>
      <c r="AL59" s="19"/>
      <c r="AM59" s="19"/>
      <c r="AN59" s="19">
        <v>5</v>
      </c>
      <c r="AO59" s="19"/>
      <c r="AP59" s="19"/>
      <c r="AQ59" s="19"/>
      <c r="AR59" s="19"/>
      <c r="AS59" s="48"/>
      <c r="AT59" s="19"/>
      <c r="AU59" s="19"/>
      <c r="AV59" s="19"/>
      <c r="AW59" s="19"/>
      <c r="AX59" s="19"/>
      <c r="AY59" s="19">
        <v>6</v>
      </c>
      <c r="AZ59" s="19">
        <v>21</v>
      </c>
      <c r="BA59" s="19"/>
      <c r="BB59" s="19"/>
      <c r="BC59" s="19"/>
      <c r="BD59" s="19"/>
      <c r="BE59" s="98">
        <v>1</v>
      </c>
      <c r="BF59" s="19" t="s">
        <v>115</v>
      </c>
      <c r="BG59" s="58"/>
      <c r="BH59" s="58"/>
      <c r="BI59" s="58"/>
      <c r="BJ59" s="245"/>
    </row>
    <row r="60" spans="1:62" s="10" customFormat="1" ht="12" customHeight="1">
      <c r="A60" s="43">
        <v>54</v>
      </c>
      <c r="B60" s="44" t="s">
        <v>7</v>
      </c>
      <c r="C60" s="43">
        <v>55</v>
      </c>
      <c r="D60" s="44" t="s">
        <v>7</v>
      </c>
      <c r="E60" s="45" t="s">
        <v>76</v>
      </c>
      <c r="F60" s="45" t="s">
        <v>550</v>
      </c>
      <c r="G60" s="41" t="s">
        <v>40</v>
      </c>
      <c r="H60" s="41" t="s">
        <v>278</v>
      </c>
      <c r="I60" s="18">
        <v>3</v>
      </c>
      <c r="J60" s="50"/>
      <c r="K60" s="19"/>
      <c r="L60" s="19"/>
      <c r="M60" s="19"/>
      <c r="N60" s="19"/>
      <c r="O60" s="19"/>
      <c r="P60" s="19"/>
      <c r="Q60" s="19"/>
      <c r="R60" s="19"/>
      <c r="S60" s="19"/>
      <c r="T60" s="19"/>
      <c r="U60" s="19"/>
      <c r="V60" s="19"/>
      <c r="W60" s="19"/>
      <c r="X60" s="19"/>
      <c r="Y60" s="19"/>
      <c r="Z60" s="19"/>
      <c r="AA60" s="19"/>
      <c r="AB60" s="19"/>
      <c r="AC60" s="48"/>
      <c r="AD60" s="48"/>
      <c r="AE60" s="19"/>
      <c r="AF60" s="19"/>
      <c r="AG60" s="19"/>
      <c r="AH60" s="19"/>
      <c r="AI60" s="19"/>
      <c r="AJ60" s="19"/>
      <c r="AK60" s="48"/>
      <c r="AL60" s="48"/>
      <c r="AM60" s="19"/>
      <c r="AN60" s="19"/>
      <c r="AO60" s="19">
        <v>16</v>
      </c>
      <c r="AP60" s="19"/>
      <c r="AQ60" s="48"/>
      <c r="AR60" s="48"/>
      <c r="AS60" s="48"/>
      <c r="AT60" s="19"/>
      <c r="AU60" s="19"/>
      <c r="AV60" s="48"/>
      <c r="AW60" s="48"/>
      <c r="AX60" s="19"/>
      <c r="AY60" s="19">
        <v>6</v>
      </c>
      <c r="AZ60" s="19">
        <v>21</v>
      </c>
      <c r="BA60" s="48"/>
      <c r="BB60" s="48"/>
      <c r="BC60" s="19"/>
      <c r="BD60" s="19"/>
      <c r="BE60" s="98">
        <v>1</v>
      </c>
      <c r="BF60" s="19" t="s">
        <v>115</v>
      </c>
      <c r="BG60" s="58"/>
      <c r="BH60" s="58"/>
      <c r="BI60" s="58"/>
      <c r="BJ60" s="245"/>
    </row>
    <row r="61" spans="1:62" s="151" customFormat="1" ht="12" customHeight="1">
      <c r="A61" s="43">
        <v>54</v>
      </c>
      <c r="B61" s="44" t="s">
        <v>8</v>
      </c>
      <c r="C61" s="43">
        <v>55</v>
      </c>
      <c r="D61" s="44" t="s">
        <v>8</v>
      </c>
      <c r="E61" s="45" t="s">
        <v>449</v>
      </c>
      <c r="F61" s="45" t="s">
        <v>551</v>
      </c>
      <c r="G61" s="41" t="s">
        <v>40</v>
      </c>
      <c r="H61" s="41" t="s">
        <v>278</v>
      </c>
      <c r="I61" s="18">
        <v>3</v>
      </c>
      <c r="J61" s="19"/>
      <c r="K61" s="19"/>
      <c r="L61" s="19"/>
      <c r="M61" s="19"/>
      <c r="N61" s="19"/>
      <c r="O61" s="19"/>
      <c r="P61" s="19"/>
      <c r="Q61" s="19"/>
      <c r="R61" s="19"/>
      <c r="S61" s="19"/>
      <c r="T61" s="19"/>
      <c r="U61" s="19"/>
      <c r="V61" s="19"/>
      <c r="W61" s="19"/>
      <c r="X61" s="19"/>
      <c r="Y61" s="19"/>
      <c r="Z61" s="19"/>
      <c r="AA61" s="19"/>
      <c r="AB61" s="19"/>
      <c r="AC61" s="48"/>
      <c r="AD61" s="48"/>
      <c r="AE61" s="19"/>
      <c r="AF61" s="19"/>
      <c r="AG61" s="19"/>
      <c r="AH61" s="19"/>
      <c r="AI61" s="19"/>
      <c r="AJ61" s="19"/>
      <c r="AK61" s="48"/>
      <c r="AL61" s="48"/>
      <c r="AM61" s="19"/>
      <c r="AN61" s="19"/>
      <c r="AO61" s="19">
        <v>12</v>
      </c>
      <c r="AP61" s="19">
        <v>21</v>
      </c>
      <c r="AQ61" s="48"/>
      <c r="AR61" s="48"/>
      <c r="AS61" s="48"/>
      <c r="AT61" s="19"/>
      <c r="AU61" s="19"/>
      <c r="AV61" s="48"/>
      <c r="AW61" s="48"/>
      <c r="AX61" s="19"/>
      <c r="AY61" s="19">
        <v>9</v>
      </c>
      <c r="AZ61" s="19">
        <v>21</v>
      </c>
      <c r="BA61" s="48"/>
      <c r="BB61" s="48"/>
      <c r="BC61" s="19"/>
      <c r="BD61" s="19"/>
      <c r="BE61" s="98">
        <v>1</v>
      </c>
      <c r="BF61" s="19" t="s">
        <v>115</v>
      </c>
      <c r="BG61" s="58"/>
      <c r="BH61" s="58"/>
      <c r="BI61" s="58"/>
      <c r="BJ61" s="245"/>
    </row>
    <row r="62" spans="1:62" s="10" customFormat="1" ht="12" customHeight="1">
      <c r="A62" s="135">
        <v>55</v>
      </c>
      <c r="B62" s="134" t="s">
        <v>15</v>
      </c>
      <c r="C62" s="135">
        <v>56</v>
      </c>
      <c r="D62" s="134" t="s">
        <v>15</v>
      </c>
      <c r="E62" s="136" t="s">
        <v>77</v>
      </c>
      <c r="F62" s="136" t="s">
        <v>552</v>
      </c>
      <c r="G62" s="123" t="s">
        <v>9</v>
      </c>
      <c r="H62" s="123" t="s">
        <v>278</v>
      </c>
      <c r="I62" s="117">
        <v>3</v>
      </c>
      <c r="J62" s="137"/>
      <c r="K62" s="125"/>
      <c r="L62" s="125">
        <v>16</v>
      </c>
      <c r="M62" s="125"/>
      <c r="N62" s="125"/>
      <c r="O62" s="125">
        <v>19</v>
      </c>
      <c r="P62" s="125"/>
      <c r="Q62" s="125"/>
      <c r="R62" s="125"/>
      <c r="S62" s="125"/>
      <c r="T62" s="125"/>
      <c r="U62" s="125"/>
      <c r="V62" s="125"/>
      <c r="W62" s="125"/>
      <c r="X62" s="125"/>
      <c r="Y62" s="125"/>
      <c r="Z62" s="125"/>
      <c r="AA62" s="125"/>
      <c r="AB62" s="125"/>
      <c r="AC62" s="124"/>
      <c r="AD62" s="124"/>
      <c r="AE62" s="125"/>
      <c r="AF62" s="125"/>
      <c r="AG62" s="125"/>
      <c r="AH62" s="125"/>
      <c r="AI62" s="125"/>
      <c r="AJ62" s="125"/>
      <c r="AK62" s="124"/>
      <c r="AL62" s="124"/>
      <c r="AM62" s="125">
        <v>12</v>
      </c>
      <c r="AN62" s="125"/>
      <c r="AO62" s="125"/>
      <c r="AP62" s="125"/>
      <c r="AQ62" s="124"/>
      <c r="AR62" s="124"/>
      <c r="AS62" s="124"/>
      <c r="AT62" s="125"/>
      <c r="AU62" s="125"/>
      <c r="AV62" s="124"/>
      <c r="AW62" s="124"/>
      <c r="AX62" s="125"/>
      <c r="AY62" s="125"/>
      <c r="AZ62" s="125"/>
      <c r="BA62" s="124"/>
      <c r="BB62" s="124"/>
      <c r="BC62" s="125"/>
      <c r="BD62" s="125"/>
      <c r="BE62" s="98">
        <v>1</v>
      </c>
      <c r="BF62" s="19" t="s">
        <v>115</v>
      </c>
      <c r="BG62" s="58"/>
      <c r="BH62" s="58"/>
      <c r="BI62" s="58"/>
      <c r="BJ62" s="245"/>
    </row>
    <row r="63" spans="1:62" s="7" customFormat="1" ht="24">
      <c r="A63" s="43">
        <v>56</v>
      </c>
      <c r="B63" s="44" t="s">
        <v>15</v>
      </c>
      <c r="C63" s="43">
        <v>57</v>
      </c>
      <c r="D63" s="44" t="s">
        <v>15</v>
      </c>
      <c r="E63" s="45" t="s">
        <v>78</v>
      </c>
      <c r="F63" s="45" t="s">
        <v>553</v>
      </c>
      <c r="G63" s="41" t="s">
        <v>25</v>
      </c>
      <c r="H63" s="41" t="s">
        <v>278</v>
      </c>
      <c r="I63" s="18">
        <v>3</v>
      </c>
      <c r="J63" s="50"/>
      <c r="K63" s="19"/>
      <c r="L63" s="19">
        <v>16</v>
      </c>
      <c r="M63" s="19">
        <v>3</v>
      </c>
      <c r="N63" s="19"/>
      <c r="O63" s="19"/>
      <c r="P63" s="19"/>
      <c r="Q63" s="19">
        <v>12</v>
      </c>
      <c r="R63" s="19">
        <v>8</v>
      </c>
      <c r="S63" s="19"/>
      <c r="T63" s="19"/>
      <c r="U63" s="19"/>
      <c r="V63" s="19"/>
      <c r="W63" s="19"/>
      <c r="X63" s="19"/>
      <c r="Y63" s="19"/>
      <c r="Z63" s="19"/>
      <c r="AA63" s="19"/>
      <c r="AB63" s="19"/>
      <c r="AC63" s="48"/>
      <c r="AD63" s="48"/>
      <c r="AE63" s="19"/>
      <c r="AF63" s="19"/>
      <c r="AG63" s="19"/>
      <c r="AH63" s="19"/>
      <c r="AI63" s="19"/>
      <c r="AJ63" s="19"/>
      <c r="AK63" s="48"/>
      <c r="AL63" s="48"/>
      <c r="AM63" s="19"/>
      <c r="AN63" s="19"/>
      <c r="AO63" s="19"/>
      <c r="AP63" s="19"/>
      <c r="AQ63" s="48"/>
      <c r="AR63" s="48"/>
      <c r="AS63" s="48"/>
      <c r="AT63" s="19"/>
      <c r="AU63" s="19"/>
      <c r="AV63" s="48"/>
      <c r="AW63" s="48"/>
      <c r="AX63" s="19"/>
      <c r="AY63" s="19"/>
      <c r="AZ63" s="19"/>
      <c r="BA63" s="48"/>
      <c r="BB63" s="48"/>
      <c r="BC63" s="19"/>
      <c r="BD63" s="19"/>
      <c r="BE63" s="98">
        <v>1</v>
      </c>
      <c r="BF63" s="19" t="s">
        <v>115</v>
      </c>
      <c r="BG63" s="58"/>
      <c r="BH63" s="58"/>
      <c r="BI63" s="58"/>
      <c r="BJ63" s="245"/>
    </row>
    <row r="64" spans="1:62" s="10" customFormat="1" ht="24">
      <c r="A64" s="43">
        <v>57</v>
      </c>
      <c r="B64" s="44" t="s">
        <v>15</v>
      </c>
      <c r="C64" s="43">
        <v>58</v>
      </c>
      <c r="D64" s="44" t="s">
        <v>15</v>
      </c>
      <c r="E64" s="45" t="s">
        <v>79</v>
      </c>
      <c r="F64" s="45" t="s">
        <v>554</v>
      </c>
      <c r="G64" s="41" t="s">
        <v>25</v>
      </c>
      <c r="H64" s="41" t="s">
        <v>278</v>
      </c>
      <c r="I64" s="18">
        <v>3</v>
      </c>
      <c r="J64" s="50"/>
      <c r="K64" s="19"/>
      <c r="L64" s="19"/>
      <c r="M64" s="19"/>
      <c r="N64" s="19">
        <v>9</v>
      </c>
      <c r="O64" s="19"/>
      <c r="P64" s="19"/>
      <c r="Q64" s="19">
        <v>12</v>
      </c>
      <c r="R64" s="19">
        <v>8</v>
      </c>
      <c r="S64" s="19" t="s">
        <v>806</v>
      </c>
      <c r="T64" s="19"/>
      <c r="U64" s="19"/>
      <c r="V64" s="19"/>
      <c r="W64" s="19"/>
      <c r="X64" s="19"/>
      <c r="Y64" s="19"/>
      <c r="Z64" s="19"/>
      <c r="AA64" s="19"/>
      <c r="AB64" s="19"/>
      <c r="AC64" s="48"/>
      <c r="AD64" s="48"/>
      <c r="AE64" s="19"/>
      <c r="AF64" s="19"/>
      <c r="AG64" s="19"/>
      <c r="AH64" s="19"/>
      <c r="AI64" s="19"/>
      <c r="AJ64" s="19"/>
      <c r="AK64" s="48"/>
      <c r="AL64" s="48"/>
      <c r="AM64" s="19"/>
      <c r="AN64" s="19"/>
      <c r="AO64" s="19"/>
      <c r="AP64" s="19"/>
      <c r="AQ64" s="48"/>
      <c r="AR64" s="48"/>
      <c r="AS64" s="48"/>
      <c r="AT64" s="19"/>
      <c r="AU64" s="19"/>
      <c r="AV64" s="48"/>
      <c r="AW64" s="48"/>
      <c r="AX64" s="19"/>
      <c r="AY64" s="19"/>
      <c r="AZ64" s="19"/>
      <c r="BA64" s="48"/>
      <c r="BB64" s="48"/>
      <c r="BC64" s="19"/>
      <c r="BD64" s="19"/>
      <c r="BE64" s="98">
        <v>1</v>
      </c>
      <c r="BF64" s="19" t="s">
        <v>115</v>
      </c>
      <c r="BG64" s="58"/>
      <c r="BH64" s="58"/>
      <c r="BI64" s="58"/>
      <c r="BJ64" s="245"/>
    </row>
    <row r="65" spans="1:62" s="10" customFormat="1" ht="24">
      <c r="A65" s="43">
        <v>58</v>
      </c>
      <c r="B65" s="44" t="s">
        <v>15</v>
      </c>
      <c r="C65" s="43">
        <v>59</v>
      </c>
      <c r="D65" s="44" t="s">
        <v>15</v>
      </c>
      <c r="E65" s="45" t="s">
        <v>80</v>
      </c>
      <c r="F65" s="45" t="s">
        <v>555</v>
      </c>
      <c r="G65" s="41" t="s">
        <v>25</v>
      </c>
      <c r="H65" s="41" t="s">
        <v>278</v>
      </c>
      <c r="I65" s="18">
        <v>3</v>
      </c>
      <c r="J65" s="50"/>
      <c r="K65" s="19"/>
      <c r="L65" s="19"/>
      <c r="M65" s="19"/>
      <c r="N65" s="19">
        <v>9</v>
      </c>
      <c r="O65" s="19"/>
      <c r="P65" s="19"/>
      <c r="Q65" s="19">
        <v>12</v>
      </c>
      <c r="R65" s="19">
        <v>8</v>
      </c>
      <c r="S65" s="19"/>
      <c r="T65" s="19">
        <v>13</v>
      </c>
      <c r="U65" s="19"/>
      <c r="V65" s="19"/>
      <c r="W65" s="19"/>
      <c r="X65" s="19"/>
      <c r="Y65" s="19"/>
      <c r="Z65" s="19"/>
      <c r="AA65" s="19"/>
      <c r="AB65" s="19"/>
      <c r="AC65" s="48"/>
      <c r="AD65" s="48"/>
      <c r="AE65" s="19"/>
      <c r="AF65" s="19"/>
      <c r="AG65" s="19"/>
      <c r="AH65" s="19"/>
      <c r="AI65" s="19"/>
      <c r="AJ65" s="19"/>
      <c r="AK65" s="48"/>
      <c r="AL65" s="48"/>
      <c r="AM65" s="19"/>
      <c r="AN65" s="19"/>
      <c r="AO65" s="19"/>
      <c r="AP65" s="19"/>
      <c r="AQ65" s="48"/>
      <c r="AR65" s="48"/>
      <c r="AS65" s="48"/>
      <c r="AT65" s="19"/>
      <c r="AU65" s="19"/>
      <c r="AV65" s="48"/>
      <c r="AW65" s="48"/>
      <c r="AX65" s="19"/>
      <c r="AY65" s="19"/>
      <c r="AZ65" s="19"/>
      <c r="BA65" s="48"/>
      <c r="BB65" s="48"/>
      <c r="BC65" s="19"/>
      <c r="BD65" s="19"/>
      <c r="BE65" s="98">
        <v>1</v>
      </c>
      <c r="BF65" s="19" t="s">
        <v>115</v>
      </c>
      <c r="BG65" s="58"/>
      <c r="BH65" s="58"/>
      <c r="BI65" s="58"/>
      <c r="BJ65" s="245"/>
    </row>
    <row r="66" spans="1:62" s="10" customFormat="1" ht="24">
      <c r="A66" s="43">
        <v>59</v>
      </c>
      <c r="B66" s="44" t="s">
        <v>15</v>
      </c>
      <c r="C66" s="43">
        <v>60</v>
      </c>
      <c r="D66" s="44" t="s">
        <v>15</v>
      </c>
      <c r="E66" s="45" t="s">
        <v>81</v>
      </c>
      <c r="F66" s="45" t="s">
        <v>556</v>
      </c>
      <c r="G66" s="41" t="s">
        <v>25</v>
      </c>
      <c r="H66" s="41" t="s">
        <v>278</v>
      </c>
      <c r="I66" s="18">
        <v>3</v>
      </c>
      <c r="J66" s="50"/>
      <c r="K66" s="19"/>
      <c r="L66" s="19"/>
      <c r="M66" s="19"/>
      <c r="N66" s="19"/>
      <c r="O66" s="19"/>
      <c r="P66" s="19"/>
      <c r="Q66" s="19">
        <v>12</v>
      </c>
      <c r="R66" s="19">
        <v>8</v>
      </c>
      <c r="S66" s="19"/>
      <c r="T66" s="19"/>
      <c r="U66" s="19">
        <v>14</v>
      </c>
      <c r="V66" s="19">
        <v>6</v>
      </c>
      <c r="W66" s="19"/>
      <c r="X66" s="19"/>
      <c r="Y66" s="19"/>
      <c r="Z66" s="19"/>
      <c r="AA66" s="19"/>
      <c r="AB66" s="19"/>
      <c r="AC66" s="48"/>
      <c r="AD66" s="48"/>
      <c r="AE66" s="19"/>
      <c r="AF66" s="19"/>
      <c r="AG66" s="19"/>
      <c r="AH66" s="19"/>
      <c r="AI66" s="19"/>
      <c r="AJ66" s="19"/>
      <c r="AK66" s="48"/>
      <c r="AL66" s="48"/>
      <c r="AM66" s="19"/>
      <c r="AN66" s="19"/>
      <c r="AO66" s="19"/>
      <c r="AP66" s="19"/>
      <c r="AQ66" s="48"/>
      <c r="AR66" s="48"/>
      <c r="AS66" s="48"/>
      <c r="AT66" s="19"/>
      <c r="AU66" s="19"/>
      <c r="AV66" s="48"/>
      <c r="AW66" s="48"/>
      <c r="AX66" s="19"/>
      <c r="AY66" s="19"/>
      <c r="AZ66" s="19"/>
      <c r="BA66" s="48"/>
      <c r="BB66" s="48"/>
      <c r="BC66" s="19"/>
      <c r="BD66" s="19"/>
      <c r="BE66" s="98">
        <v>1</v>
      </c>
      <c r="BF66" s="19" t="s">
        <v>115</v>
      </c>
      <c r="BG66" s="58"/>
      <c r="BH66" s="58"/>
      <c r="BI66" s="58"/>
      <c r="BJ66" s="245"/>
    </row>
    <row r="67" spans="1:62" s="7" customFormat="1" ht="24">
      <c r="A67" s="43">
        <v>60</v>
      </c>
      <c r="B67" s="44" t="s">
        <v>15</v>
      </c>
      <c r="C67" s="43">
        <v>61</v>
      </c>
      <c r="D67" s="44" t="s">
        <v>15</v>
      </c>
      <c r="E67" s="45" t="s">
        <v>84</v>
      </c>
      <c r="F67" s="45" t="s">
        <v>557</v>
      </c>
      <c r="G67" s="41" t="s">
        <v>25</v>
      </c>
      <c r="H67" s="41" t="s">
        <v>278</v>
      </c>
      <c r="I67" s="18">
        <v>3</v>
      </c>
      <c r="J67" s="50"/>
      <c r="K67" s="19"/>
      <c r="L67" s="150" t="s">
        <v>445</v>
      </c>
      <c r="M67" s="19">
        <v>3</v>
      </c>
      <c r="N67" s="19">
        <v>9</v>
      </c>
      <c r="O67" s="19"/>
      <c r="P67" s="19"/>
      <c r="Q67" s="19">
        <v>12</v>
      </c>
      <c r="R67" s="19"/>
      <c r="S67" s="19"/>
      <c r="T67" s="19"/>
      <c r="U67" s="19"/>
      <c r="V67" s="19"/>
      <c r="W67" s="19"/>
      <c r="X67" s="19"/>
      <c r="Y67" s="19"/>
      <c r="Z67" s="19"/>
      <c r="AA67" s="19"/>
      <c r="AB67" s="19"/>
      <c r="AC67" s="48"/>
      <c r="AD67" s="48"/>
      <c r="AE67" s="19"/>
      <c r="AF67" s="19">
        <v>9</v>
      </c>
      <c r="AG67" s="19"/>
      <c r="AH67" s="19"/>
      <c r="AI67" s="19"/>
      <c r="AJ67" s="19"/>
      <c r="AK67" s="48"/>
      <c r="AL67" s="48"/>
      <c r="AM67" s="19"/>
      <c r="AN67" s="19"/>
      <c r="AO67" s="19"/>
      <c r="AP67" s="19"/>
      <c r="AQ67" s="48"/>
      <c r="AR67" s="48"/>
      <c r="AS67" s="48"/>
      <c r="AT67" s="19"/>
      <c r="AU67" s="19"/>
      <c r="AV67" s="48"/>
      <c r="AW67" s="48"/>
      <c r="AX67" s="19"/>
      <c r="AY67" s="19"/>
      <c r="AZ67" s="19"/>
      <c r="BA67" s="48"/>
      <c r="BB67" s="48"/>
      <c r="BC67" s="19"/>
      <c r="BD67" s="19"/>
      <c r="BE67" s="98">
        <v>1</v>
      </c>
      <c r="BF67" s="19" t="s">
        <v>115</v>
      </c>
      <c r="BG67" s="58"/>
      <c r="BH67" s="58"/>
      <c r="BI67" s="58"/>
      <c r="BJ67" s="245"/>
    </row>
    <row r="68" spans="1:62" s="10" customFormat="1" ht="12" customHeight="1">
      <c r="A68" s="43">
        <v>61</v>
      </c>
      <c r="B68" s="44" t="s">
        <v>15</v>
      </c>
      <c r="C68" s="43">
        <v>62</v>
      </c>
      <c r="D68" s="44" t="s">
        <v>15</v>
      </c>
      <c r="E68" s="45" t="s">
        <v>42</v>
      </c>
      <c r="F68" s="45" t="s">
        <v>558</v>
      </c>
      <c r="G68" s="41" t="s">
        <v>43</v>
      </c>
      <c r="H68" s="41" t="s">
        <v>278</v>
      </c>
      <c r="I68" s="18">
        <v>3</v>
      </c>
      <c r="J68" s="50">
        <v>4</v>
      </c>
      <c r="K68" s="19"/>
      <c r="L68" s="19">
        <v>14</v>
      </c>
      <c r="M68" s="19"/>
      <c r="N68" s="19">
        <v>7</v>
      </c>
      <c r="O68" s="19"/>
      <c r="P68" s="19"/>
      <c r="Q68" s="19"/>
      <c r="R68" s="19"/>
      <c r="S68" s="19"/>
      <c r="T68" s="19"/>
      <c r="U68" s="19"/>
      <c r="V68" s="19"/>
      <c r="W68" s="19"/>
      <c r="X68" s="19"/>
      <c r="Y68" s="19"/>
      <c r="Z68" s="19"/>
      <c r="AA68" s="19"/>
      <c r="AB68" s="19"/>
      <c r="AC68" s="48"/>
      <c r="AD68" s="48"/>
      <c r="AE68" s="19"/>
      <c r="AF68" s="19"/>
      <c r="AG68" s="19">
        <v>15</v>
      </c>
      <c r="AH68" s="19"/>
      <c r="AI68" s="19"/>
      <c r="AJ68" s="19"/>
      <c r="AK68" s="48"/>
      <c r="AL68" s="48"/>
      <c r="AM68" s="19"/>
      <c r="AN68" s="19"/>
      <c r="AO68" s="19"/>
      <c r="AP68" s="19"/>
      <c r="AQ68" s="48"/>
      <c r="AR68" s="48"/>
      <c r="AS68" s="48"/>
      <c r="AT68" s="19"/>
      <c r="AU68" s="19"/>
      <c r="AV68" s="48"/>
      <c r="AW68" s="48"/>
      <c r="AX68" s="19"/>
      <c r="AY68" s="19"/>
      <c r="AZ68" s="19"/>
      <c r="BA68" s="48"/>
      <c r="BB68" s="48"/>
      <c r="BC68" s="19"/>
      <c r="BD68" s="19"/>
      <c r="BE68" s="98">
        <v>1</v>
      </c>
      <c r="BF68" s="19" t="s">
        <v>115</v>
      </c>
      <c r="BG68" s="58"/>
      <c r="BH68" s="58"/>
      <c r="BI68" s="58"/>
      <c r="BJ68" s="245"/>
    </row>
    <row r="69" spans="1:62" s="10" customFormat="1" ht="12" customHeight="1">
      <c r="A69" s="43">
        <v>62</v>
      </c>
      <c r="B69" s="44" t="s">
        <v>15</v>
      </c>
      <c r="C69" s="43">
        <v>63</v>
      </c>
      <c r="D69" s="44" t="s">
        <v>15</v>
      </c>
      <c r="E69" s="45" t="s">
        <v>42</v>
      </c>
      <c r="F69" s="45" t="s">
        <v>559</v>
      </c>
      <c r="G69" s="41" t="s">
        <v>43</v>
      </c>
      <c r="H69" s="41" t="s">
        <v>278</v>
      </c>
      <c r="I69" s="18">
        <v>3</v>
      </c>
      <c r="J69" s="50"/>
      <c r="K69" s="19">
        <v>5</v>
      </c>
      <c r="L69" s="19">
        <v>14</v>
      </c>
      <c r="M69" s="19"/>
      <c r="N69" s="19">
        <v>7</v>
      </c>
      <c r="O69" s="19"/>
      <c r="P69" s="19"/>
      <c r="Q69" s="19"/>
      <c r="R69" s="19"/>
      <c r="S69" s="19"/>
      <c r="T69" s="19"/>
      <c r="U69" s="19"/>
      <c r="V69" s="19"/>
      <c r="W69" s="19"/>
      <c r="X69" s="19"/>
      <c r="Y69" s="19"/>
      <c r="Z69" s="19"/>
      <c r="AA69" s="19"/>
      <c r="AB69" s="19"/>
      <c r="AC69" s="48"/>
      <c r="AD69" s="48"/>
      <c r="AE69" s="19"/>
      <c r="AF69" s="19"/>
      <c r="AG69" s="19">
        <v>15</v>
      </c>
      <c r="AH69" s="19"/>
      <c r="AI69" s="19"/>
      <c r="AJ69" s="19"/>
      <c r="AK69" s="48"/>
      <c r="AL69" s="48"/>
      <c r="AM69" s="19"/>
      <c r="AN69" s="19"/>
      <c r="AO69" s="19"/>
      <c r="AP69" s="19"/>
      <c r="AQ69" s="48"/>
      <c r="AR69" s="48"/>
      <c r="AS69" s="48"/>
      <c r="AT69" s="19"/>
      <c r="AU69" s="19"/>
      <c r="AV69" s="48"/>
      <c r="AW69" s="48"/>
      <c r="AX69" s="19"/>
      <c r="AY69" s="19"/>
      <c r="AZ69" s="19"/>
      <c r="BA69" s="48"/>
      <c r="BB69" s="48"/>
      <c r="BC69" s="19"/>
      <c r="BD69" s="19">
        <v>3</v>
      </c>
      <c r="BE69" s="98">
        <v>1</v>
      </c>
      <c r="BF69" s="19" t="s">
        <v>115</v>
      </c>
      <c r="BG69" s="58"/>
      <c r="BH69" s="58"/>
      <c r="BI69" s="58"/>
      <c r="BJ69" s="245"/>
    </row>
    <row r="70" spans="1:62" s="10" customFormat="1" ht="12" customHeight="1">
      <c r="A70" s="43">
        <v>63</v>
      </c>
      <c r="B70" s="44" t="s">
        <v>15</v>
      </c>
      <c r="C70" s="43">
        <v>64</v>
      </c>
      <c r="D70" s="44" t="s">
        <v>15</v>
      </c>
      <c r="E70" s="45" t="s">
        <v>42</v>
      </c>
      <c r="F70" s="45" t="s">
        <v>560</v>
      </c>
      <c r="G70" s="41" t="s">
        <v>43</v>
      </c>
      <c r="H70" s="41" t="s">
        <v>278</v>
      </c>
      <c r="I70" s="18">
        <v>3</v>
      </c>
      <c r="J70" s="50"/>
      <c r="K70" s="19"/>
      <c r="L70" s="19">
        <v>14</v>
      </c>
      <c r="M70" s="19">
        <v>27</v>
      </c>
      <c r="N70" s="19">
        <v>7</v>
      </c>
      <c r="O70" s="19"/>
      <c r="P70" s="19"/>
      <c r="Q70" s="19"/>
      <c r="R70" s="19"/>
      <c r="S70" s="19"/>
      <c r="T70" s="19"/>
      <c r="U70" s="19"/>
      <c r="V70" s="19"/>
      <c r="W70" s="19"/>
      <c r="X70" s="19"/>
      <c r="Y70" s="19"/>
      <c r="Z70" s="19"/>
      <c r="AA70" s="19"/>
      <c r="AB70" s="19"/>
      <c r="AC70" s="48"/>
      <c r="AD70" s="48"/>
      <c r="AE70" s="19"/>
      <c r="AF70" s="19"/>
      <c r="AG70" s="19">
        <v>15</v>
      </c>
      <c r="AH70" s="19"/>
      <c r="AI70" s="19"/>
      <c r="AJ70" s="19"/>
      <c r="AK70" s="48"/>
      <c r="AL70" s="48"/>
      <c r="AM70" s="19"/>
      <c r="AN70" s="19"/>
      <c r="AO70" s="19"/>
      <c r="AP70" s="19"/>
      <c r="AQ70" s="48"/>
      <c r="AR70" s="48"/>
      <c r="AS70" s="48"/>
      <c r="AT70" s="19"/>
      <c r="AU70" s="19"/>
      <c r="AV70" s="48"/>
      <c r="AW70" s="48"/>
      <c r="AX70" s="19"/>
      <c r="AY70" s="19"/>
      <c r="AZ70" s="19"/>
      <c r="BA70" s="48"/>
      <c r="BB70" s="48"/>
      <c r="BC70" s="19"/>
      <c r="BD70" s="19"/>
      <c r="BE70" s="98">
        <v>1</v>
      </c>
      <c r="BF70" s="19" t="s">
        <v>115</v>
      </c>
      <c r="BG70" s="58"/>
      <c r="BH70" s="58"/>
      <c r="BI70" s="58"/>
      <c r="BJ70" s="245"/>
    </row>
    <row r="71" spans="1:62" s="10" customFormat="1" ht="12" customHeight="1">
      <c r="A71" s="43">
        <v>64</v>
      </c>
      <c r="B71" s="44" t="s">
        <v>15</v>
      </c>
      <c r="C71" s="43">
        <v>65</v>
      </c>
      <c r="D71" s="44" t="s">
        <v>15</v>
      </c>
      <c r="E71" s="45" t="s">
        <v>42</v>
      </c>
      <c r="F71" s="45" t="s">
        <v>561</v>
      </c>
      <c r="G71" s="41" t="s">
        <v>43</v>
      </c>
      <c r="H71" s="41" t="s">
        <v>278</v>
      </c>
      <c r="I71" s="18">
        <v>3</v>
      </c>
      <c r="J71" s="50"/>
      <c r="K71" s="19"/>
      <c r="L71" s="19">
        <v>14</v>
      </c>
      <c r="M71" s="19"/>
      <c r="N71" s="19">
        <v>7</v>
      </c>
      <c r="O71" s="19"/>
      <c r="P71" s="19"/>
      <c r="Q71" s="19">
        <v>12</v>
      </c>
      <c r="R71" s="19"/>
      <c r="S71" s="19"/>
      <c r="T71" s="19"/>
      <c r="U71" s="19"/>
      <c r="V71" s="19"/>
      <c r="W71" s="19"/>
      <c r="X71" s="19"/>
      <c r="Y71" s="19"/>
      <c r="Z71" s="19"/>
      <c r="AA71" s="19"/>
      <c r="AB71" s="19"/>
      <c r="AC71" s="48"/>
      <c r="AD71" s="48"/>
      <c r="AE71" s="19"/>
      <c r="AF71" s="19"/>
      <c r="AG71" s="19">
        <v>15</v>
      </c>
      <c r="AH71" s="19"/>
      <c r="AI71" s="19"/>
      <c r="AJ71" s="19"/>
      <c r="AK71" s="48"/>
      <c r="AL71" s="48"/>
      <c r="AM71" s="19"/>
      <c r="AN71" s="19"/>
      <c r="AO71" s="19"/>
      <c r="AP71" s="19"/>
      <c r="AQ71" s="48"/>
      <c r="AR71" s="48"/>
      <c r="AS71" s="48"/>
      <c r="AT71" s="19"/>
      <c r="AU71" s="19"/>
      <c r="AV71" s="48"/>
      <c r="AW71" s="48"/>
      <c r="AX71" s="19"/>
      <c r="AY71" s="19"/>
      <c r="AZ71" s="19"/>
      <c r="BA71" s="48"/>
      <c r="BB71" s="48"/>
      <c r="BC71" s="19"/>
      <c r="BD71" s="19"/>
      <c r="BE71" s="98">
        <v>1</v>
      </c>
      <c r="BF71" s="19" t="s">
        <v>115</v>
      </c>
      <c r="BG71" s="58"/>
      <c r="BH71" s="58"/>
      <c r="BI71" s="58"/>
      <c r="BJ71" s="245"/>
    </row>
    <row r="72" spans="1:62" s="151" customFormat="1" ht="24">
      <c r="A72" s="43">
        <v>65</v>
      </c>
      <c r="B72" s="44"/>
      <c r="C72" s="43">
        <v>66</v>
      </c>
      <c r="D72" s="44"/>
      <c r="E72" s="45" t="s">
        <v>449</v>
      </c>
      <c r="F72" s="45" t="s">
        <v>562</v>
      </c>
      <c r="G72" s="41" t="s">
        <v>361</v>
      </c>
      <c r="H72" s="41" t="s">
        <v>278</v>
      </c>
      <c r="I72" s="18">
        <v>3</v>
      </c>
      <c r="J72" s="19"/>
      <c r="K72" s="19"/>
      <c r="L72" s="19">
        <v>14</v>
      </c>
      <c r="M72" s="19"/>
      <c r="N72" s="48" t="s">
        <v>298</v>
      </c>
      <c r="O72" s="19"/>
      <c r="P72" s="19"/>
      <c r="Q72" s="19"/>
      <c r="R72" s="19"/>
      <c r="S72" s="19"/>
      <c r="T72" s="19"/>
      <c r="U72" s="19"/>
      <c r="V72" s="19"/>
      <c r="W72" s="19"/>
      <c r="X72" s="19"/>
      <c r="Y72" s="19"/>
      <c r="Z72" s="19"/>
      <c r="AA72" s="19"/>
      <c r="AB72" s="19"/>
      <c r="AC72" s="48"/>
      <c r="AD72" s="48"/>
      <c r="AE72" s="19">
        <v>10</v>
      </c>
      <c r="AF72" s="19"/>
      <c r="AG72" s="19">
        <v>15</v>
      </c>
      <c r="AH72" s="19"/>
      <c r="AI72" s="19"/>
      <c r="AJ72" s="19"/>
      <c r="AK72" s="48"/>
      <c r="AL72" s="48"/>
      <c r="AM72" s="19"/>
      <c r="AN72" s="19"/>
      <c r="AO72" s="19"/>
      <c r="AP72" s="19"/>
      <c r="AQ72" s="48"/>
      <c r="AR72" s="48"/>
      <c r="AS72" s="48"/>
      <c r="AT72" s="19"/>
      <c r="AU72" s="19"/>
      <c r="AV72" s="48"/>
      <c r="AW72" s="48"/>
      <c r="AX72" s="19"/>
      <c r="AY72" s="19"/>
      <c r="AZ72" s="19"/>
      <c r="BA72" s="48"/>
      <c r="BB72" s="48"/>
      <c r="BC72" s="19"/>
      <c r="BD72" s="19"/>
      <c r="BE72" s="98">
        <v>1</v>
      </c>
      <c r="BF72" s="19" t="s">
        <v>115</v>
      </c>
      <c r="BG72" s="58"/>
      <c r="BH72" s="58"/>
      <c r="BI72" s="58"/>
      <c r="BJ72" s="245"/>
    </row>
    <row r="73" spans="1:62" s="151" customFormat="1" ht="24">
      <c r="A73" s="51">
        <v>66</v>
      </c>
      <c r="B73" s="52"/>
      <c r="C73" s="51">
        <v>67</v>
      </c>
      <c r="D73" s="52"/>
      <c r="E73" s="53" t="s">
        <v>42</v>
      </c>
      <c r="F73" s="53" t="s">
        <v>563</v>
      </c>
      <c r="G73" s="54" t="s">
        <v>361</v>
      </c>
      <c r="H73" s="54" t="s">
        <v>278</v>
      </c>
      <c r="I73" s="22">
        <v>3</v>
      </c>
      <c r="J73" s="23" t="s">
        <v>293</v>
      </c>
      <c r="K73" s="23"/>
      <c r="L73" s="23">
        <v>14</v>
      </c>
      <c r="M73" s="23"/>
      <c r="N73" s="55" t="s">
        <v>298</v>
      </c>
      <c r="O73" s="23"/>
      <c r="P73" s="23"/>
      <c r="Q73" s="23"/>
      <c r="R73" s="23"/>
      <c r="S73" s="23"/>
      <c r="T73" s="23"/>
      <c r="U73" s="23"/>
      <c r="V73" s="23"/>
      <c r="W73" s="23"/>
      <c r="X73" s="23"/>
      <c r="Y73" s="23"/>
      <c r="Z73" s="23"/>
      <c r="AA73" s="23"/>
      <c r="AB73" s="23"/>
      <c r="AC73" s="55"/>
      <c r="AD73" s="55"/>
      <c r="AE73" s="23">
        <v>10</v>
      </c>
      <c r="AF73" s="23"/>
      <c r="AG73" s="23"/>
      <c r="AH73" s="23">
        <v>3</v>
      </c>
      <c r="AI73" s="23"/>
      <c r="AJ73" s="23"/>
      <c r="AK73" s="55"/>
      <c r="AL73" s="55"/>
      <c r="AM73" s="23"/>
      <c r="AN73" s="23"/>
      <c r="AO73" s="23"/>
      <c r="AP73" s="23"/>
      <c r="AQ73" s="55"/>
      <c r="AR73" s="55"/>
      <c r="AS73" s="55"/>
      <c r="AT73" s="23"/>
      <c r="AU73" s="23"/>
      <c r="AV73" s="55"/>
      <c r="AW73" s="55"/>
      <c r="AX73" s="23"/>
      <c r="AY73" s="23"/>
      <c r="AZ73" s="23"/>
      <c r="BA73" s="55"/>
      <c r="BB73" s="55"/>
      <c r="BC73" s="23"/>
      <c r="BD73" s="23"/>
      <c r="BE73" s="98">
        <v>1</v>
      </c>
      <c r="BF73" s="19" t="s">
        <v>115</v>
      </c>
      <c r="BG73" s="58"/>
      <c r="BH73" s="58"/>
      <c r="BI73" s="58"/>
      <c r="BJ73" s="245"/>
    </row>
    <row r="74" spans="1:62" s="151" customFormat="1" ht="12" customHeight="1">
      <c r="A74" s="43">
        <v>67</v>
      </c>
      <c r="B74" s="44"/>
      <c r="C74" s="43" t="s">
        <v>449</v>
      </c>
      <c r="D74" s="44"/>
      <c r="E74" s="45" t="s">
        <v>42</v>
      </c>
      <c r="F74" s="45" t="s">
        <v>564</v>
      </c>
      <c r="G74" s="41" t="s">
        <v>9</v>
      </c>
      <c r="H74" s="41" t="s">
        <v>278</v>
      </c>
      <c r="I74" s="18">
        <v>3</v>
      </c>
      <c r="J74" s="19"/>
      <c r="K74" s="19"/>
      <c r="L74" s="19">
        <v>14</v>
      </c>
      <c r="M74" s="19">
        <v>3</v>
      </c>
      <c r="N74" s="48" t="s">
        <v>304</v>
      </c>
      <c r="O74" s="19"/>
      <c r="P74" s="19"/>
      <c r="Q74" s="19"/>
      <c r="R74" s="19"/>
      <c r="S74" s="19"/>
      <c r="T74" s="19"/>
      <c r="U74" s="19"/>
      <c r="V74" s="19"/>
      <c r="W74" s="19"/>
      <c r="X74" s="19"/>
      <c r="Y74" s="19"/>
      <c r="Z74" s="19"/>
      <c r="AA74" s="19"/>
      <c r="AB74" s="19"/>
      <c r="AC74" s="48">
        <v>8</v>
      </c>
      <c r="AD74" s="48">
        <v>4</v>
      </c>
      <c r="AE74" s="19"/>
      <c r="AF74" s="19"/>
      <c r="AG74" s="19"/>
      <c r="AH74" s="19"/>
      <c r="AI74" s="19"/>
      <c r="AJ74" s="19"/>
      <c r="AK74" s="48"/>
      <c r="AL74" s="48"/>
      <c r="AM74" s="19"/>
      <c r="AN74" s="19"/>
      <c r="AO74" s="19"/>
      <c r="AP74" s="19"/>
      <c r="AQ74" s="48"/>
      <c r="AR74" s="48"/>
      <c r="AS74" s="48"/>
      <c r="AT74" s="19"/>
      <c r="AU74" s="19"/>
      <c r="AV74" s="48"/>
      <c r="AW74" s="48"/>
      <c r="AX74" s="19"/>
      <c r="AY74" s="19"/>
      <c r="AZ74" s="19"/>
      <c r="BA74" s="48"/>
      <c r="BB74" s="48"/>
      <c r="BC74" s="19"/>
      <c r="BD74" s="19"/>
      <c r="BE74" s="98">
        <v>1</v>
      </c>
      <c r="BF74" s="19" t="s">
        <v>115</v>
      </c>
      <c r="BG74" s="58"/>
      <c r="BH74" s="58"/>
      <c r="BI74" s="58"/>
      <c r="BJ74" s="245"/>
    </row>
    <row r="75" spans="1:62" s="151" customFormat="1" ht="12" customHeight="1">
      <c r="A75" s="43">
        <v>68</v>
      </c>
      <c r="B75" s="44"/>
      <c r="C75" s="43" t="s">
        <v>42</v>
      </c>
      <c r="D75" s="44"/>
      <c r="E75" s="45" t="s">
        <v>42</v>
      </c>
      <c r="F75" s="45" t="s">
        <v>565</v>
      </c>
      <c r="G75" s="41" t="s">
        <v>9</v>
      </c>
      <c r="H75" s="41" t="s">
        <v>278</v>
      </c>
      <c r="I75" s="18">
        <v>3</v>
      </c>
      <c r="J75" s="19"/>
      <c r="K75" s="19"/>
      <c r="L75" s="19"/>
      <c r="M75" s="19"/>
      <c r="N75" s="48" t="s">
        <v>439</v>
      </c>
      <c r="O75" s="19"/>
      <c r="P75" s="19"/>
      <c r="Q75" s="19"/>
      <c r="R75" s="19"/>
      <c r="S75" s="19">
        <v>21</v>
      </c>
      <c r="T75" s="19"/>
      <c r="U75" s="19"/>
      <c r="V75" s="19"/>
      <c r="W75" s="19"/>
      <c r="X75" s="19">
        <v>5</v>
      </c>
      <c r="Y75" s="19"/>
      <c r="Z75" s="19"/>
      <c r="AA75" s="19"/>
      <c r="AB75" s="19"/>
      <c r="AC75" s="48">
        <v>8</v>
      </c>
      <c r="AD75" s="48">
        <v>4</v>
      </c>
      <c r="AE75" s="19"/>
      <c r="AF75" s="19"/>
      <c r="AG75" s="19"/>
      <c r="AH75" s="19"/>
      <c r="AI75" s="19"/>
      <c r="AJ75" s="19"/>
      <c r="AK75" s="48"/>
      <c r="AL75" s="48"/>
      <c r="AM75" s="19"/>
      <c r="AN75" s="19"/>
      <c r="AO75" s="19"/>
      <c r="AP75" s="19"/>
      <c r="AQ75" s="48"/>
      <c r="AR75" s="48"/>
      <c r="AS75" s="48"/>
      <c r="AT75" s="19"/>
      <c r="AU75" s="19"/>
      <c r="AV75" s="48"/>
      <c r="AW75" s="48"/>
      <c r="AX75" s="19"/>
      <c r="AY75" s="19"/>
      <c r="AZ75" s="19"/>
      <c r="BA75" s="48"/>
      <c r="BB75" s="48"/>
      <c r="BC75" s="19"/>
      <c r="BD75" s="19"/>
      <c r="BE75" s="98">
        <v>1</v>
      </c>
      <c r="BF75" s="19" t="s">
        <v>115</v>
      </c>
      <c r="BG75" s="58"/>
      <c r="BH75" s="58"/>
      <c r="BI75" s="58"/>
      <c r="BJ75" s="245"/>
    </row>
    <row r="76" spans="1:62" s="151" customFormat="1" ht="12" customHeight="1">
      <c r="A76" s="43">
        <v>69</v>
      </c>
      <c r="B76" s="44"/>
      <c r="C76" s="43" t="s">
        <v>42</v>
      </c>
      <c r="D76" s="44"/>
      <c r="E76" s="45" t="s">
        <v>42</v>
      </c>
      <c r="F76" s="45" t="s">
        <v>566</v>
      </c>
      <c r="G76" s="41" t="s">
        <v>9</v>
      </c>
      <c r="H76" s="41" t="s">
        <v>278</v>
      </c>
      <c r="I76" s="18">
        <v>3</v>
      </c>
      <c r="J76" s="19"/>
      <c r="K76" s="19"/>
      <c r="L76" s="19"/>
      <c r="M76" s="19"/>
      <c r="N76" s="48" t="s">
        <v>439</v>
      </c>
      <c r="O76" s="19"/>
      <c r="P76" s="19"/>
      <c r="Q76" s="19"/>
      <c r="R76" s="19"/>
      <c r="S76" s="19"/>
      <c r="T76" s="19">
        <v>13</v>
      </c>
      <c r="U76" s="19"/>
      <c r="V76" s="19"/>
      <c r="W76" s="19"/>
      <c r="X76" s="19">
        <v>5</v>
      </c>
      <c r="Y76" s="19"/>
      <c r="Z76" s="19"/>
      <c r="AA76" s="19"/>
      <c r="AB76" s="19"/>
      <c r="AC76" s="48">
        <v>8</v>
      </c>
      <c r="AD76" s="48">
        <v>4</v>
      </c>
      <c r="AE76" s="19"/>
      <c r="AF76" s="19"/>
      <c r="AG76" s="19"/>
      <c r="AH76" s="19"/>
      <c r="AI76" s="19"/>
      <c r="AJ76" s="19"/>
      <c r="AK76" s="48"/>
      <c r="AL76" s="48"/>
      <c r="AM76" s="19"/>
      <c r="AN76" s="19"/>
      <c r="AO76" s="19"/>
      <c r="AP76" s="19"/>
      <c r="AQ76" s="48"/>
      <c r="AR76" s="48"/>
      <c r="AS76" s="48"/>
      <c r="AT76" s="19"/>
      <c r="AU76" s="19"/>
      <c r="AV76" s="48"/>
      <c r="AW76" s="48"/>
      <c r="AX76" s="19"/>
      <c r="AY76" s="19"/>
      <c r="AZ76" s="19"/>
      <c r="BA76" s="48"/>
      <c r="BB76" s="48"/>
      <c r="BC76" s="19"/>
      <c r="BD76" s="19"/>
      <c r="BE76" s="98">
        <v>1</v>
      </c>
      <c r="BF76" s="19" t="s">
        <v>115</v>
      </c>
      <c r="BG76" s="58"/>
      <c r="BH76" s="58"/>
      <c r="BI76" s="58"/>
      <c r="BJ76" s="245"/>
    </row>
    <row r="77" spans="1:62" s="151" customFormat="1" ht="12" customHeight="1">
      <c r="A77" s="43">
        <v>70</v>
      </c>
      <c r="B77" s="44"/>
      <c r="C77" s="43" t="s">
        <v>42</v>
      </c>
      <c r="D77" s="44"/>
      <c r="E77" s="45" t="s">
        <v>42</v>
      </c>
      <c r="F77" s="45" t="s">
        <v>567</v>
      </c>
      <c r="G77" s="41" t="s">
        <v>9</v>
      </c>
      <c r="H77" s="41" t="s">
        <v>278</v>
      </c>
      <c r="I77" s="18">
        <v>3</v>
      </c>
      <c r="J77" s="19"/>
      <c r="K77" s="19"/>
      <c r="L77" s="19"/>
      <c r="M77" s="19"/>
      <c r="N77" s="19">
        <v>5</v>
      </c>
      <c r="O77" s="19"/>
      <c r="P77" s="19"/>
      <c r="Q77" s="19"/>
      <c r="R77" s="19"/>
      <c r="S77" s="19"/>
      <c r="T77" s="19"/>
      <c r="U77" s="19">
        <v>14</v>
      </c>
      <c r="V77" s="19"/>
      <c r="W77" s="19"/>
      <c r="X77" s="19">
        <v>5</v>
      </c>
      <c r="Y77" s="19"/>
      <c r="Z77" s="19"/>
      <c r="AA77" s="19"/>
      <c r="AB77" s="19"/>
      <c r="AC77" s="48">
        <v>8</v>
      </c>
      <c r="AD77" s="48">
        <v>4</v>
      </c>
      <c r="AE77" s="19"/>
      <c r="AF77" s="19"/>
      <c r="AG77" s="19"/>
      <c r="AH77" s="19"/>
      <c r="AI77" s="19"/>
      <c r="AJ77" s="19"/>
      <c r="AK77" s="48"/>
      <c r="AL77" s="48"/>
      <c r="AM77" s="19"/>
      <c r="AN77" s="19"/>
      <c r="AO77" s="19"/>
      <c r="AP77" s="19"/>
      <c r="AQ77" s="48"/>
      <c r="AR77" s="48"/>
      <c r="AS77" s="48"/>
      <c r="AT77" s="19"/>
      <c r="AU77" s="19"/>
      <c r="AV77" s="48"/>
      <c r="AW77" s="48"/>
      <c r="AX77" s="19"/>
      <c r="AY77" s="19"/>
      <c r="AZ77" s="19"/>
      <c r="BA77" s="48"/>
      <c r="BB77" s="48"/>
      <c r="BC77" s="19"/>
      <c r="BD77" s="19"/>
      <c r="BE77" s="98">
        <v>1</v>
      </c>
      <c r="BF77" s="19" t="s">
        <v>115</v>
      </c>
      <c r="BG77" s="58"/>
      <c r="BH77" s="58"/>
      <c r="BI77" s="58"/>
      <c r="BJ77" s="245"/>
    </row>
    <row r="78" spans="1:62" s="151" customFormat="1" ht="12" customHeight="1">
      <c r="A78" s="43">
        <v>71</v>
      </c>
      <c r="B78" s="44"/>
      <c r="C78" s="43" t="s">
        <v>42</v>
      </c>
      <c r="D78" s="44"/>
      <c r="E78" s="45" t="s">
        <v>42</v>
      </c>
      <c r="F78" s="45" t="s">
        <v>568</v>
      </c>
      <c r="G78" s="41" t="s">
        <v>9</v>
      </c>
      <c r="H78" s="41" t="s">
        <v>278</v>
      </c>
      <c r="I78" s="18">
        <v>3</v>
      </c>
      <c r="J78" s="19"/>
      <c r="K78" s="19"/>
      <c r="L78" s="19"/>
      <c r="M78" s="19"/>
      <c r="N78" s="19">
        <v>5</v>
      </c>
      <c r="O78" s="19"/>
      <c r="P78" s="19"/>
      <c r="Q78" s="19"/>
      <c r="R78" s="19"/>
      <c r="S78" s="19"/>
      <c r="T78" s="19"/>
      <c r="U78" s="19"/>
      <c r="V78" s="19"/>
      <c r="W78" s="19"/>
      <c r="X78" s="19"/>
      <c r="Y78" s="19"/>
      <c r="Z78" s="19">
        <v>68</v>
      </c>
      <c r="AA78" s="19"/>
      <c r="AB78" s="19"/>
      <c r="AC78" s="48">
        <v>8</v>
      </c>
      <c r="AD78" s="48">
        <v>4</v>
      </c>
      <c r="AE78" s="19">
        <v>14</v>
      </c>
      <c r="AF78" s="19"/>
      <c r="AG78" s="19"/>
      <c r="AH78" s="19"/>
      <c r="AI78" s="19"/>
      <c r="AJ78" s="19"/>
      <c r="AK78" s="48"/>
      <c r="AL78" s="48"/>
      <c r="AM78" s="19"/>
      <c r="AN78" s="19"/>
      <c r="AO78" s="19"/>
      <c r="AP78" s="19"/>
      <c r="AQ78" s="48"/>
      <c r="AR78" s="48"/>
      <c r="AS78" s="48"/>
      <c r="AT78" s="19"/>
      <c r="AU78" s="19"/>
      <c r="AV78" s="48"/>
      <c r="AW78" s="48"/>
      <c r="AX78" s="19"/>
      <c r="AY78" s="19"/>
      <c r="AZ78" s="19"/>
      <c r="BA78" s="48"/>
      <c r="BB78" s="48"/>
      <c r="BC78" s="19"/>
      <c r="BD78" s="19"/>
      <c r="BE78" s="98">
        <v>1</v>
      </c>
      <c r="BF78" s="19" t="s">
        <v>115</v>
      </c>
      <c r="BG78" s="58"/>
      <c r="BH78" s="58"/>
      <c r="BI78" s="58"/>
      <c r="BJ78" s="245"/>
    </row>
    <row r="79" spans="1:62" s="151" customFormat="1" ht="12" customHeight="1">
      <c r="A79" s="43">
        <v>72</v>
      </c>
      <c r="B79" s="44"/>
      <c r="C79" s="43" t="s">
        <v>42</v>
      </c>
      <c r="D79" s="44"/>
      <c r="E79" s="45" t="s">
        <v>42</v>
      </c>
      <c r="F79" s="45" t="s">
        <v>569</v>
      </c>
      <c r="G79" s="41" t="s">
        <v>259</v>
      </c>
      <c r="H79" s="41" t="s">
        <v>278</v>
      </c>
      <c r="I79" s="18">
        <v>3</v>
      </c>
      <c r="J79" s="19" t="s">
        <v>20</v>
      </c>
      <c r="K79" s="19"/>
      <c r="L79" s="19">
        <v>14</v>
      </c>
      <c r="M79" s="19">
        <v>3</v>
      </c>
      <c r="N79" s="19"/>
      <c r="O79" s="19"/>
      <c r="P79" s="19"/>
      <c r="Q79" s="19"/>
      <c r="R79" s="19"/>
      <c r="S79" s="19"/>
      <c r="T79" s="19"/>
      <c r="U79" s="19"/>
      <c r="V79" s="19"/>
      <c r="W79" s="19"/>
      <c r="X79" s="19"/>
      <c r="Y79" s="19"/>
      <c r="Z79" s="19">
        <v>64</v>
      </c>
      <c r="AA79" s="19"/>
      <c r="AB79" s="19"/>
      <c r="AC79" s="48"/>
      <c r="AD79" s="48"/>
      <c r="AE79" s="19"/>
      <c r="AF79" s="19"/>
      <c r="AG79" s="19">
        <v>15</v>
      </c>
      <c r="AH79" s="19"/>
      <c r="AI79" s="19"/>
      <c r="AJ79" s="19"/>
      <c r="AK79" s="48"/>
      <c r="AL79" s="48"/>
      <c r="AM79" s="19"/>
      <c r="AN79" s="19"/>
      <c r="AO79" s="19"/>
      <c r="AP79" s="19"/>
      <c r="AQ79" s="48"/>
      <c r="AR79" s="48"/>
      <c r="AS79" s="48"/>
      <c r="AT79" s="19"/>
      <c r="AU79" s="19"/>
      <c r="AV79" s="48"/>
      <c r="AW79" s="48"/>
      <c r="AX79" s="19"/>
      <c r="AY79" s="19"/>
      <c r="AZ79" s="19"/>
      <c r="BA79" s="48"/>
      <c r="BB79" s="48"/>
      <c r="BC79" s="19"/>
      <c r="BD79" s="19"/>
      <c r="BE79" s="98">
        <v>1</v>
      </c>
      <c r="BF79" s="19" t="s">
        <v>115</v>
      </c>
      <c r="BG79" s="58"/>
      <c r="BH79" s="58"/>
      <c r="BI79" s="58"/>
      <c r="BJ79" s="245"/>
    </row>
    <row r="80" spans="1:62" s="151" customFormat="1" ht="12" customHeight="1">
      <c r="A80" s="43">
        <v>73</v>
      </c>
      <c r="B80" s="44"/>
      <c r="C80" s="43" t="s">
        <v>42</v>
      </c>
      <c r="D80" s="44"/>
      <c r="E80" s="45" t="s">
        <v>42</v>
      </c>
      <c r="F80" s="45" t="s">
        <v>570</v>
      </c>
      <c r="G80" s="41" t="s">
        <v>259</v>
      </c>
      <c r="H80" s="41" t="s">
        <v>278</v>
      </c>
      <c r="I80" s="18">
        <v>3</v>
      </c>
      <c r="J80" s="19"/>
      <c r="K80" s="19"/>
      <c r="L80" s="19"/>
      <c r="M80" s="19"/>
      <c r="N80" s="19"/>
      <c r="O80" s="19"/>
      <c r="P80" s="19"/>
      <c r="Q80" s="19"/>
      <c r="R80" s="19"/>
      <c r="S80" s="19">
        <v>27</v>
      </c>
      <c r="T80" s="19"/>
      <c r="U80" s="19"/>
      <c r="V80" s="19"/>
      <c r="W80" s="19"/>
      <c r="X80" s="19"/>
      <c r="Y80" s="19"/>
      <c r="Z80" s="19"/>
      <c r="AA80" s="19"/>
      <c r="AB80" s="19"/>
      <c r="AC80" s="48"/>
      <c r="AD80" s="48"/>
      <c r="AE80" s="19">
        <v>17</v>
      </c>
      <c r="AF80" s="19"/>
      <c r="AG80" s="19">
        <v>15</v>
      </c>
      <c r="AH80" s="19"/>
      <c r="AI80" s="19"/>
      <c r="AJ80" s="19"/>
      <c r="AK80" s="48"/>
      <c r="AL80" s="48"/>
      <c r="AM80" s="19"/>
      <c r="AN80" s="19"/>
      <c r="AO80" s="19"/>
      <c r="AP80" s="19"/>
      <c r="AQ80" s="48"/>
      <c r="AR80" s="48"/>
      <c r="AS80" s="48"/>
      <c r="AT80" s="19"/>
      <c r="AU80" s="19"/>
      <c r="AV80" s="48"/>
      <c r="AW80" s="48"/>
      <c r="AX80" s="19"/>
      <c r="AY80" s="19"/>
      <c r="AZ80" s="19"/>
      <c r="BA80" s="48"/>
      <c r="BB80" s="48"/>
      <c r="BC80" s="19"/>
      <c r="BD80" s="19"/>
      <c r="BE80" s="98">
        <v>1</v>
      </c>
      <c r="BF80" s="19" t="s">
        <v>115</v>
      </c>
      <c r="BG80" s="58"/>
      <c r="BH80" s="58"/>
      <c r="BI80" s="58"/>
      <c r="BJ80" s="245"/>
    </row>
    <row r="81" spans="1:62" s="151" customFormat="1" ht="12" customHeight="1">
      <c r="A81" s="43">
        <v>74</v>
      </c>
      <c r="B81" s="44"/>
      <c r="C81" s="43" t="s">
        <v>42</v>
      </c>
      <c r="D81" s="44"/>
      <c r="E81" s="45" t="s">
        <v>42</v>
      </c>
      <c r="F81" s="45" t="s">
        <v>571</v>
      </c>
      <c r="G81" s="41" t="s">
        <v>259</v>
      </c>
      <c r="H81" s="41" t="s">
        <v>278</v>
      </c>
      <c r="I81" s="18">
        <v>3</v>
      </c>
      <c r="J81" s="19"/>
      <c r="K81" s="19"/>
      <c r="L81" s="19"/>
      <c r="M81" s="19"/>
      <c r="N81" s="19"/>
      <c r="O81" s="19"/>
      <c r="P81" s="19"/>
      <c r="Q81" s="19"/>
      <c r="R81" s="19"/>
      <c r="S81" s="19"/>
      <c r="T81" s="19">
        <v>30</v>
      </c>
      <c r="U81" s="19"/>
      <c r="V81" s="19"/>
      <c r="W81" s="19"/>
      <c r="X81" s="19"/>
      <c r="Y81" s="19"/>
      <c r="Z81" s="19"/>
      <c r="AA81" s="19"/>
      <c r="AB81" s="19"/>
      <c r="AC81" s="48"/>
      <c r="AD81" s="48"/>
      <c r="AE81" s="19">
        <v>17</v>
      </c>
      <c r="AF81" s="19"/>
      <c r="AG81" s="19">
        <v>15</v>
      </c>
      <c r="AH81" s="19"/>
      <c r="AI81" s="19"/>
      <c r="AJ81" s="19"/>
      <c r="AK81" s="48"/>
      <c r="AL81" s="48"/>
      <c r="AM81" s="19"/>
      <c r="AN81" s="19"/>
      <c r="AO81" s="19"/>
      <c r="AP81" s="19"/>
      <c r="AQ81" s="48"/>
      <c r="AR81" s="48"/>
      <c r="AS81" s="48"/>
      <c r="AT81" s="19"/>
      <c r="AU81" s="19"/>
      <c r="AV81" s="48"/>
      <c r="AW81" s="48"/>
      <c r="AX81" s="19"/>
      <c r="AY81" s="19"/>
      <c r="AZ81" s="19"/>
      <c r="BA81" s="48"/>
      <c r="BB81" s="48"/>
      <c r="BC81" s="19"/>
      <c r="BD81" s="19"/>
      <c r="BE81" s="98">
        <v>1</v>
      </c>
      <c r="BF81" s="19" t="s">
        <v>115</v>
      </c>
      <c r="BG81" s="58"/>
      <c r="BH81" s="58"/>
      <c r="BI81" s="58"/>
      <c r="BJ81" s="245"/>
    </row>
    <row r="82" spans="1:62" s="151" customFormat="1" ht="12" customHeight="1">
      <c r="A82" s="43">
        <v>75</v>
      </c>
      <c r="B82" s="44"/>
      <c r="C82" s="43" t="s">
        <v>42</v>
      </c>
      <c r="D82" s="44"/>
      <c r="E82" s="45" t="s">
        <v>42</v>
      </c>
      <c r="F82" s="45" t="s">
        <v>572</v>
      </c>
      <c r="G82" s="41" t="s">
        <v>40</v>
      </c>
      <c r="H82" s="41" t="s">
        <v>278</v>
      </c>
      <c r="I82" s="18">
        <v>3</v>
      </c>
      <c r="J82" s="19" t="s">
        <v>20</v>
      </c>
      <c r="K82" s="19"/>
      <c r="L82" s="19">
        <v>14</v>
      </c>
      <c r="M82" s="19"/>
      <c r="N82" s="19"/>
      <c r="O82" s="19"/>
      <c r="P82" s="19"/>
      <c r="Q82" s="19"/>
      <c r="R82" s="19"/>
      <c r="S82" s="19"/>
      <c r="T82" s="19"/>
      <c r="U82" s="19"/>
      <c r="V82" s="19"/>
      <c r="W82" s="19"/>
      <c r="X82" s="19"/>
      <c r="Y82" s="19"/>
      <c r="Z82" s="19"/>
      <c r="AA82" s="19"/>
      <c r="AB82" s="19"/>
      <c r="AC82" s="48"/>
      <c r="AD82" s="48"/>
      <c r="AE82" s="19"/>
      <c r="AF82" s="19"/>
      <c r="AG82" s="19"/>
      <c r="AH82" s="19"/>
      <c r="AI82" s="19"/>
      <c r="AJ82" s="19"/>
      <c r="AK82" s="48"/>
      <c r="AL82" s="48"/>
      <c r="AM82" s="19"/>
      <c r="AN82" s="19"/>
      <c r="AO82" s="48">
        <v>8</v>
      </c>
      <c r="AP82" s="19"/>
      <c r="AQ82" s="48"/>
      <c r="AR82" s="48"/>
      <c r="AS82" s="48"/>
      <c r="AT82" s="19"/>
      <c r="AU82" s="19"/>
      <c r="AV82" s="48"/>
      <c r="AW82" s="48"/>
      <c r="AX82" s="19">
        <v>17</v>
      </c>
      <c r="AY82" s="19"/>
      <c r="AZ82" s="19">
        <v>3</v>
      </c>
      <c r="BA82" s="48"/>
      <c r="BB82" s="48"/>
      <c r="BC82" s="19"/>
      <c r="BD82" s="19"/>
      <c r="BE82" s="98">
        <v>1</v>
      </c>
      <c r="BF82" s="19" t="s">
        <v>115</v>
      </c>
      <c r="BG82" s="58"/>
      <c r="BH82" s="58"/>
      <c r="BI82" s="58"/>
      <c r="BJ82" s="245"/>
    </row>
    <row r="83" spans="1:62" s="151" customFormat="1" ht="12" customHeight="1">
      <c r="A83" s="43">
        <v>76</v>
      </c>
      <c r="B83" s="44"/>
      <c r="C83" s="43" t="s">
        <v>42</v>
      </c>
      <c r="D83" s="44"/>
      <c r="E83" s="45" t="s">
        <v>42</v>
      </c>
      <c r="F83" s="45" t="s">
        <v>573</v>
      </c>
      <c r="G83" s="41" t="s">
        <v>9</v>
      </c>
      <c r="H83" s="41" t="s">
        <v>278</v>
      </c>
      <c r="I83" s="18">
        <v>3</v>
      </c>
      <c r="J83" s="19"/>
      <c r="K83" s="19"/>
      <c r="L83" s="19"/>
      <c r="M83" s="19"/>
      <c r="N83" s="19"/>
      <c r="O83" s="19"/>
      <c r="P83" s="19"/>
      <c r="Q83" s="19"/>
      <c r="R83" s="19"/>
      <c r="S83" s="19"/>
      <c r="T83" s="19"/>
      <c r="U83" s="19"/>
      <c r="V83" s="19"/>
      <c r="W83" s="19"/>
      <c r="X83" s="19"/>
      <c r="Y83" s="19"/>
      <c r="Z83" s="19"/>
      <c r="AA83" s="19"/>
      <c r="AB83" s="19"/>
      <c r="AC83" s="48"/>
      <c r="AD83" s="48"/>
      <c r="AE83" s="19"/>
      <c r="AF83" s="19"/>
      <c r="AG83" s="19"/>
      <c r="AH83" s="19"/>
      <c r="AI83" s="19"/>
      <c r="AJ83" s="19">
        <v>3</v>
      </c>
      <c r="AK83" s="48"/>
      <c r="AL83" s="48"/>
      <c r="AM83" s="19"/>
      <c r="AN83" s="19">
        <v>4</v>
      </c>
      <c r="AO83" s="19"/>
      <c r="AP83" s="19"/>
      <c r="AQ83" s="48">
        <v>13</v>
      </c>
      <c r="AR83" s="48"/>
      <c r="AS83" s="48"/>
      <c r="AT83" s="19"/>
      <c r="AU83" s="19">
        <v>25</v>
      </c>
      <c r="AV83" s="48"/>
      <c r="AW83" s="48"/>
      <c r="AX83" s="19"/>
      <c r="AY83" s="19"/>
      <c r="AZ83" s="19"/>
      <c r="BA83" s="48"/>
      <c r="BB83" s="48"/>
      <c r="BC83" s="19"/>
      <c r="BD83" s="19"/>
      <c r="BE83" s="98">
        <v>1</v>
      </c>
      <c r="BF83" s="19" t="s">
        <v>115</v>
      </c>
      <c r="BG83" s="58"/>
      <c r="BH83" s="58"/>
      <c r="BI83" s="58"/>
      <c r="BJ83" s="245"/>
    </row>
    <row r="84" spans="1:62" s="151" customFormat="1" ht="12" customHeight="1">
      <c r="A84" s="43">
        <v>77</v>
      </c>
      <c r="B84" s="44"/>
      <c r="C84" s="43" t="s">
        <v>42</v>
      </c>
      <c r="D84" s="44"/>
      <c r="E84" s="45" t="s">
        <v>42</v>
      </c>
      <c r="F84" s="45" t="s">
        <v>574</v>
      </c>
      <c r="G84" s="41" t="s">
        <v>9</v>
      </c>
      <c r="H84" s="41" t="s">
        <v>278</v>
      </c>
      <c r="I84" s="18">
        <v>3</v>
      </c>
      <c r="J84" s="19"/>
      <c r="K84" s="19"/>
      <c r="L84" s="19"/>
      <c r="M84" s="19"/>
      <c r="N84" s="19"/>
      <c r="O84" s="19"/>
      <c r="P84" s="19"/>
      <c r="Q84" s="19"/>
      <c r="R84" s="19"/>
      <c r="S84" s="19"/>
      <c r="T84" s="19"/>
      <c r="U84" s="19"/>
      <c r="V84" s="19"/>
      <c r="W84" s="19"/>
      <c r="X84" s="19"/>
      <c r="Y84" s="19"/>
      <c r="Z84" s="19"/>
      <c r="AA84" s="19"/>
      <c r="AB84" s="19"/>
      <c r="AC84" s="48"/>
      <c r="AD84" s="48"/>
      <c r="AE84" s="19"/>
      <c r="AF84" s="19"/>
      <c r="AG84" s="19"/>
      <c r="AH84" s="19"/>
      <c r="AI84" s="19"/>
      <c r="AJ84" s="19">
        <v>3</v>
      </c>
      <c r="AK84" s="48"/>
      <c r="AL84" s="48"/>
      <c r="AM84" s="19"/>
      <c r="AN84" s="19">
        <v>4</v>
      </c>
      <c r="AO84" s="19"/>
      <c r="AP84" s="19">
        <v>21</v>
      </c>
      <c r="AQ84" s="48"/>
      <c r="AR84" s="48">
        <v>14</v>
      </c>
      <c r="AS84" s="48"/>
      <c r="AT84" s="19"/>
      <c r="AU84" s="19"/>
      <c r="AV84" s="48"/>
      <c r="AW84" s="48"/>
      <c r="AX84" s="19"/>
      <c r="AY84" s="19"/>
      <c r="AZ84" s="19"/>
      <c r="BA84" s="48"/>
      <c r="BB84" s="48"/>
      <c r="BC84" s="19"/>
      <c r="BD84" s="19"/>
      <c r="BE84" s="98">
        <v>1</v>
      </c>
      <c r="BF84" s="19" t="s">
        <v>115</v>
      </c>
      <c r="BG84" s="58"/>
      <c r="BH84" s="58"/>
      <c r="BI84" s="58"/>
      <c r="BJ84" s="245"/>
    </row>
    <row r="85" spans="1:62" s="151" customFormat="1" ht="12" customHeight="1">
      <c r="A85" s="43">
        <v>78</v>
      </c>
      <c r="B85" s="44"/>
      <c r="C85" s="43" t="s">
        <v>42</v>
      </c>
      <c r="D85" s="44"/>
      <c r="E85" s="45" t="s">
        <v>42</v>
      </c>
      <c r="F85" s="45" t="s">
        <v>575</v>
      </c>
      <c r="G85" s="41" t="s">
        <v>9</v>
      </c>
      <c r="H85" s="41" t="s">
        <v>278</v>
      </c>
      <c r="I85" s="18">
        <v>3</v>
      </c>
      <c r="J85" s="19"/>
      <c r="K85" s="19"/>
      <c r="L85" s="19" t="s">
        <v>73</v>
      </c>
      <c r="M85" s="19"/>
      <c r="N85" s="19"/>
      <c r="O85" s="19"/>
      <c r="P85" s="19"/>
      <c r="Q85" s="19"/>
      <c r="R85" s="19"/>
      <c r="S85" s="19"/>
      <c r="T85" s="19"/>
      <c r="U85" s="19"/>
      <c r="V85" s="19"/>
      <c r="W85" s="19"/>
      <c r="X85" s="19"/>
      <c r="Y85" s="19"/>
      <c r="Z85" s="19"/>
      <c r="AA85" s="19"/>
      <c r="AB85" s="19"/>
      <c r="AC85" s="19"/>
      <c r="AD85" s="19"/>
      <c r="AE85" s="19"/>
      <c r="AF85" s="19"/>
      <c r="AG85" s="19"/>
      <c r="AH85" s="19"/>
      <c r="AI85" s="19"/>
      <c r="AJ85" s="19">
        <v>3</v>
      </c>
      <c r="AK85" s="19"/>
      <c r="AL85" s="19"/>
      <c r="AM85" s="19"/>
      <c r="AN85" s="19">
        <v>3</v>
      </c>
      <c r="AO85" s="19"/>
      <c r="AP85" s="19"/>
      <c r="AQ85" s="19"/>
      <c r="AR85" s="19"/>
      <c r="AS85" s="48"/>
      <c r="AT85" s="19"/>
      <c r="AU85" s="19">
        <v>25</v>
      </c>
      <c r="AV85" s="19">
        <v>8</v>
      </c>
      <c r="AW85" s="19">
        <v>2</v>
      </c>
      <c r="AX85" s="19"/>
      <c r="AY85" s="19"/>
      <c r="AZ85" s="19"/>
      <c r="BA85" s="19"/>
      <c r="BB85" s="50">
        <v>12</v>
      </c>
      <c r="BC85" s="19"/>
      <c r="BD85" s="19"/>
      <c r="BE85" s="98">
        <v>1</v>
      </c>
      <c r="BF85" s="19" t="s">
        <v>115</v>
      </c>
      <c r="BG85" s="58"/>
      <c r="BH85" s="58"/>
      <c r="BI85" s="58"/>
      <c r="BJ85" s="245"/>
    </row>
    <row r="86" spans="1:62" s="151" customFormat="1" ht="12" customHeight="1">
      <c r="A86" s="43">
        <v>79</v>
      </c>
      <c r="B86" s="44"/>
      <c r="C86" s="43" t="s">
        <v>42</v>
      </c>
      <c r="D86" s="44"/>
      <c r="E86" s="45" t="s">
        <v>42</v>
      </c>
      <c r="F86" s="45" t="s">
        <v>576</v>
      </c>
      <c r="G86" s="41" t="s">
        <v>261</v>
      </c>
      <c r="H86" s="41" t="s">
        <v>278</v>
      </c>
      <c r="I86" s="43">
        <v>3</v>
      </c>
      <c r="J86" s="82"/>
      <c r="K86" s="82"/>
      <c r="L86" s="82"/>
      <c r="M86" s="82"/>
      <c r="N86" s="82"/>
      <c r="O86" s="82"/>
      <c r="P86" s="82"/>
      <c r="Q86" s="82"/>
      <c r="R86" s="82"/>
      <c r="S86" s="82"/>
      <c r="T86" s="82"/>
      <c r="U86" s="82"/>
      <c r="V86" s="82"/>
      <c r="W86" s="82"/>
      <c r="X86" s="82"/>
      <c r="Y86" s="82"/>
      <c r="Z86" s="82"/>
      <c r="AA86" s="82"/>
      <c r="AB86" s="82"/>
      <c r="AC86" s="82"/>
      <c r="AD86" s="82"/>
      <c r="AE86" s="82"/>
      <c r="AF86" s="82"/>
      <c r="AG86" s="82"/>
      <c r="AH86" s="82"/>
      <c r="AI86" s="82"/>
      <c r="AJ86" s="82"/>
      <c r="AK86" s="82"/>
      <c r="AL86" s="82"/>
      <c r="AM86" s="82"/>
      <c r="AN86" s="82"/>
      <c r="AO86" s="82"/>
      <c r="AP86" s="82"/>
      <c r="AQ86" s="82"/>
      <c r="AR86" s="82"/>
      <c r="AS86" s="83"/>
      <c r="AT86" s="82"/>
      <c r="AU86" s="82"/>
      <c r="AV86" s="82">
        <v>8</v>
      </c>
      <c r="AW86" s="82">
        <v>2</v>
      </c>
      <c r="AX86" s="82"/>
      <c r="AY86" s="82"/>
      <c r="AZ86" s="82"/>
      <c r="BA86" s="82">
        <v>13</v>
      </c>
      <c r="BB86" s="50">
        <v>12</v>
      </c>
      <c r="BC86" s="82"/>
      <c r="BD86" s="82"/>
      <c r="BE86" s="98">
        <v>1</v>
      </c>
      <c r="BF86" s="19" t="s">
        <v>115</v>
      </c>
      <c r="BG86" s="58"/>
      <c r="BH86" s="58"/>
      <c r="BI86" s="58"/>
      <c r="BJ86" s="245"/>
    </row>
    <row r="87" spans="1:62" s="151" customFormat="1" ht="12" customHeight="1">
      <c r="A87" s="43">
        <v>80</v>
      </c>
      <c r="B87" s="44" t="s">
        <v>7</v>
      </c>
      <c r="C87" s="43" t="s">
        <v>42</v>
      </c>
      <c r="D87" s="44"/>
      <c r="E87" s="45" t="s">
        <v>42</v>
      </c>
      <c r="F87" s="45" t="s">
        <v>577</v>
      </c>
      <c r="G87" s="41" t="s">
        <v>261</v>
      </c>
      <c r="H87" s="41" t="s">
        <v>278</v>
      </c>
      <c r="I87" s="43">
        <v>3</v>
      </c>
      <c r="J87" s="82"/>
      <c r="K87" s="82"/>
      <c r="L87" s="82" t="s">
        <v>73</v>
      </c>
      <c r="M87" s="82"/>
      <c r="N87" s="82"/>
      <c r="O87" s="82"/>
      <c r="P87" s="82"/>
      <c r="Q87" s="82"/>
      <c r="R87" s="82"/>
      <c r="S87" s="82"/>
      <c r="T87" s="82"/>
      <c r="U87" s="82"/>
      <c r="V87" s="82"/>
      <c r="W87" s="82"/>
      <c r="X87" s="82"/>
      <c r="Y87" s="82"/>
      <c r="Z87" s="82"/>
      <c r="AA87" s="82"/>
      <c r="AB87" s="82"/>
      <c r="AC87" s="83"/>
      <c r="AD87" s="83"/>
      <c r="AE87" s="82"/>
      <c r="AF87" s="82"/>
      <c r="AG87" s="82"/>
      <c r="AH87" s="82"/>
      <c r="AI87" s="82"/>
      <c r="AJ87" s="82"/>
      <c r="AK87" s="83"/>
      <c r="AL87" s="83"/>
      <c r="AM87" s="82"/>
      <c r="AN87" s="82"/>
      <c r="AO87" s="82"/>
      <c r="AP87" s="82"/>
      <c r="AQ87" s="83"/>
      <c r="AR87" s="83"/>
      <c r="AS87" s="83"/>
      <c r="AT87" s="82"/>
      <c r="AU87" s="82"/>
      <c r="AV87" s="83"/>
      <c r="AW87" s="83"/>
      <c r="AX87" s="82"/>
      <c r="AY87" s="82">
        <v>5</v>
      </c>
      <c r="AZ87" s="82">
        <v>21</v>
      </c>
      <c r="BA87" s="83"/>
      <c r="BB87" s="119">
        <v>14</v>
      </c>
      <c r="BC87" s="82"/>
      <c r="BD87" s="82"/>
      <c r="BE87" s="98">
        <v>1</v>
      </c>
      <c r="BF87" s="19" t="s">
        <v>115</v>
      </c>
      <c r="BG87" s="58"/>
      <c r="BH87" s="58"/>
      <c r="BI87" s="58"/>
      <c r="BJ87" s="245"/>
    </row>
    <row r="88" spans="1:62" s="151" customFormat="1" ht="42" customHeight="1">
      <c r="A88" s="43">
        <v>80</v>
      </c>
      <c r="B88" s="44" t="s">
        <v>8</v>
      </c>
      <c r="C88" s="43" t="s">
        <v>42</v>
      </c>
      <c r="D88" s="44"/>
      <c r="E88" s="45" t="s">
        <v>42</v>
      </c>
      <c r="F88" s="45" t="s">
        <v>578</v>
      </c>
      <c r="G88" s="41" t="s">
        <v>446</v>
      </c>
      <c r="H88" s="41" t="s">
        <v>360</v>
      </c>
      <c r="I88" s="43">
        <v>3</v>
      </c>
      <c r="J88" s="82"/>
      <c r="K88" s="82"/>
      <c r="L88" s="82" t="s">
        <v>73</v>
      </c>
      <c r="M88" s="82"/>
      <c r="N88" s="82"/>
      <c r="O88" s="82"/>
      <c r="P88" s="82"/>
      <c r="Q88" s="82"/>
      <c r="R88" s="82"/>
      <c r="S88" s="82"/>
      <c r="T88" s="82"/>
      <c r="U88" s="82"/>
      <c r="V88" s="82"/>
      <c r="W88" s="82"/>
      <c r="X88" s="82"/>
      <c r="Y88" s="82"/>
      <c r="Z88" s="82"/>
      <c r="AA88" s="82"/>
      <c r="AB88" s="82"/>
      <c r="AC88" s="83"/>
      <c r="AD88" s="83"/>
      <c r="AE88" s="82"/>
      <c r="AF88" s="82"/>
      <c r="AG88" s="82"/>
      <c r="AH88" s="82"/>
      <c r="AI88" s="82"/>
      <c r="AJ88" s="82"/>
      <c r="AK88" s="83"/>
      <c r="AL88" s="83"/>
      <c r="AM88" s="82"/>
      <c r="AN88" s="82"/>
      <c r="AO88" s="82"/>
      <c r="AP88" s="82"/>
      <c r="AQ88" s="83"/>
      <c r="AR88" s="83"/>
      <c r="AS88" s="83"/>
      <c r="AT88" s="82"/>
      <c r="AU88" s="82"/>
      <c r="AV88" s="83"/>
      <c r="AW88" s="83"/>
      <c r="AX88" s="82"/>
      <c r="AY88" s="82">
        <v>5</v>
      </c>
      <c r="AZ88" s="82">
        <v>21</v>
      </c>
      <c r="BA88" s="83"/>
      <c r="BB88" s="119"/>
      <c r="BC88" s="82"/>
      <c r="BD88" s="82"/>
      <c r="BE88" s="98">
        <v>1</v>
      </c>
      <c r="BF88" s="19" t="s">
        <v>115</v>
      </c>
      <c r="BG88" s="58"/>
      <c r="BH88" s="58"/>
      <c r="BI88" s="58"/>
      <c r="BJ88" s="245"/>
    </row>
    <row r="89" spans="1:62" s="151" customFormat="1" ht="12" customHeight="1">
      <c r="A89" s="43">
        <v>81</v>
      </c>
      <c r="B89" s="44"/>
      <c r="C89" s="43" t="s">
        <v>42</v>
      </c>
      <c r="D89" s="44"/>
      <c r="E89" s="45" t="s">
        <v>42</v>
      </c>
      <c r="F89" s="45" t="s">
        <v>579</v>
      </c>
      <c r="G89" s="41" t="s">
        <v>261</v>
      </c>
      <c r="H89" s="41" t="s">
        <v>278</v>
      </c>
      <c r="I89" s="43">
        <v>3</v>
      </c>
      <c r="J89" s="82"/>
      <c r="K89" s="82"/>
      <c r="L89" s="82">
        <v>14</v>
      </c>
      <c r="M89" s="82"/>
      <c r="N89" s="82"/>
      <c r="O89" s="82"/>
      <c r="P89" s="82"/>
      <c r="Q89" s="82"/>
      <c r="R89" s="82"/>
      <c r="S89" s="82"/>
      <c r="T89" s="82"/>
      <c r="U89" s="82"/>
      <c r="V89" s="82"/>
      <c r="W89" s="82"/>
      <c r="X89" s="82"/>
      <c r="Y89" s="82"/>
      <c r="Z89" s="82"/>
      <c r="AA89" s="82"/>
      <c r="AB89" s="82"/>
      <c r="AC89" s="83"/>
      <c r="AD89" s="83"/>
      <c r="AE89" s="82"/>
      <c r="AF89" s="82"/>
      <c r="AG89" s="82"/>
      <c r="AH89" s="82"/>
      <c r="AI89" s="82"/>
      <c r="AJ89" s="82"/>
      <c r="AK89" s="83"/>
      <c r="AL89" s="83"/>
      <c r="AM89" s="82"/>
      <c r="AN89" s="82">
        <v>4</v>
      </c>
      <c r="AO89" s="82"/>
      <c r="AP89" s="82"/>
      <c r="AQ89" s="83"/>
      <c r="AR89" s="83"/>
      <c r="AS89" s="83"/>
      <c r="AT89" s="82"/>
      <c r="AU89" s="82"/>
      <c r="AV89" s="83"/>
      <c r="AW89" s="83"/>
      <c r="AX89" s="82"/>
      <c r="AY89" s="82">
        <v>6</v>
      </c>
      <c r="AZ89" s="82"/>
      <c r="BA89" s="83">
        <v>13</v>
      </c>
      <c r="BB89" s="119">
        <v>14</v>
      </c>
      <c r="BC89" s="82"/>
      <c r="BD89" s="82"/>
      <c r="BE89" s="98">
        <v>1</v>
      </c>
      <c r="BF89" s="19" t="s">
        <v>115</v>
      </c>
      <c r="BG89" s="58"/>
      <c r="BH89" s="58"/>
      <c r="BI89" s="58"/>
      <c r="BJ89" s="245"/>
    </row>
    <row r="90" spans="1:62" s="151" customFormat="1" ht="12" customHeight="1">
      <c r="A90" s="43">
        <v>82</v>
      </c>
      <c r="B90" s="44"/>
      <c r="C90" s="43" t="s">
        <v>42</v>
      </c>
      <c r="D90" s="44"/>
      <c r="E90" s="45" t="s">
        <v>42</v>
      </c>
      <c r="F90" s="45" t="s">
        <v>580</v>
      </c>
      <c r="G90" s="41" t="s">
        <v>40</v>
      </c>
      <c r="H90" s="41" t="s">
        <v>278</v>
      </c>
      <c r="I90" s="18">
        <v>3</v>
      </c>
      <c r="J90" s="19"/>
      <c r="K90" s="19"/>
      <c r="L90" s="19"/>
      <c r="M90" s="19"/>
      <c r="N90" s="19"/>
      <c r="O90" s="19"/>
      <c r="P90" s="19"/>
      <c r="Q90" s="19"/>
      <c r="R90" s="19"/>
      <c r="S90" s="19"/>
      <c r="T90" s="19"/>
      <c r="U90" s="19"/>
      <c r="V90" s="19"/>
      <c r="W90" s="19"/>
      <c r="X90" s="19"/>
      <c r="Y90" s="19"/>
      <c r="Z90" s="19"/>
      <c r="AA90" s="19"/>
      <c r="AB90" s="19"/>
      <c r="AC90" s="48"/>
      <c r="AD90" s="48"/>
      <c r="AE90" s="19"/>
      <c r="AF90" s="19"/>
      <c r="AG90" s="19"/>
      <c r="AH90" s="19"/>
      <c r="AI90" s="19"/>
      <c r="AJ90" s="19"/>
      <c r="AK90" s="48"/>
      <c r="AL90" s="48"/>
      <c r="AM90" s="19"/>
      <c r="AN90" s="19">
        <v>4</v>
      </c>
      <c r="AO90" s="19"/>
      <c r="AP90" s="19">
        <v>21</v>
      </c>
      <c r="AQ90" s="48"/>
      <c r="AR90" s="48"/>
      <c r="AS90" s="48"/>
      <c r="AT90" s="19"/>
      <c r="AU90" s="19">
        <v>18</v>
      </c>
      <c r="AV90" s="48">
        <v>8</v>
      </c>
      <c r="AW90" s="48">
        <v>2</v>
      </c>
      <c r="AX90" s="19"/>
      <c r="AY90" s="19"/>
      <c r="AZ90" s="19"/>
      <c r="BA90" s="48"/>
      <c r="BB90" s="48">
        <v>12</v>
      </c>
      <c r="BC90" s="19"/>
      <c r="BD90" s="19"/>
      <c r="BE90" s="98">
        <v>1</v>
      </c>
      <c r="BF90" s="19" t="s">
        <v>115</v>
      </c>
      <c r="BG90" s="58"/>
      <c r="BH90" s="58"/>
      <c r="BI90" s="58"/>
      <c r="BJ90" s="245"/>
    </row>
    <row r="91" spans="1:62" s="151" customFormat="1" ht="12" customHeight="1">
      <c r="A91" s="43">
        <v>83</v>
      </c>
      <c r="B91" s="44"/>
      <c r="C91" s="43" t="s">
        <v>42</v>
      </c>
      <c r="D91" s="44"/>
      <c r="E91" s="45" t="s">
        <v>42</v>
      </c>
      <c r="F91" s="45" t="s">
        <v>581</v>
      </c>
      <c r="G91" s="41" t="s">
        <v>40</v>
      </c>
      <c r="H91" s="41" t="s">
        <v>278</v>
      </c>
      <c r="I91" s="18">
        <v>3</v>
      </c>
      <c r="J91" s="19"/>
      <c r="K91" s="19"/>
      <c r="L91" s="19"/>
      <c r="M91" s="19"/>
      <c r="N91" s="19"/>
      <c r="O91" s="19"/>
      <c r="P91" s="19"/>
      <c r="Q91" s="19"/>
      <c r="R91" s="19"/>
      <c r="S91" s="19"/>
      <c r="T91" s="19"/>
      <c r="U91" s="19"/>
      <c r="V91" s="19"/>
      <c r="W91" s="19"/>
      <c r="X91" s="19"/>
      <c r="Y91" s="19"/>
      <c r="Z91" s="19"/>
      <c r="AA91" s="19"/>
      <c r="AB91" s="19"/>
      <c r="AC91" s="48"/>
      <c r="AD91" s="48"/>
      <c r="AE91" s="19"/>
      <c r="AF91" s="19"/>
      <c r="AG91" s="19"/>
      <c r="AH91" s="19"/>
      <c r="AI91" s="19"/>
      <c r="AJ91" s="19"/>
      <c r="AK91" s="48"/>
      <c r="AL91" s="48"/>
      <c r="AM91" s="19"/>
      <c r="AN91" s="19">
        <v>4</v>
      </c>
      <c r="AO91" s="19"/>
      <c r="AP91" s="19"/>
      <c r="AQ91" s="48">
        <v>13</v>
      </c>
      <c r="AR91" s="48"/>
      <c r="AS91" s="48"/>
      <c r="AT91" s="19"/>
      <c r="AU91" s="19">
        <v>18</v>
      </c>
      <c r="AV91" s="48">
        <v>8</v>
      </c>
      <c r="AW91" s="48">
        <v>2</v>
      </c>
      <c r="AX91" s="19"/>
      <c r="AY91" s="19"/>
      <c r="AZ91" s="19"/>
      <c r="BA91" s="48"/>
      <c r="BB91" s="48">
        <v>12</v>
      </c>
      <c r="BC91" s="19"/>
      <c r="BD91" s="19"/>
      <c r="BE91" s="98">
        <v>1</v>
      </c>
      <c r="BF91" s="19" t="s">
        <v>115</v>
      </c>
      <c r="BG91" s="58"/>
      <c r="BH91" s="58"/>
      <c r="BI91" s="58"/>
      <c r="BJ91" s="245"/>
    </row>
    <row r="92" spans="1:62" s="151" customFormat="1" ht="12" customHeight="1">
      <c r="A92" s="43">
        <v>84</v>
      </c>
      <c r="B92" s="44"/>
      <c r="C92" s="43" t="s">
        <v>42</v>
      </c>
      <c r="D92" s="44"/>
      <c r="E92" s="45" t="s">
        <v>42</v>
      </c>
      <c r="F92" s="45" t="s">
        <v>582</v>
      </c>
      <c r="G92" s="41" t="s">
        <v>40</v>
      </c>
      <c r="H92" s="41" t="s">
        <v>278</v>
      </c>
      <c r="I92" s="18">
        <v>3</v>
      </c>
      <c r="J92" s="19"/>
      <c r="K92" s="19"/>
      <c r="L92" s="19"/>
      <c r="M92" s="19"/>
      <c r="N92" s="19"/>
      <c r="O92" s="19"/>
      <c r="P92" s="19"/>
      <c r="Q92" s="19"/>
      <c r="R92" s="19"/>
      <c r="S92" s="19"/>
      <c r="T92" s="19"/>
      <c r="U92" s="19"/>
      <c r="V92" s="19"/>
      <c r="W92" s="19"/>
      <c r="X92" s="19"/>
      <c r="Y92" s="19"/>
      <c r="Z92" s="19"/>
      <c r="AA92" s="19"/>
      <c r="AB92" s="19"/>
      <c r="AC92" s="48"/>
      <c r="AD92" s="48"/>
      <c r="AE92" s="19"/>
      <c r="AF92" s="19"/>
      <c r="AG92" s="19"/>
      <c r="AH92" s="19"/>
      <c r="AI92" s="19"/>
      <c r="AJ92" s="19"/>
      <c r="AK92" s="48"/>
      <c r="AL92" s="48"/>
      <c r="AM92" s="19"/>
      <c r="AN92" s="48">
        <v>8</v>
      </c>
      <c r="AO92" s="19"/>
      <c r="AP92" s="19"/>
      <c r="AQ92" s="48">
        <v>13</v>
      </c>
      <c r="AR92" s="48"/>
      <c r="AS92" s="48"/>
      <c r="AT92" s="19"/>
      <c r="AU92" s="19"/>
      <c r="AV92" s="48"/>
      <c r="AW92" s="48"/>
      <c r="AX92" s="19"/>
      <c r="AY92" s="48">
        <v>8</v>
      </c>
      <c r="AZ92" s="19"/>
      <c r="BA92" s="48">
        <v>13</v>
      </c>
      <c r="BB92" s="48"/>
      <c r="BC92" s="19"/>
      <c r="BD92" s="19"/>
      <c r="BE92" s="98">
        <v>1</v>
      </c>
      <c r="BF92" s="19" t="s">
        <v>115</v>
      </c>
      <c r="BG92" s="58"/>
      <c r="BH92" s="58"/>
      <c r="BI92" s="58"/>
      <c r="BJ92" s="245"/>
    </row>
    <row r="93" spans="1:62" s="151" customFormat="1" ht="12" customHeight="1">
      <c r="A93" s="43">
        <v>85</v>
      </c>
      <c r="B93" s="44"/>
      <c r="C93" s="43" t="s">
        <v>42</v>
      </c>
      <c r="D93" s="44"/>
      <c r="E93" s="45" t="s">
        <v>42</v>
      </c>
      <c r="F93" s="45" t="s">
        <v>583</v>
      </c>
      <c r="G93" s="41" t="s">
        <v>40</v>
      </c>
      <c r="H93" s="41" t="s">
        <v>278</v>
      </c>
      <c r="I93" s="18">
        <v>3</v>
      </c>
      <c r="J93" s="19"/>
      <c r="K93" s="19"/>
      <c r="L93" s="19" t="s">
        <v>73</v>
      </c>
      <c r="M93" s="19"/>
      <c r="N93" s="19"/>
      <c r="O93" s="19"/>
      <c r="P93" s="19"/>
      <c r="Q93" s="19"/>
      <c r="R93" s="19"/>
      <c r="S93" s="19"/>
      <c r="T93" s="19"/>
      <c r="U93" s="19"/>
      <c r="V93" s="19"/>
      <c r="W93" s="19"/>
      <c r="X93" s="19"/>
      <c r="Y93" s="19"/>
      <c r="Z93" s="19"/>
      <c r="AA93" s="19"/>
      <c r="AB93" s="19"/>
      <c r="AC93" s="19"/>
      <c r="AD93" s="19"/>
      <c r="AE93" s="19"/>
      <c r="AF93" s="19"/>
      <c r="AG93" s="19"/>
      <c r="AH93" s="19"/>
      <c r="AI93" s="19"/>
      <c r="AJ93" s="19"/>
      <c r="AK93" s="19"/>
      <c r="AL93" s="19"/>
      <c r="AM93" s="19"/>
      <c r="AN93" s="19"/>
      <c r="AO93" s="19"/>
      <c r="AP93" s="19"/>
      <c r="AQ93" s="19"/>
      <c r="AR93" s="19"/>
      <c r="AS93" s="48"/>
      <c r="AT93" s="19"/>
      <c r="AU93" s="19">
        <v>18</v>
      </c>
      <c r="AV93" s="19"/>
      <c r="AW93" s="19"/>
      <c r="AX93" s="19">
        <v>17</v>
      </c>
      <c r="AY93" s="19"/>
      <c r="AZ93" s="19"/>
      <c r="BA93" s="19"/>
      <c r="BB93" s="50">
        <v>12</v>
      </c>
      <c r="BC93" s="19"/>
      <c r="BD93" s="19"/>
      <c r="BE93" s="98">
        <v>1</v>
      </c>
      <c r="BF93" s="19" t="s">
        <v>115</v>
      </c>
      <c r="BG93" s="58"/>
      <c r="BH93" s="58"/>
      <c r="BI93" s="58"/>
      <c r="BJ93" s="245"/>
    </row>
    <row r="94" spans="1:62" s="151" customFormat="1" ht="24">
      <c r="A94" s="43">
        <v>86</v>
      </c>
      <c r="B94" s="44"/>
      <c r="C94" s="43" t="s">
        <v>42</v>
      </c>
      <c r="D94" s="44"/>
      <c r="E94" s="45" t="s">
        <v>42</v>
      </c>
      <c r="F94" s="45" t="s">
        <v>584</v>
      </c>
      <c r="G94" s="41" t="s">
        <v>313</v>
      </c>
      <c r="H94" s="41" t="s">
        <v>278</v>
      </c>
      <c r="I94" s="18">
        <v>3</v>
      </c>
      <c r="J94" s="19"/>
      <c r="K94" s="19"/>
      <c r="L94" s="19">
        <v>14</v>
      </c>
      <c r="M94" s="19"/>
      <c r="N94" s="19"/>
      <c r="O94" s="19"/>
      <c r="P94" s="19"/>
      <c r="Q94" s="19"/>
      <c r="R94" s="19"/>
      <c r="S94" s="19"/>
      <c r="T94" s="19"/>
      <c r="U94" s="19"/>
      <c r="V94" s="19"/>
      <c r="W94" s="19"/>
      <c r="X94" s="19"/>
      <c r="Y94" s="19"/>
      <c r="Z94" s="19"/>
      <c r="AA94" s="19"/>
      <c r="AB94" s="19"/>
      <c r="AC94" s="48"/>
      <c r="AD94" s="48"/>
      <c r="AE94" s="19"/>
      <c r="AF94" s="19"/>
      <c r="AG94" s="19"/>
      <c r="AH94" s="19"/>
      <c r="AI94" s="19"/>
      <c r="AJ94" s="19"/>
      <c r="AK94" s="48">
        <v>4</v>
      </c>
      <c r="AL94" s="48"/>
      <c r="AM94" s="19"/>
      <c r="AN94" s="19"/>
      <c r="AO94" s="19"/>
      <c r="AP94" s="19"/>
      <c r="AQ94" s="48"/>
      <c r="AR94" s="48"/>
      <c r="AS94" s="48"/>
      <c r="AT94" s="19"/>
      <c r="AU94" s="19"/>
      <c r="AV94" s="48"/>
      <c r="AW94" s="48"/>
      <c r="AX94" s="19">
        <v>17</v>
      </c>
      <c r="AY94" s="19"/>
      <c r="AZ94" s="19"/>
      <c r="BA94" s="48"/>
      <c r="BB94" s="48"/>
      <c r="BC94" s="19"/>
      <c r="BD94" s="19"/>
      <c r="BE94" s="98">
        <v>1</v>
      </c>
      <c r="BF94" s="19" t="s">
        <v>115</v>
      </c>
      <c r="BG94" s="58"/>
      <c r="BH94" s="58"/>
      <c r="BI94" s="58"/>
      <c r="BJ94" s="245"/>
    </row>
    <row r="95" spans="1:62" s="10" customFormat="1" ht="24">
      <c r="A95" s="43">
        <v>87</v>
      </c>
      <c r="B95" s="44"/>
      <c r="C95" s="43" t="s">
        <v>42</v>
      </c>
      <c r="D95" s="44"/>
      <c r="E95" s="45" t="s">
        <v>42</v>
      </c>
      <c r="F95" s="45" t="s">
        <v>585</v>
      </c>
      <c r="G95" s="41" t="s">
        <v>313</v>
      </c>
      <c r="H95" s="41" t="s">
        <v>278</v>
      </c>
      <c r="I95" s="18">
        <v>3</v>
      </c>
      <c r="J95" s="152"/>
      <c r="K95" s="152"/>
      <c r="L95" s="19"/>
      <c r="M95" s="152"/>
      <c r="N95" s="152"/>
      <c r="O95" s="152"/>
      <c r="P95" s="152"/>
      <c r="Q95" s="152"/>
      <c r="R95" s="152"/>
      <c r="S95" s="152"/>
      <c r="T95" s="152"/>
      <c r="U95" s="152"/>
      <c r="V95" s="152"/>
      <c r="W95" s="152"/>
      <c r="X95" s="152"/>
      <c r="Y95" s="152"/>
      <c r="Z95" s="152"/>
      <c r="AA95" s="152"/>
      <c r="AB95" s="152"/>
      <c r="AC95" s="152"/>
      <c r="AD95" s="152"/>
      <c r="AE95" s="152"/>
      <c r="AF95" s="152"/>
      <c r="AG95" s="152"/>
      <c r="AH95" s="152"/>
      <c r="AI95" s="152"/>
      <c r="AJ95" s="19"/>
      <c r="AK95" s="19">
        <v>4</v>
      </c>
      <c r="AL95" s="19"/>
      <c r="AM95" s="152"/>
      <c r="AN95" s="19"/>
      <c r="AO95" s="19"/>
      <c r="AP95" s="152"/>
      <c r="AQ95" s="19"/>
      <c r="AR95" s="19"/>
      <c r="AS95" s="48"/>
      <c r="AT95" s="152"/>
      <c r="AU95" s="19">
        <v>18</v>
      </c>
      <c r="AV95" s="19"/>
      <c r="AW95" s="19"/>
      <c r="AX95" s="19"/>
      <c r="AY95" s="19"/>
      <c r="AZ95" s="19"/>
      <c r="BA95" s="19"/>
      <c r="BB95" s="50">
        <v>12</v>
      </c>
      <c r="BC95" s="152"/>
      <c r="BD95" s="152"/>
      <c r="BE95" s="98">
        <v>1</v>
      </c>
      <c r="BF95" s="19" t="s">
        <v>115</v>
      </c>
      <c r="BG95" s="58"/>
      <c r="BH95" s="58"/>
      <c r="BI95" s="58"/>
      <c r="BJ95" s="245"/>
    </row>
    <row r="96" spans="1:62" s="10" customFormat="1" ht="12" customHeight="1">
      <c r="A96" s="43">
        <v>88</v>
      </c>
      <c r="B96" s="44"/>
      <c r="C96" s="43" t="s">
        <v>42</v>
      </c>
      <c r="D96" s="44"/>
      <c r="E96" s="45" t="s">
        <v>42</v>
      </c>
      <c r="F96" s="45" t="s">
        <v>586</v>
      </c>
      <c r="G96" s="41" t="s">
        <v>265</v>
      </c>
      <c r="H96" s="41" t="s">
        <v>278</v>
      </c>
      <c r="I96" s="43">
        <v>3</v>
      </c>
      <c r="J96" s="82"/>
      <c r="K96" s="82"/>
      <c r="L96" s="82"/>
      <c r="M96" s="19">
        <v>13</v>
      </c>
      <c r="N96" s="82"/>
      <c r="O96" s="82"/>
      <c r="P96" s="82"/>
      <c r="Q96" s="82"/>
      <c r="R96" s="82"/>
      <c r="S96" s="82"/>
      <c r="T96" s="82"/>
      <c r="U96" s="82"/>
      <c r="V96" s="82"/>
      <c r="W96" s="82"/>
      <c r="X96" s="82"/>
      <c r="Y96" s="82"/>
      <c r="Z96" s="82"/>
      <c r="AA96" s="82"/>
      <c r="AB96" s="82"/>
      <c r="AC96" s="82"/>
      <c r="AD96" s="82"/>
      <c r="AE96" s="82"/>
      <c r="AF96" s="82"/>
      <c r="AG96" s="82"/>
      <c r="AH96" s="82"/>
      <c r="AI96" s="82"/>
      <c r="AJ96" s="82"/>
      <c r="AK96" s="82"/>
      <c r="AL96" s="82"/>
      <c r="AM96" s="82"/>
      <c r="AN96" s="82"/>
      <c r="AO96" s="82"/>
      <c r="AP96" s="82"/>
      <c r="AQ96" s="82"/>
      <c r="AR96" s="82"/>
      <c r="AS96" s="83"/>
      <c r="AT96" s="82"/>
      <c r="AU96" s="82"/>
      <c r="AV96" s="82"/>
      <c r="AW96" s="82"/>
      <c r="AX96" s="82">
        <v>10</v>
      </c>
      <c r="AY96" s="82"/>
      <c r="AZ96" s="82"/>
      <c r="BA96" s="82">
        <v>13</v>
      </c>
      <c r="BB96" s="82"/>
      <c r="BC96" s="82"/>
      <c r="BD96" s="82"/>
      <c r="BE96" s="98">
        <v>1</v>
      </c>
      <c r="BF96" s="19" t="s">
        <v>115</v>
      </c>
      <c r="BG96" s="58"/>
      <c r="BH96" s="58"/>
      <c r="BI96" s="58"/>
      <c r="BJ96" s="245"/>
    </row>
    <row r="97" spans="1:62" s="10" customFormat="1" ht="12" customHeight="1">
      <c r="A97" s="43">
        <v>89</v>
      </c>
      <c r="B97" s="44" t="s">
        <v>7</v>
      </c>
      <c r="C97" s="43" t="s">
        <v>42</v>
      </c>
      <c r="D97" s="44"/>
      <c r="E97" s="45" t="s">
        <v>42</v>
      </c>
      <c r="F97" s="45" t="s">
        <v>587</v>
      </c>
      <c r="G97" s="41" t="s">
        <v>40</v>
      </c>
      <c r="H97" s="41" t="s">
        <v>278</v>
      </c>
      <c r="I97" s="18">
        <v>3</v>
      </c>
      <c r="J97" s="84"/>
      <c r="K97" s="84"/>
      <c r="L97" s="85"/>
      <c r="M97" s="84"/>
      <c r="N97" s="84"/>
      <c r="O97" s="84"/>
      <c r="P97" s="84"/>
      <c r="Q97" s="84"/>
      <c r="R97" s="84"/>
      <c r="S97" s="84"/>
      <c r="T97" s="84"/>
      <c r="U97" s="84"/>
      <c r="V97" s="84"/>
      <c r="W97" s="84"/>
      <c r="X97" s="84"/>
      <c r="Y97" s="84"/>
      <c r="Z97" s="84"/>
      <c r="AA97" s="84"/>
      <c r="AB97" s="84"/>
      <c r="AC97" s="84"/>
      <c r="AD97" s="84"/>
      <c r="AE97" s="84"/>
      <c r="AF97" s="84"/>
      <c r="AG97" s="85"/>
      <c r="AH97" s="85"/>
      <c r="AI97" s="85"/>
      <c r="AJ97" s="82"/>
      <c r="AK97" s="84"/>
      <c r="AL97" s="84"/>
      <c r="AM97" s="82"/>
      <c r="AN97" s="82">
        <v>5</v>
      </c>
      <c r="AO97" s="84"/>
      <c r="AP97" s="82">
        <v>21</v>
      </c>
      <c r="AQ97" s="84"/>
      <c r="AR97" s="84"/>
      <c r="AS97" s="114"/>
      <c r="AT97" s="82"/>
      <c r="AU97" s="82">
        <v>18</v>
      </c>
      <c r="AV97" s="84"/>
      <c r="AW97" s="84"/>
      <c r="AX97" s="84"/>
      <c r="AY97" s="82">
        <v>5</v>
      </c>
      <c r="AZ97" s="82">
        <v>21</v>
      </c>
      <c r="BA97" s="84"/>
      <c r="BB97" s="50">
        <v>12</v>
      </c>
      <c r="BC97" s="82"/>
      <c r="BD97" s="84"/>
      <c r="BE97" s="98">
        <v>1</v>
      </c>
      <c r="BF97" s="19" t="s">
        <v>115</v>
      </c>
      <c r="BG97" s="58"/>
      <c r="BH97" s="58"/>
      <c r="BI97" s="58"/>
      <c r="BJ97" s="245"/>
    </row>
    <row r="98" spans="1:62" s="10" customFormat="1" ht="78.5" customHeight="1">
      <c r="A98" s="51">
        <v>89</v>
      </c>
      <c r="B98" s="52" t="s">
        <v>8</v>
      </c>
      <c r="C98" s="51" t="s">
        <v>42</v>
      </c>
      <c r="D98" s="52"/>
      <c r="E98" s="53" t="s">
        <v>42</v>
      </c>
      <c r="F98" s="53" t="s">
        <v>588</v>
      </c>
      <c r="G98" s="54" t="s">
        <v>447</v>
      </c>
      <c r="H98" s="54" t="s">
        <v>805</v>
      </c>
      <c r="I98" s="18">
        <v>3</v>
      </c>
      <c r="J98" s="140"/>
      <c r="K98" s="140"/>
      <c r="L98" s="141"/>
      <c r="M98" s="140"/>
      <c r="N98" s="140"/>
      <c r="O98" s="140"/>
      <c r="P98" s="140"/>
      <c r="Q98" s="140"/>
      <c r="R98" s="140"/>
      <c r="S98" s="140"/>
      <c r="T98" s="140"/>
      <c r="U98" s="140"/>
      <c r="V98" s="140"/>
      <c r="W98" s="140"/>
      <c r="X98" s="140"/>
      <c r="Y98" s="140"/>
      <c r="Z98" s="140"/>
      <c r="AA98" s="140"/>
      <c r="AB98" s="140"/>
      <c r="AC98" s="140"/>
      <c r="AD98" s="140"/>
      <c r="AE98" s="140"/>
      <c r="AF98" s="140"/>
      <c r="AG98" s="141"/>
      <c r="AH98" s="141"/>
      <c r="AI98" s="141"/>
      <c r="AJ98" s="142"/>
      <c r="AK98" s="140"/>
      <c r="AL98" s="140"/>
      <c r="AM98" s="142"/>
      <c r="AN98" s="142">
        <v>5</v>
      </c>
      <c r="AO98" s="140"/>
      <c r="AP98" s="142">
        <v>21</v>
      </c>
      <c r="AQ98" s="140"/>
      <c r="AR98" s="140"/>
      <c r="AS98" s="143">
        <v>5</v>
      </c>
      <c r="AT98" s="142"/>
      <c r="AU98" s="144"/>
      <c r="AV98" s="140"/>
      <c r="AW98" s="140"/>
      <c r="AX98" s="140"/>
      <c r="AY98" s="142">
        <v>5</v>
      </c>
      <c r="AZ98" s="142">
        <v>21</v>
      </c>
      <c r="BA98" s="140"/>
      <c r="BB98" s="50"/>
      <c r="BC98" s="142"/>
      <c r="BD98" s="140"/>
      <c r="BE98" s="98">
        <v>1</v>
      </c>
      <c r="BF98" s="19" t="s">
        <v>115</v>
      </c>
      <c r="BG98" s="58"/>
      <c r="BH98" s="58"/>
      <c r="BI98" s="58"/>
      <c r="BJ98" s="245"/>
    </row>
    <row r="99" spans="1:62" s="10" customFormat="1" ht="12" customHeight="1">
      <c r="A99" s="43">
        <v>90</v>
      </c>
      <c r="B99" s="44" t="s">
        <v>7</v>
      </c>
      <c r="C99" s="43" t="s">
        <v>42</v>
      </c>
      <c r="D99" s="44"/>
      <c r="E99" s="45" t="s">
        <v>42</v>
      </c>
      <c r="F99" s="45" t="s">
        <v>589</v>
      </c>
      <c r="G99" s="41" t="s">
        <v>40</v>
      </c>
      <c r="H99" s="41" t="s">
        <v>278</v>
      </c>
      <c r="I99" s="18">
        <v>3</v>
      </c>
      <c r="J99" s="84"/>
      <c r="K99" s="84"/>
      <c r="L99" s="85"/>
      <c r="M99" s="84"/>
      <c r="N99" s="84"/>
      <c r="O99" s="84"/>
      <c r="P99" s="84"/>
      <c r="Q99" s="84"/>
      <c r="R99" s="84"/>
      <c r="S99" s="84"/>
      <c r="T99" s="84"/>
      <c r="U99" s="84"/>
      <c r="V99" s="84"/>
      <c r="W99" s="84"/>
      <c r="X99" s="84"/>
      <c r="Y99" s="84"/>
      <c r="Z99" s="84"/>
      <c r="AA99" s="84"/>
      <c r="AB99" s="84"/>
      <c r="AC99" s="84"/>
      <c r="AD99" s="84"/>
      <c r="AE99" s="84"/>
      <c r="AF99" s="84"/>
      <c r="AG99" s="85"/>
      <c r="AH99" s="85"/>
      <c r="AI99" s="85"/>
      <c r="AJ99" s="82"/>
      <c r="AK99" s="84"/>
      <c r="AL99" s="84"/>
      <c r="AM99" s="82"/>
      <c r="AN99" s="82">
        <v>5</v>
      </c>
      <c r="AO99" s="84"/>
      <c r="AP99" s="84"/>
      <c r="AQ99" s="82">
        <v>13</v>
      </c>
      <c r="AR99" s="84"/>
      <c r="AS99" s="114"/>
      <c r="AT99" s="84"/>
      <c r="AU99" s="82">
        <v>18</v>
      </c>
      <c r="AV99" s="84"/>
      <c r="AW99" s="84"/>
      <c r="AX99" s="84"/>
      <c r="AY99" s="82">
        <v>5</v>
      </c>
      <c r="AZ99" s="84"/>
      <c r="BA99" s="82">
        <v>13</v>
      </c>
      <c r="BB99" s="50">
        <v>12</v>
      </c>
      <c r="BC99" s="84"/>
      <c r="BD99" s="84"/>
      <c r="BE99" s="98">
        <v>1</v>
      </c>
      <c r="BF99" s="19" t="s">
        <v>115</v>
      </c>
      <c r="BG99" s="58"/>
      <c r="BH99" s="58"/>
      <c r="BI99" s="58"/>
      <c r="BJ99" s="245"/>
    </row>
    <row r="100" spans="1:62" s="10" customFormat="1" ht="78.5" customHeight="1">
      <c r="A100" s="43">
        <v>90</v>
      </c>
      <c r="B100" s="44" t="s">
        <v>8</v>
      </c>
      <c r="C100" s="43" t="s">
        <v>42</v>
      </c>
      <c r="D100" s="44"/>
      <c r="E100" s="45" t="s">
        <v>42</v>
      </c>
      <c r="F100" s="45" t="s">
        <v>590</v>
      </c>
      <c r="G100" s="41" t="s">
        <v>447</v>
      </c>
      <c r="H100" s="41" t="s">
        <v>805</v>
      </c>
      <c r="I100" s="18">
        <v>3</v>
      </c>
      <c r="J100" s="84"/>
      <c r="K100" s="84"/>
      <c r="L100" s="85"/>
      <c r="M100" s="84"/>
      <c r="N100" s="84"/>
      <c r="O100" s="84"/>
      <c r="P100" s="84"/>
      <c r="Q100" s="84"/>
      <c r="R100" s="84"/>
      <c r="S100" s="84"/>
      <c r="T100" s="84"/>
      <c r="U100" s="84"/>
      <c r="V100" s="84"/>
      <c r="W100" s="84"/>
      <c r="X100" s="84"/>
      <c r="Y100" s="84"/>
      <c r="Z100" s="84"/>
      <c r="AA100" s="84"/>
      <c r="AB100" s="84"/>
      <c r="AC100" s="84"/>
      <c r="AD100" s="84"/>
      <c r="AE100" s="84"/>
      <c r="AF100" s="84"/>
      <c r="AG100" s="85"/>
      <c r="AH100" s="85"/>
      <c r="AI100" s="85"/>
      <c r="AJ100" s="82"/>
      <c r="AK100" s="84"/>
      <c r="AL100" s="84"/>
      <c r="AM100" s="82"/>
      <c r="AN100" s="82">
        <v>5</v>
      </c>
      <c r="AO100" s="84"/>
      <c r="AP100" s="84"/>
      <c r="AQ100" s="82">
        <v>13</v>
      </c>
      <c r="AR100" s="84"/>
      <c r="AS100" s="82">
        <v>5</v>
      </c>
      <c r="AT100" s="114"/>
      <c r="AU100" s="82"/>
      <c r="AV100" s="84"/>
      <c r="AW100" s="84"/>
      <c r="AX100" s="84"/>
      <c r="AY100" s="82">
        <v>5</v>
      </c>
      <c r="AZ100" s="84"/>
      <c r="BA100" s="82">
        <v>13</v>
      </c>
      <c r="BB100" s="50"/>
      <c r="BC100" s="84"/>
      <c r="BD100" s="84"/>
      <c r="BE100" s="98">
        <v>1</v>
      </c>
      <c r="BF100" s="19" t="s">
        <v>115</v>
      </c>
      <c r="BG100" s="58"/>
      <c r="BH100" s="58"/>
      <c r="BI100" s="58"/>
      <c r="BJ100" s="245"/>
    </row>
    <row r="101" spans="1:62" s="10" customFormat="1" ht="24">
      <c r="A101" s="43">
        <v>91</v>
      </c>
      <c r="B101" s="44"/>
      <c r="C101" s="43" t="s">
        <v>42</v>
      </c>
      <c r="D101" s="44"/>
      <c r="E101" s="45" t="s">
        <v>42</v>
      </c>
      <c r="F101" s="45" t="s">
        <v>591</v>
      </c>
      <c r="G101" s="41" t="s">
        <v>313</v>
      </c>
      <c r="H101" s="41" t="s">
        <v>278</v>
      </c>
      <c r="I101" s="18">
        <v>3</v>
      </c>
      <c r="J101" s="152"/>
      <c r="K101" s="152"/>
      <c r="L101" s="19">
        <v>14</v>
      </c>
      <c r="M101" s="152"/>
      <c r="N101" s="152"/>
      <c r="O101" s="152"/>
      <c r="P101" s="152"/>
      <c r="Q101" s="152"/>
      <c r="R101" s="152"/>
      <c r="S101" s="152"/>
      <c r="T101" s="152"/>
      <c r="U101" s="152"/>
      <c r="V101" s="152"/>
      <c r="W101" s="152"/>
      <c r="X101" s="152"/>
      <c r="Y101" s="152"/>
      <c r="Z101" s="152"/>
      <c r="AA101" s="152"/>
      <c r="AB101" s="152"/>
      <c r="AC101" s="152"/>
      <c r="AD101" s="152"/>
      <c r="AE101" s="152"/>
      <c r="AF101" s="152"/>
      <c r="AG101" s="152"/>
      <c r="AH101" s="152"/>
      <c r="AI101" s="152"/>
      <c r="AJ101" s="19"/>
      <c r="AK101" s="19"/>
      <c r="AL101" s="19">
        <v>12</v>
      </c>
      <c r="AM101" s="152"/>
      <c r="AN101" s="19"/>
      <c r="AO101" s="19"/>
      <c r="AP101" s="152"/>
      <c r="AQ101" s="19"/>
      <c r="AR101" s="19"/>
      <c r="AS101" s="48"/>
      <c r="AT101" s="152"/>
      <c r="AU101" s="19"/>
      <c r="AV101" s="19"/>
      <c r="AW101" s="19"/>
      <c r="AX101" s="19"/>
      <c r="AY101" s="19"/>
      <c r="AZ101" s="19"/>
      <c r="BA101" s="19"/>
      <c r="BB101" s="50"/>
      <c r="BC101" s="152"/>
      <c r="BD101" s="152"/>
      <c r="BE101" s="98">
        <v>1</v>
      </c>
      <c r="BF101" s="19" t="s">
        <v>115</v>
      </c>
      <c r="BG101" s="58"/>
      <c r="BH101" s="58"/>
      <c r="BI101" s="58"/>
      <c r="BJ101" s="245"/>
    </row>
    <row r="102" spans="1:62" s="10" customFormat="1" ht="48.5" customHeight="1">
      <c r="A102" s="43">
        <v>92</v>
      </c>
      <c r="B102" s="44"/>
      <c r="C102" s="43">
        <v>28</v>
      </c>
      <c r="D102" s="44"/>
      <c r="E102" s="45" t="s">
        <v>42</v>
      </c>
      <c r="F102" s="45" t="s">
        <v>592</v>
      </c>
      <c r="G102" s="41" t="s">
        <v>312</v>
      </c>
      <c r="H102" s="41" t="s">
        <v>358</v>
      </c>
      <c r="I102" s="18">
        <v>3</v>
      </c>
      <c r="J102" s="19">
        <v>2</v>
      </c>
      <c r="K102" s="19"/>
      <c r="L102" s="19">
        <v>16</v>
      </c>
      <c r="M102" s="19"/>
      <c r="N102" s="19" t="s">
        <v>73</v>
      </c>
      <c r="O102" s="19"/>
      <c r="P102" s="19"/>
      <c r="Q102" s="19"/>
      <c r="R102" s="19"/>
      <c r="S102" s="19"/>
      <c r="T102" s="19"/>
      <c r="U102" s="19"/>
      <c r="V102" s="19"/>
      <c r="W102" s="19"/>
      <c r="X102" s="19">
        <v>5</v>
      </c>
      <c r="Y102" s="19"/>
      <c r="Z102" s="19"/>
      <c r="AA102" s="19"/>
      <c r="AB102" s="19"/>
      <c r="AC102" s="48"/>
      <c r="AD102" s="48"/>
      <c r="AE102" s="19"/>
      <c r="AF102" s="48"/>
      <c r="AG102" s="48"/>
      <c r="AH102" s="48"/>
      <c r="AI102" s="48"/>
      <c r="AJ102" s="48"/>
      <c r="AK102" s="48"/>
      <c r="AL102" s="48"/>
      <c r="AM102" s="48"/>
      <c r="AN102" s="48"/>
      <c r="AO102" s="48"/>
      <c r="AP102" s="48"/>
      <c r="AQ102" s="48"/>
      <c r="AR102" s="48"/>
      <c r="AS102" s="48"/>
      <c r="AT102" s="48"/>
      <c r="AU102" s="48"/>
      <c r="AV102" s="48"/>
      <c r="AW102" s="48"/>
      <c r="AX102" s="48"/>
      <c r="AY102" s="48"/>
      <c r="AZ102" s="48"/>
      <c r="BA102" s="48"/>
      <c r="BB102" s="48"/>
      <c r="BC102" s="48"/>
      <c r="BD102" s="48"/>
      <c r="BE102" s="98">
        <v>1</v>
      </c>
      <c r="BF102" s="19" t="s">
        <v>115</v>
      </c>
      <c r="BG102" s="58"/>
      <c r="BH102" s="58"/>
      <c r="BI102" s="58"/>
      <c r="BJ102" s="245"/>
    </row>
    <row r="103" spans="1:62" s="10" customFormat="1" ht="48.5" customHeight="1">
      <c r="A103" s="43">
        <v>93</v>
      </c>
      <c r="B103" s="44"/>
      <c r="C103" s="43">
        <v>36</v>
      </c>
      <c r="D103" s="44"/>
      <c r="E103" s="45" t="s">
        <v>42</v>
      </c>
      <c r="F103" s="45" t="s">
        <v>593</v>
      </c>
      <c r="G103" s="41" t="s">
        <v>312</v>
      </c>
      <c r="H103" s="41" t="s">
        <v>358</v>
      </c>
      <c r="I103" s="18">
        <v>3</v>
      </c>
      <c r="J103" s="19"/>
      <c r="K103" s="19"/>
      <c r="L103" s="19" t="s">
        <v>73</v>
      </c>
      <c r="M103" s="19"/>
      <c r="N103" s="19"/>
      <c r="O103" s="19"/>
      <c r="P103" s="19"/>
      <c r="Q103" s="19"/>
      <c r="R103" s="19"/>
      <c r="S103" s="19">
        <v>21</v>
      </c>
      <c r="T103" s="19"/>
      <c r="U103" s="19"/>
      <c r="V103" s="19"/>
      <c r="W103" s="19"/>
      <c r="X103" s="19">
        <v>8</v>
      </c>
      <c r="Y103" s="19"/>
      <c r="Z103" s="19"/>
      <c r="AA103" s="19"/>
      <c r="AB103" s="19"/>
      <c r="AC103" s="48"/>
      <c r="AD103" s="48"/>
      <c r="AE103" s="19"/>
      <c r="AF103" s="48"/>
      <c r="AG103" s="48"/>
      <c r="AH103" s="48"/>
      <c r="AI103" s="48"/>
      <c r="AJ103" s="48"/>
      <c r="AK103" s="48"/>
      <c r="AL103" s="48"/>
      <c r="AM103" s="48"/>
      <c r="AN103" s="48"/>
      <c r="AO103" s="48"/>
      <c r="AP103" s="48"/>
      <c r="AQ103" s="48"/>
      <c r="AR103" s="48"/>
      <c r="AS103" s="48"/>
      <c r="AT103" s="48"/>
      <c r="AU103" s="48"/>
      <c r="AV103" s="48"/>
      <c r="AW103" s="48"/>
      <c r="AX103" s="48"/>
      <c r="AY103" s="48"/>
      <c r="AZ103" s="48"/>
      <c r="BA103" s="48"/>
      <c r="BB103" s="48"/>
      <c r="BC103" s="48"/>
      <c r="BD103" s="48"/>
      <c r="BE103" s="98">
        <v>1</v>
      </c>
      <c r="BF103" s="19" t="s">
        <v>115</v>
      </c>
      <c r="BG103" s="58"/>
      <c r="BH103" s="58"/>
      <c r="BI103" s="58"/>
      <c r="BJ103" s="245"/>
    </row>
    <row r="104" spans="1:62" s="10" customFormat="1" ht="48.5" customHeight="1" thickBot="1">
      <c r="A104" s="87">
        <v>94</v>
      </c>
      <c r="B104" s="88"/>
      <c r="C104" s="87">
        <v>37</v>
      </c>
      <c r="D104" s="88"/>
      <c r="E104" s="89" t="s">
        <v>42</v>
      </c>
      <c r="F104" s="89" t="s">
        <v>594</v>
      </c>
      <c r="G104" s="70" t="s">
        <v>312</v>
      </c>
      <c r="H104" s="70" t="s">
        <v>358</v>
      </c>
      <c r="I104" s="71">
        <v>3</v>
      </c>
      <c r="J104" s="72"/>
      <c r="K104" s="72"/>
      <c r="L104" s="72" t="s">
        <v>73</v>
      </c>
      <c r="M104" s="72"/>
      <c r="N104" s="72"/>
      <c r="O104" s="72"/>
      <c r="P104" s="72"/>
      <c r="Q104" s="72"/>
      <c r="R104" s="72"/>
      <c r="S104" s="72"/>
      <c r="T104" s="72">
        <v>13</v>
      </c>
      <c r="U104" s="72"/>
      <c r="V104" s="72"/>
      <c r="W104" s="72"/>
      <c r="X104" s="72">
        <v>8</v>
      </c>
      <c r="Y104" s="72"/>
      <c r="Z104" s="72"/>
      <c r="AA104" s="72"/>
      <c r="AB104" s="72"/>
      <c r="AC104" s="73"/>
      <c r="AD104" s="73"/>
      <c r="AE104" s="72"/>
      <c r="AF104" s="73"/>
      <c r="AG104" s="73"/>
      <c r="AH104" s="73"/>
      <c r="AI104" s="73"/>
      <c r="AJ104" s="73"/>
      <c r="AK104" s="73"/>
      <c r="AL104" s="73"/>
      <c r="AM104" s="73"/>
      <c r="AN104" s="73"/>
      <c r="AO104" s="73"/>
      <c r="AP104" s="73"/>
      <c r="AQ104" s="73"/>
      <c r="AR104" s="73"/>
      <c r="AS104" s="73"/>
      <c r="AT104" s="73"/>
      <c r="AU104" s="73"/>
      <c r="AV104" s="73"/>
      <c r="AW104" s="73"/>
      <c r="AX104" s="73"/>
      <c r="AY104" s="73"/>
      <c r="AZ104" s="73"/>
      <c r="BA104" s="73"/>
      <c r="BB104" s="73"/>
      <c r="BC104" s="73"/>
      <c r="BD104" s="73"/>
      <c r="BE104" s="101">
        <v>1</v>
      </c>
      <c r="BF104" s="72" t="s">
        <v>115</v>
      </c>
      <c r="BG104" s="74"/>
      <c r="BH104" s="74"/>
      <c r="BI104" s="74"/>
      <c r="BJ104" s="75"/>
    </row>
    <row r="105" spans="1:62" s="10" customFormat="1" ht="12" customHeight="1">
      <c r="BE105" s="3"/>
      <c r="BF105" s="3"/>
      <c r="BG105" s="3"/>
      <c r="BH105" s="3"/>
      <c r="BI105" s="3"/>
      <c r="BJ105" s="3"/>
    </row>
    <row r="106" spans="1:62" s="10" customFormat="1">
      <c r="BE106" s="3"/>
      <c r="BF106" s="3"/>
      <c r="BG106" s="3"/>
      <c r="BH106" s="3"/>
      <c r="BI106" s="3"/>
      <c r="BJ106" s="3"/>
    </row>
    <row r="107" spans="1:62" s="6" customFormat="1">
      <c r="BE107" s="3"/>
      <c r="BF107" s="3"/>
      <c r="BG107" s="3"/>
      <c r="BH107" s="3"/>
      <c r="BI107" s="3"/>
      <c r="BJ107" s="3"/>
    </row>
    <row r="108" spans="1:62" s="6" customFormat="1">
      <c r="BE108" s="3"/>
      <c r="BF108" s="3"/>
      <c r="BG108" s="3"/>
      <c r="BH108" s="3"/>
      <c r="BI108" s="3"/>
      <c r="BJ108" s="3"/>
    </row>
    <row r="109" spans="1:62" s="6" customFormat="1">
      <c r="BE109" s="3"/>
      <c r="BF109" s="3"/>
      <c r="BG109" s="3"/>
      <c r="BH109" s="3"/>
      <c r="BI109" s="3"/>
      <c r="BJ109" s="3"/>
    </row>
    <row r="110" spans="1:62" s="6" customFormat="1">
      <c r="BE110" s="3"/>
      <c r="BF110" s="3"/>
      <c r="BG110" s="3"/>
      <c r="BH110" s="3"/>
      <c r="BI110" s="3"/>
      <c r="BJ110" s="3"/>
    </row>
    <row r="111" spans="1:62" s="6" customFormat="1">
      <c r="BE111" s="3"/>
      <c r="BF111" s="3"/>
      <c r="BG111" s="3"/>
      <c r="BH111" s="3"/>
      <c r="BI111" s="3"/>
      <c r="BJ111" s="3"/>
    </row>
    <row r="112" spans="1:62" s="6" customFormat="1">
      <c r="BE112" s="3"/>
      <c r="BF112" s="3"/>
      <c r="BG112" s="3"/>
      <c r="BH112" s="3"/>
      <c r="BI112" s="3"/>
      <c r="BJ112" s="3"/>
    </row>
    <row r="113" spans="57:62" s="6" customFormat="1">
      <c r="BE113" s="3"/>
      <c r="BF113" s="3"/>
      <c r="BG113" s="3"/>
      <c r="BH113" s="3"/>
      <c r="BI113" s="3"/>
      <c r="BJ113" s="3"/>
    </row>
    <row r="114" spans="57:62" s="6" customFormat="1">
      <c r="BE114" s="3"/>
      <c r="BF114" s="3"/>
      <c r="BG114" s="3"/>
      <c r="BH114" s="3"/>
      <c r="BI114" s="3"/>
      <c r="BJ114" s="3"/>
    </row>
    <row r="115" spans="57:62" s="6" customFormat="1">
      <c r="BE115" s="3"/>
      <c r="BF115" s="3"/>
      <c r="BG115" s="3"/>
      <c r="BH115" s="3"/>
      <c r="BI115" s="3"/>
      <c r="BJ115" s="3"/>
    </row>
    <row r="116" spans="57:62" s="6" customFormat="1">
      <c r="BE116" s="3"/>
      <c r="BF116" s="3"/>
      <c r="BG116" s="3"/>
      <c r="BH116" s="3"/>
      <c r="BI116" s="3"/>
      <c r="BJ116" s="3"/>
    </row>
    <row r="117" spans="57:62" s="6" customFormat="1">
      <c r="BE117" s="3"/>
      <c r="BF117" s="3"/>
      <c r="BG117" s="3"/>
      <c r="BH117" s="3"/>
      <c r="BI117" s="3"/>
      <c r="BJ117" s="3"/>
    </row>
    <row r="118" spans="57:62" s="6" customFormat="1">
      <c r="BE118" s="3"/>
      <c r="BF118" s="3"/>
      <c r="BG118" s="3"/>
      <c r="BH118" s="3"/>
      <c r="BI118" s="3"/>
      <c r="BJ118" s="3"/>
    </row>
    <row r="119" spans="57:62" s="6" customFormat="1">
      <c r="BE119" s="3"/>
      <c r="BF119" s="3"/>
      <c r="BG119" s="3"/>
      <c r="BH119" s="3"/>
      <c r="BI119" s="3"/>
      <c r="BJ119" s="3"/>
    </row>
    <row r="120" spans="57:62" s="6" customFormat="1">
      <c r="BE120" s="3"/>
      <c r="BF120" s="3"/>
      <c r="BG120" s="3"/>
      <c r="BH120" s="3"/>
      <c r="BI120" s="3"/>
      <c r="BJ120" s="3"/>
    </row>
    <row r="121" spans="57:62" s="6" customFormat="1">
      <c r="BE121" s="3"/>
      <c r="BF121" s="3"/>
      <c r="BG121" s="3"/>
      <c r="BH121" s="3"/>
      <c r="BI121" s="3"/>
      <c r="BJ121" s="3"/>
    </row>
    <row r="122" spans="57:62" s="6" customFormat="1">
      <c r="BE122" s="3"/>
      <c r="BF122" s="3"/>
      <c r="BG122" s="3"/>
      <c r="BH122" s="3"/>
      <c r="BI122" s="3"/>
      <c r="BJ122" s="3"/>
    </row>
    <row r="123" spans="57:62" s="6" customFormat="1">
      <c r="BE123" s="3"/>
      <c r="BF123" s="3"/>
      <c r="BG123" s="3"/>
      <c r="BH123" s="3"/>
      <c r="BI123" s="3"/>
      <c r="BJ123" s="3"/>
    </row>
    <row r="124" spans="57:62" s="6" customFormat="1">
      <c r="BE124" s="3"/>
      <c r="BF124" s="3"/>
      <c r="BG124" s="3"/>
      <c r="BH124" s="3"/>
      <c r="BI124" s="3"/>
      <c r="BJ124" s="3"/>
    </row>
    <row r="125" spans="57:62" s="6" customFormat="1">
      <c r="BE125" s="3"/>
      <c r="BF125" s="3"/>
      <c r="BG125" s="3"/>
      <c r="BH125" s="3"/>
      <c r="BI125" s="3"/>
      <c r="BJ125" s="3"/>
    </row>
    <row r="126" spans="57:62" s="6" customFormat="1">
      <c r="BE126" s="3"/>
      <c r="BF126" s="3"/>
      <c r="BG126" s="3"/>
      <c r="BH126" s="3"/>
      <c r="BI126" s="3"/>
      <c r="BJ126" s="3"/>
    </row>
    <row r="127" spans="57:62" s="6" customFormat="1">
      <c r="BE127" s="3"/>
      <c r="BF127" s="3"/>
      <c r="BG127" s="3"/>
      <c r="BH127" s="3"/>
      <c r="BI127" s="3"/>
      <c r="BJ127" s="3"/>
    </row>
    <row r="128" spans="57:62" s="6" customFormat="1">
      <c r="BE128" s="3"/>
      <c r="BF128" s="3"/>
      <c r="BG128" s="3"/>
      <c r="BH128" s="3"/>
      <c r="BI128" s="3"/>
      <c r="BJ128" s="3"/>
    </row>
    <row r="129" spans="57:62" s="6" customFormat="1">
      <c r="BE129" s="3"/>
      <c r="BF129" s="3"/>
      <c r="BG129" s="3"/>
      <c r="BH129" s="3"/>
      <c r="BI129" s="3"/>
      <c r="BJ129" s="3"/>
    </row>
    <row r="130" spans="57:62" s="6" customFormat="1">
      <c r="BE130" s="3"/>
      <c r="BF130" s="3"/>
      <c r="BG130" s="3"/>
      <c r="BH130" s="3"/>
      <c r="BI130" s="3"/>
      <c r="BJ130" s="3"/>
    </row>
    <row r="131" spans="57:62" s="6" customFormat="1">
      <c r="BE131" s="3"/>
      <c r="BF131" s="3"/>
      <c r="BG131" s="3"/>
      <c r="BH131" s="3"/>
      <c r="BI131" s="3"/>
      <c r="BJ131" s="3"/>
    </row>
    <row r="132" spans="57:62" s="6" customFormat="1">
      <c r="BE132" s="3"/>
      <c r="BF132" s="3"/>
      <c r="BG132" s="3"/>
      <c r="BH132" s="3"/>
      <c r="BI132" s="3"/>
      <c r="BJ132" s="3"/>
    </row>
    <row r="133" spans="57:62" s="6" customFormat="1">
      <c r="BE133" s="3"/>
      <c r="BF133" s="3"/>
      <c r="BG133" s="3"/>
      <c r="BH133" s="3"/>
      <c r="BI133" s="3"/>
      <c r="BJ133" s="3"/>
    </row>
    <row r="134" spans="57:62" s="6" customFormat="1">
      <c r="BE134" s="3"/>
      <c r="BF134" s="3"/>
      <c r="BG134" s="3"/>
      <c r="BH134" s="3"/>
      <c r="BI134" s="3"/>
      <c r="BJ134" s="3"/>
    </row>
    <row r="135" spans="57:62" s="6" customFormat="1">
      <c r="BE135" s="3"/>
      <c r="BF135" s="3"/>
      <c r="BG135" s="3"/>
      <c r="BH135" s="3"/>
      <c r="BI135" s="3"/>
      <c r="BJ135" s="3"/>
    </row>
    <row r="136" spans="57:62" s="6" customFormat="1">
      <c r="BE136" s="3"/>
      <c r="BF136" s="3"/>
      <c r="BG136" s="3"/>
      <c r="BH136" s="3"/>
      <c r="BI136" s="3"/>
      <c r="BJ136" s="3"/>
    </row>
    <row r="137" spans="57:62" s="6" customFormat="1">
      <c r="BE137" s="3"/>
      <c r="BF137" s="3"/>
      <c r="BG137" s="3"/>
      <c r="BH137" s="3"/>
      <c r="BI137" s="3"/>
      <c r="BJ137" s="3"/>
    </row>
    <row r="138" spans="57:62" s="6" customFormat="1">
      <c r="BE138" s="3"/>
      <c r="BF138" s="3"/>
      <c r="BG138" s="3"/>
      <c r="BH138" s="3"/>
      <c r="BI138" s="3"/>
      <c r="BJ138" s="3"/>
    </row>
    <row r="139" spans="57:62" s="6" customFormat="1">
      <c r="BE139" s="3"/>
      <c r="BF139" s="3"/>
      <c r="BG139" s="3"/>
      <c r="BH139" s="3"/>
      <c r="BI139" s="3"/>
      <c r="BJ139" s="3"/>
    </row>
    <row r="140" spans="57:62" s="6" customFormat="1">
      <c r="BE140" s="3"/>
      <c r="BF140" s="3"/>
      <c r="BG140" s="3"/>
      <c r="BH140" s="3"/>
      <c r="BI140" s="3"/>
      <c r="BJ140" s="3"/>
    </row>
    <row r="141" spans="57:62" s="6" customFormat="1">
      <c r="BE141" s="3"/>
      <c r="BF141" s="3"/>
      <c r="BG141" s="3"/>
      <c r="BH141" s="3"/>
      <c r="BI141" s="3"/>
      <c r="BJ141" s="3"/>
    </row>
    <row r="142" spans="57:62" s="6" customFormat="1">
      <c r="BE142" s="3"/>
      <c r="BF142" s="3"/>
      <c r="BG142" s="3"/>
      <c r="BH142" s="3"/>
      <c r="BI142" s="3"/>
      <c r="BJ142" s="3"/>
    </row>
    <row r="143" spans="57:62" s="6" customFormat="1">
      <c r="BE143" s="3"/>
      <c r="BF143" s="3"/>
      <c r="BG143" s="3"/>
      <c r="BH143" s="3"/>
      <c r="BI143" s="3"/>
      <c r="BJ143" s="3"/>
    </row>
    <row r="144" spans="57:62" s="6" customFormat="1">
      <c r="BE144" s="3"/>
      <c r="BF144" s="3"/>
      <c r="BG144" s="3"/>
      <c r="BH144" s="3"/>
      <c r="BI144" s="3"/>
      <c r="BJ144" s="3"/>
    </row>
    <row r="145" spans="3:8">
      <c r="C145" s="3"/>
      <c r="D145" s="3"/>
      <c r="E145" s="3"/>
      <c r="F145" s="3"/>
      <c r="G145" s="3"/>
      <c r="H145" s="3"/>
    </row>
    <row r="146" spans="3:8">
      <c r="C146" s="3"/>
      <c r="D146" s="3"/>
      <c r="E146" s="3"/>
      <c r="F146" s="3"/>
      <c r="G146" s="3"/>
      <c r="H146" s="3"/>
    </row>
    <row r="147" spans="3:8">
      <c r="C147" s="3"/>
      <c r="D147" s="3"/>
      <c r="E147" s="3"/>
      <c r="F147" s="3"/>
      <c r="G147" s="3"/>
      <c r="H147" s="3"/>
    </row>
    <row r="148" spans="3:8">
      <c r="C148" s="3"/>
      <c r="D148" s="3"/>
      <c r="E148" s="3"/>
      <c r="F148" s="3"/>
      <c r="G148" s="3"/>
      <c r="H148" s="3"/>
    </row>
    <row r="149" spans="3:8">
      <c r="C149" s="3"/>
      <c r="D149" s="3"/>
      <c r="E149" s="3"/>
      <c r="F149" s="3"/>
      <c r="G149" s="3"/>
      <c r="H149" s="3"/>
    </row>
    <row r="150" spans="3:8">
      <c r="C150" s="3"/>
      <c r="D150" s="3"/>
      <c r="E150" s="3"/>
      <c r="F150" s="3"/>
      <c r="G150" s="3"/>
      <c r="H150" s="3"/>
    </row>
    <row r="151" spans="3:8">
      <c r="C151" s="3"/>
      <c r="D151" s="3"/>
      <c r="E151" s="3"/>
      <c r="F151" s="3"/>
      <c r="G151" s="3"/>
      <c r="H151" s="3"/>
    </row>
    <row r="152" spans="3:8">
      <c r="C152" s="3"/>
      <c r="D152" s="3"/>
      <c r="E152" s="3"/>
      <c r="F152" s="3"/>
      <c r="G152" s="3"/>
      <c r="H152" s="3"/>
    </row>
    <row r="153" spans="3:8">
      <c r="C153" s="3"/>
      <c r="D153" s="3"/>
      <c r="E153" s="3"/>
      <c r="F153" s="3"/>
      <c r="G153" s="3"/>
      <c r="H153" s="3"/>
    </row>
    <row r="154" spans="3:8">
      <c r="C154" s="3"/>
      <c r="D154" s="3"/>
      <c r="E154" s="3"/>
      <c r="F154" s="3"/>
      <c r="G154" s="3"/>
      <c r="H154" s="3"/>
    </row>
    <row r="155" spans="3:8">
      <c r="C155" s="3"/>
      <c r="D155" s="3"/>
      <c r="E155" s="3"/>
      <c r="F155" s="3"/>
      <c r="G155" s="3"/>
      <c r="H155" s="3"/>
    </row>
    <row r="156" spans="3:8">
      <c r="C156" s="3"/>
      <c r="D156" s="3"/>
      <c r="E156" s="3"/>
      <c r="F156" s="3"/>
      <c r="G156" s="3"/>
      <c r="H156" s="3"/>
    </row>
    <row r="157" spans="3:8">
      <c r="C157" s="3"/>
      <c r="D157" s="3"/>
      <c r="E157" s="3"/>
      <c r="F157" s="3"/>
      <c r="G157" s="3"/>
      <c r="H157" s="3"/>
    </row>
    <row r="158" spans="3:8">
      <c r="C158" s="3"/>
      <c r="D158" s="3"/>
      <c r="E158" s="3"/>
      <c r="F158" s="3"/>
      <c r="G158" s="3"/>
      <c r="H158" s="3"/>
    </row>
    <row r="159" spans="3:8">
      <c r="C159" s="3"/>
      <c r="D159" s="3"/>
      <c r="E159" s="3"/>
      <c r="F159" s="3"/>
      <c r="G159" s="3"/>
      <c r="H159" s="3"/>
    </row>
    <row r="160" spans="3:8">
      <c r="C160" s="3"/>
      <c r="D160" s="3"/>
      <c r="E160" s="3"/>
      <c r="F160" s="3"/>
      <c r="G160" s="3"/>
      <c r="H160" s="3"/>
    </row>
    <row r="161" spans="3:8">
      <c r="C161" s="3"/>
      <c r="D161" s="3"/>
      <c r="E161" s="3"/>
      <c r="F161" s="3"/>
      <c r="G161" s="3"/>
      <c r="H161" s="3"/>
    </row>
    <row r="162" spans="3:8">
      <c r="C162" s="3"/>
      <c r="D162" s="3"/>
      <c r="E162" s="3"/>
      <c r="F162" s="3"/>
      <c r="G162" s="3"/>
      <c r="H162" s="3"/>
    </row>
    <row r="163" spans="3:8">
      <c r="C163" s="3"/>
      <c r="D163" s="3"/>
      <c r="E163" s="3"/>
      <c r="F163" s="3"/>
      <c r="G163" s="3"/>
      <c r="H163" s="3"/>
    </row>
    <row r="164" spans="3:8">
      <c r="C164" s="3"/>
      <c r="D164" s="3"/>
      <c r="E164" s="3"/>
      <c r="F164" s="3"/>
      <c r="G164" s="3"/>
      <c r="H164" s="3"/>
    </row>
    <row r="165" spans="3:8">
      <c r="C165" s="3"/>
      <c r="D165" s="3"/>
      <c r="E165" s="3"/>
      <c r="F165" s="3"/>
      <c r="G165" s="3"/>
      <c r="H165" s="3"/>
    </row>
    <row r="166" spans="3:8">
      <c r="C166" s="3"/>
      <c r="D166" s="3"/>
      <c r="E166" s="3"/>
      <c r="F166" s="3"/>
      <c r="G166" s="3"/>
      <c r="H166" s="3"/>
    </row>
    <row r="167" spans="3:8">
      <c r="C167" s="3"/>
      <c r="D167" s="3"/>
      <c r="E167" s="3"/>
      <c r="F167" s="3"/>
      <c r="G167" s="3"/>
      <c r="H167" s="3"/>
    </row>
    <row r="168" spans="3:8">
      <c r="C168" s="3"/>
      <c r="D168" s="3"/>
      <c r="E168" s="3"/>
      <c r="F168" s="3"/>
      <c r="G168" s="3"/>
      <c r="H168" s="3"/>
    </row>
    <row r="169" spans="3:8">
      <c r="C169" s="3"/>
      <c r="D169" s="3"/>
      <c r="E169" s="3"/>
      <c r="F169" s="3"/>
      <c r="G169" s="3"/>
      <c r="H169" s="3"/>
    </row>
    <row r="170" spans="3:8">
      <c r="C170" s="3"/>
      <c r="D170" s="3"/>
      <c r="E170" s="3"/>
      <c r="F170" s="3"/>
      <c r="G170" s="3"/>
      <c r="H170" s="3"/>
    </row>
    <row r="171" spans="3:8">
      <c r="C171" s="3"/>
      <c r="D171" s="3"/>
      <c r="E171" s="3"/>
      <c r="F171" s="3"/>
      <c r="G171" s="3"/>
      <c r="H171" s="3"/>
    </row>
    <row r="172" spans="3:8">
      <c r="C172" s="3"/>
      <c r="D172" s="3"/>
      <c r="E172" s="3"/>
      <c r="F172" s="3"/>
      <c r="G172" s="3"/>
      <c r="H172" s="3"/>
    </row>
    <row r="173" spans="3:8">
      <c r="C173" s="3"/>
      <c r="D173" s="3"/>
      <c r="E173" s="3"/>
      <c r="F173" s="3"/>
      <c r="G173" s="3"/>
      <c r="H173" s="3"/>
    </row>
    <row r="174" spans="3:8">
      <c r="C174" s="3"/>
      <c r="D174" s="3"/>
      <c r="E174" s="3"/>
      <c r="F174" s="3"/>
      <c r="G174" s="3"/>
      <c r="H174" s="3"/>
    </row>
    <row r="175" spans="3:8">
      <c r="C175" s="3"/>
      <c r="D175" s="3"/>
      <c r="E175" s="3"/>
      <c r="F175" s="3"/>
      <c r="G175" s="3"/>
      <c r="H175" s="3"/>
    </row>
    <row r="176" spans="3:8">
      <c r="C176" s="3"/>
      <c r="D176" s="3"/>
      <c r="E176" s="3"/>
      <c r="F176" s="3"/>
      <c r="G176" s="3"/>
      <c r="H176" s="3"/>
    </row>
    <row r="177" spans="3:8">
      <c r="C177" s="3"/>
      <c r="D177" s="3"/>
      <c r="E177" s="3"/>
      <c r="F177" s="3"/>
      <c r="G177" s="3"/>
      <c r="H177" s="3"/>
    </row>
    <row r="178" spans="3:8">
      <c r="C178" s="3"/>
      <c r="D178" s="3"/>
      <c r="E178" s="3"/>
      <c r="F178" s="3"/>
      <c r="G178" s="3"/>
      <c r="H178" s="3"/>
    </row>
    <row r="179" spans="3:8">
      <c r="C179" s="3"/>
      <c r="D179" s="3"/>
      <c r="E179" s="3"/>
      <c r="F179" s="3"/>
      <c r="G179" s="3"/>
      <c r="H179" s="3"/>
    </row>
    <row r="180" spans="3:8">
      <c r="C180" s="3"/>
      <c r="D180" s="3"/>
      <c r="E180" s="3"/>
      <c r="F180" s="3"/>
      <c r="G180" s="3"/>
      <c r="H180" s="3"/>
    </row>
    <row r="181" spans="3:8">
      <c r="C181" s="3"/>
      <c r="D181" s="3"/>
      <c r="E181" s="3"/>
      <c r="F181" s="3"/>
      <c r="G181" s="3"/>
      <c r="H181" s="3"/>
    </row>
    <row r="182" spans="3:8">
      <c r="C182" s="3"/>
      <c r="D182" s="3"/>
      <c r="E182" s="3"/>
      <c r="F182" s="3"/>
      <c r="G182" s="3"/>
      <c r="H182" s="3"/>
    </row>
    <row r="183" spans="3:8">
      <c r="C183" s="3"/>
      <c r="D183" s="3"/>
      <c r="E183" s="3"/>
      <c r="F183" s="3"/>
      <c r="G183" s="3"/>
      <c r="H183" s="3"/>
    </row>
    <row r="184" spans="3:8">
      <c r="C184" s="3"/>
      <c r="D184" s="3"/>
      <c r="E184" s="3"/>
      <c r="F184" s="3"/>
      <c r="G184" s="3"/>
      <c r="H184" s="3"/>
    </row>
    <row r="185" spans="3:8">
      <c r="C185" s="3"/>
      <c r="D185" s="3"/>
      <c r="E185" s="3"/>
      <c r="F185" s="3"/>
      <c r="G185" s="3"/>
      <c r="H185" s="3"/>
    </row>
    <row r="186" spans="3:8">
      <c r="C186" s="3"/>
      <c r="D186" s="3"/>
      <c r="E186" s="3"/>
      <c r="F186" s="3"/>
      <c r="G186" s="3"/>
      <c r="H186" s="3"/>
    </row>
    <row r="187" spans="3:8">
      <c r="C187" s="3"/>
      <c r="D187" s="3"/>
      <c r="E187" s="3"/>
      <c r="F187" s="3"/>
      <c r="G187" s="3"/>
      <c r="H187" s="3"/>
    </row>
    <row r="188" spans="3:8">
      <c r="C188" s="3"/>
      <c r="D188" s="3"/>
      <c r="E188" s="3"/>
      <c r="F188" s="3"/>
      <c r="G188" s="3"/>
      <c r="H188" s="3"/>
    </row>
    <row r="189" spans="3:8">
      <c r="C189" s="3"/>
      <c r="D189" s="3"/>
      <c r="E189" s="3"/>
      <c r="F189" s="3"/>
      <c r="G189" s="3"/>
      <c r="H189" s="3"/>
    </row>
    <row r="190" spans="3:8">
      <c r="C190" s="3"/>
      <c r="D190" s="3"/>
      <c r="E190" s="3"/>
      <c r="F190" s="3"/>
      <c r="G190" s="3"/>
      <c r="H190" s="3"/>
    </row>
    <row r="191" spans="3:8">
      <c r="C191" s="3"/>
      <c r="D191" s="3"/>
      <c r="E191" s="3"/>
      <c r="F191" s="3"/>
      <c r="G191" s="3"/>
      <c r="H191" s="3"/>
    </row>
    <row r="192" spans="3:8">
      <c r="C192" s="3"/>
      <c r="D192" s="3"/>
      <c r="E192" s="3"/>
      <c r="F192" s="3"/>
      <c r="G192" s="3"/>
      <c r="H192" s="3"/>
    </row>
    <row r="193" spans="3:8">
      <c r="C193" s="3"/>
      <c r="D193" s="3"/>
      <c r="E193" s="3"/>
      <c r="F193" s="3"/>
      <c r="G193" s="3"/>
      <c r="H193" s="3"/>
    </row>
    <row r="194" spans="3:8">
      <c r="C194" s="3"/>
      <c r="D194" s="3"/>
      <c r="E194" s="3"/>
      <c r="F194" s="3"/>
      <c r="G194" s="3"/>
      <c r="H194" s="3"/>
    </row>
    <row r="195" spans="3:8">
      <c r="C195" s="3"/>
      <c r="D195" s="3"/>
      <c r="E195" s="3"/>
      <c r="F195" s="3"/>
      <c r="G195" s="3"/>
      <c r="H195" s="3"/>
    </row>
    <row r="196" spans="3:8">
      <c r="C196" s="3"/>
      <c r="D196" s="3"/>
      <c r="E196" s="3"/>
      <c r="F196" s="3"/>
      <c r="G196" s="3"/>
      <c r="H196" s="3"/>
    </row>
    <row r="197" spans="3:8">
      <c r="C197" s="3"/>
      <c r="D197" s="3"/>
      <c r="E197" s="3"/>
      <c r="F197" s="3"/>
      <c r="G197" s="3"/>
      <c r="H197" s="3"/>
    </row>
    <row r="198" spans="3:8">
      <c r="C198" s="3"/>
      <c r="D198" s="3"/>
      <c r="E198" s="3"/>
      <c r="F198" s="3"/>
      <c r="G198" s="3"/>
      <c r="H198" s="3"/>
    </row>
    <row r="199" spans="3:8">
      <c r="C199" s="3"/>
      <c r="D199" s="3"/>
      <c r="E199" s="3"/>
      <c r="F199" s="3"/>
      <c r="G199" s="3"/>
      <c r="H199" s="3"/>
    </row>
    <row r="200" spans="3:8">
      <c r="C200" s="3"/>
      <c r="D200" s="3"/>
      <c r="E200" s="3"/>
      <c r="F200" s="3"/>
      <c r="G200" s="3"/>
      <c r="H200" s="3"/>
    </row>
    <row r="201" spans="3:8">
      <c r="C201" s="3"/>
      <c r="D201" s="3"/>
      <c r="E201" s="3"/>
      <c r="F201" s="3"/>
      <c r="G201" s="3"/>
      <c r="H201" s="3"/>
    </row>
    <row r="202" spans="3:8">
      <c r="C202" s="3"/>
      <c r="D202" s="3"/>
      <c r="E202" s="3"/>
      <c r="F202" s="3"/>
      <c r="G202" s="3"/>
      <c r="H202" s="3"/>
    </row>
    <row r="203" spans="3:8">
      <c r="C203" s="3"/>
      <c r="D203" s="3"/>
      <c r="E203" s="3"/>
      <c r="F203" s="3"/>
      <c r="G203" s="3"/>
      <c r="H203" s="3"/>
    </row>
    <row r="204" spans="3:8">
      <c r="C204" s="3"/>
      <c r="D204" s="3"/>
      <c r="E204" s="3"/>
      <c r="F204" s="3"/>
      <c r="G204" s="3"/>
      <c r="H204" s="3"/>
    </row>
    <row r="205" spans="3:8">
      <c r="C205" s="3"/>
      <c r="D205" s="3"/>
      <c r="E205" s="3"/>
      <c r="F205" s="3"/>
      <c r="G205" s="3"/>
      <c r="H205" s="3"/>
    </row>
    <row r="206" spans="3:8">
      <c r="C206" s="3"/>
      <c r="D206" s="3"/>
      <c r="E206" s="3"/>
      <c r="F206" s="3"/>
      <c r="G206" s="3"/>
      <c r="H206" s="3"/>
    </row>
    <row r="207" spans="3:8">
      <c r="C207" s="3"/>
      <c r="D207" s="3"/>
      <c r="E207" s="3"/>
      <c r="F207" s="3"/>
      <c r="G207" s="3"/>
      <c r="H207" s="3"/>
    </row>
    <row r="208" spans="3:8">
      <c r="C208" s="3"/>
      <c r="D208" s="3"/>
      <c r="E208" s="3"/>
      <c r="F208" s="3"/>
      <c r="G208" s="3"/>
      <c r="H208" s="3"/>
    </row>
    <row r="209" spans="3:8">
      <c r="C209" s="3"/>
      <c r="D209" s="3"/>
      <c r="E209" s="3"/>
      <c r="F209" s="3"/>
      <c r="G209" s="3"/>
      <c r="H209" s="3"/>
    </row>
    <row r="210" spans="3:8">
      <c r="C210" s="3"/>
      <c r="D210" s="3"/>
      <c r="E210" s="3"/>
      <c r="F210" s="3"/>
      <c r="G210" s="3"/>
      <c r="H210" s="3"/>
    </row>
    <row r="211" spans="3:8">
      <c r="C211" s="3"/>
      <c r="D211" s="3"/>
      <c r="E211" s="3"/>
      <c r="F211" s="3"/>
      <c r="G211" s="3"/>
      <c r="H211" s="3"/>
    </row>
    <row r="212" spans="3:8">
      <c r="C212" s="3"/>
      <c r="D212" s="3"/>
      <c r="E212" s="3"/>
      <c r="F212" s="3"/>
      <c r="G212" s="3"/>
      <c r="H212" s="3"/>
    </row>
    <row r="213" spans="3:8">
      <c r="C213" s="3"/>
      <c r="D213" s="3"/>
      <c r="E213" s="3"/>
      <c r="F213" s="3"/>
      <c r="G213" s="3"/>
      <c r="H213" s="3"/>
    </row>
    <row r="214" spans="3:8">
      <c r="C214" s="3"/>
      <c r="D214" s="3"/>
      <c r="E214" s="3"/>
      <c r="F214" s="3"/>
      <c r="G214" s="3"/>
      <c r="H214" s="3"/>
    </row>
    <row r="215" spans="3:8">
      <c r="C215" s="3"/>
      <c r="D215" s="3"/>
      <c r="E215" s="3"/>
      <c r="F215" s="3"/>
      <c r="G215" s="3"/>
      <c r="H215" s="3"/>
    </row>
    <row r="216" spans="3:8">
      <c r="C216" s="3"/>
      <c r="D216" s="3"/>
      <c r="E216" s="3"/>
      <c r="F216" s="3"/>
      <c r="G216" s="3"/>
      <c r="H216" s="3"/>
    </row>
    <row r="217" spans="3:8">
      <c r="C217" s="3"/>
      <c r="D217" s="3"/>
      <c r="E217" s="3"/>
      <c r="F217" s="3"/>
      <c r="G217" s="3"/>
      <c r="H217" s="3"/>
    </row>
    <row r="218" spans="3:8">
      <c r="C218" s="3"/>
      <c r="D218" s="3"/>
      <c r="E218" s="3"/>
      <c r="F218" s="3"/>
      <c r="G218" s="3"/>
      <c r="H218" s="3"/>
    </row>
    <row r="219" spans="3:8">
      <c r="C219" s="3"/>
      <c r="D219" s="3"/>
      <c r="E219" s="3"/>
      <c r="F219" s="3"/>
      <c r="G219" s="3"/>
      <c r="H219" s="3"/>
    </row>
    <row r="220" spans="3:8">
      <c r="C220" s="3"/>
      <c r="D220" s="3"/>
      <c r="E220" s="3"/>
      <c r="F220" s="3"/>
      <c r="G220" s="3"/>
      <c r="H220" s="3"/>
    </row>
    <row r="221" spans="3:8">
      <c r="C221" s="3"/>
      <c r="D221" s="3"/>
      <c r="E221" s="3"/>
      <c r="F221" s="3"/>
      <c r="G221" s="3"/>
      <c r="H221" s="3"/>
    </row>
    <row r="222" spans="3:8">
      <c r="C222" s="3"/>
      <c r="D222" s="3"/>
      <c r="E222" s="3"/>
      <c r="F222" s="3"/>
      <c r="G222" s="3"/>
      <c r="H222" s="3"/>
    </row>
    <row r="223" spans="3:8">
      <c r="C223" s="3"/>
      <c r="D223" s="3"/>
      <c r="E223" s="3"/>
      <c r="F223" s="3"/>
      <c r="G223" s="3"/>
      <c r="H223" s="3"/>
    </row>
    <row r="224" spans="3:8">
      <c r="C224" s="3"/>
      <c r="D224" s="3"/>
      <c r="E224" s="3"/>
      <c r="F224" s="3"/>
      <c r="G224" s="3"/>
      <c r="H224" s="3"/>
    </row>
    <row r="225" spans="3:8">
      <c r="C225" s="3"/>
      <c r="D225" s="3"/>
      <c r="E225" s="3"/>
      <c r="F225" s="3"/>
      <c r="G225" s="3"/>
      <c r="H225" s="3"/>
    </row>
    <row r="226" spans="3:8">
      <c r="C226" s="3"/>
      <c r="D226" s="3"/>
      <c r="E226" s="3"/>
      <c r="F226" s="3"/>
      <c r="G226" s="3"/>
      <c r="H226" s="3"/>
    </row>
    <row r="227" spans="3:8">
      <c r="C227" s="3"/>
      <c r="D227" s="3"/>
      <c r="E227" s="3"/>
      <c r="F227" s="3"/>
      <c r="G227" s="3"/>
      <c r="H227" s="3"/>
    </row>
    <row r="228" spans="3:8">
      <c r="C228" s="3"/>
      <c r="D228" s="3"/>
      <c r="E228" s="3"/>
      <c r="F228" s="3"/>
      <c r="G228" s="3"/>
      <c r="H228" s="3"/>
    </row>
    <row r="229" spans="3:8">
      <c r="C229" s="3"/>
      <c r="D229" s="3"/>
      <c r="E229" s="3"/>
      <c r="F229" s="3"/>
      <c r="G229" s="3"/>
      <c r="H229" s="3"/>
    </row>
    <row r="230" spans="3:8">
      <c r="C230" s="3"/>
      <c r="D230" s="3"/>
      <c r="E230" s="3"/>
      <c r="F230" s="3"/>
      <c r="G230" s="3"/>
      <c r="H230" s="3"/>
    </row>
    <row r="231" spans="3:8">
      <c r="C231" s="3"/>
      <c r="D231" s="3"/>
      <c r="E231" s="3"/>
      <c r="F231" s="3"/>
      <c r="G231" s="3"/>
      <c r="H231" s="3"/>
    </row>
    <row r="232" spans="3:8">
      <c r="C232" s="3"/>
      <c r="D232" s="3"/>
      <c r="E232" s="3"/>
      <c r="F232" s="3"/>
      <c r="G232" s="3"/>
      <c r="H232" s="3"/>
    </row>
    <row r="233" spans="3:8">
      <c r="C233" s="3"/>
      <c r="D233" s="3"/>
      <c r="E233" s="3"/>
      <c r="F233" s="3"/>
      <c r="G233" s="3"/>
      <c r="H233" s="3"/>
    </row>
    <row r="234" spans="3:8">
      <c r="C234" s="3"/>
      <c r="D234" s="3"/>
      <c r="E234" s="3"/>
      <c r="F234" s="3"/>
      <c r="G234" s="3"/>
      <c r="H234" s="3"/>
    </row>
    <row r="235" spans="3:8">
      <c r="C235" s="3"/>
      <c r="D235" s="3"/>
      <c r="E235" s="3"/>
      <c r="F235" s="3"/>
      <c r="G235" s="3"/>
      <c r="H235" s="3"/>
    </row>
    <row r="236" spans="3:8">
      <c r="C236" s="3"/>
      <c r="D236" s="3"/>
      <c r="E236" s="3"/>
      <c r="F236" s="3"/>
      <c r="G236" s="3"/>
      <c r="H236" s="3"/>
    </row>
    <row r="237" spans="3:8">
      <c r="C237" s="3"/>
      <c r="D237" s="3"/>
      <c r="E237" s="3"/>
      <c r="F237" s="3"/>
      <c r="G237" s="3"/>
      <c r="H237" s="3"/>
    </row>
    <row r="238" spans="3:8">
      <c r="C238" s="3"/>
      <c r="D238" s="3"/>
      <c r="E238" s="3"/>
      <c r="F238" s="3"/>
      <c r="G238" s="3"/>
      <c r="H238" s="3"/>
    </row>
    <row r="239" spans="3:8">
      <c r="C239" s="3"/>
      <c r="D239" s="3"/>
      <c r="E239" s="3"/>
      <c r="F239" s="3"/>
      <c r="G239" s="3"/>
      <c r="H239" s="3"/>
    </row>
    <row r="240" spans="3:8">
      <c r="C240" s="3"/>
      <c r="D240" s="3"/>
      <c r="E240" s="3"/>
      <c r="F240" s="3"/>
      <c r="G240" s="3"/>
      <c r="H240" s="3"/>
    </row>
    <row r="241" spans="3:8">
      <c r="C241" s="3"/>
      <c r="D241" s="3"/>
      <c r="E241" s="3"/>
      <c r="F241" s="3"/>
      <c r="G241" s="3"/>
      <c r="H241" s="3"/>
    </row>
    <row r="242" spans="3:8">
      <c r="C242" s="3"/>
      <c r="D242" s="3"/>
      <c r="E242" s="3"/>
      <c r="F242" s="3"/>
      <c r="G242" s="3"/>
      <c r="H242" s="3"/>
    </row>
    <row r="243" spans="3:8">
      <c r="C243" s="3"/>
      <c r="D243" s="3"/>
      <c r="E243" s="3"/>
      <c r="F243" s="3"/>
      <c r="G243" s="3"/>
      <c r="H243" s="3"/>
    </row>
  </sheetData>
  <autoFilter ref="A6:BJ104" xr:uid="{082382FA-6FBB-4FA2-B7BB-F93B30A3E6E8}"/>
  <mergeCells count="4">
    <mergeCell ref="A4:B4"/>
    <mergeCell ref="A3:E3"/>
    <mergeCell ref="C4:D4"/>
    <mergeCell ref="F3:F6"/>
  </mergeCells>
  <phoneticPr fontId="1"/>
  <pageMargins left="0.70866141732283472" right="0.70866141732283472" top="0.74803149606299213" bottom="0.74803149606299213" header="0.31496062992125984" footer="0.31496062992125984"/>
  <pageSetup paperSize="8" scale="36" fitToHeight="0" pageOrder="overThenDown"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I218"/>
  <sheetViews>
    <sheetView showGridLines="0" zoomScaleNormal="100" zoomScaleSheetLayoutView="70" workbookViewId="0">
      <pane xSplit="8" ySplit="6" topLeftCell="I7" activePane="bottomRight" state="frozen"/>
      <selection pane="topRight"/>
      <selection pane="bottomLeft"/>
      <selection pane="bottomRight"/>
    </sheetView>
  </sheetViews>
  <sheetFormatPr defaultRowHeight="13"/>
  <cols>
    <col min="1" max="2" width="5.36328125" style="3" customWidth="1"/>
    <col min="3" max="3" width="5.36328125" style="8" customWidth="1"/>
    <col min="4" max="5" width="5.36328125" style="9" customWidth="1"/>
    <col min="6" max="6" width="6.36328125" style="9" customWidth="1"/>
    <col min="7" max="8" width="26.36328125" style="10" customWidth="1"/>
    <col min="9" max="29" width="8.36328125" style="3" customWidth="1"/>
    <col min="30" max="35" width="5.36328125" style="3" customWidth="1"/>
    <col min="36" max="36" width="2.1796875" style="3" customWidth="1"/>
    <col min="37" max="243" width="8.7265625" style="3"/>
    <col min="244" max="245" width="4.36328125" style="3" customWidth="1"/>
    <col min="246" max="246" width="8" style="3" customWidth="1"/>
    <col min="247" max="247" width="9.6328125" style="3" customWidth="1"/>
    <col min="248" max="248" width="20.6328125" style="3" customWidth="1"/>
    <col min="249" max="249" width="6.453125" style="3" customWidth="1"/>
    <col min="250" max="253" width="7.6328125" style="3" bestFit="1" customWidth="1"/>
    <col min="254" max="256" width="9.90625" style="3" bestFit="1" customWidth="1"/>
    <col min="257" max="260" width="7.6328125" style="3" bestFit="1" customWidth="1"/>
    <col min="261" max="266" width="4.36328125" style="3" customWidth="1"/>
    <col min="267" max="267" width="20.6328125" style="3" customWidth="1"/>
    <col min="268" max="499" width="8.7265625" style="3"/>
    <col min="500" max="501" width="4.36328125" style="3" customWidth="1"/>
    <col min="502" max="502" width="8" style="3" customWidth="1"/>
    <col min="503" max="503" width="9.6328125" style="3" customWidth="1"/>
    <col min="504" max="504" width="20.6328125" style="3" customWidth="1"/>
    <col min="505" max="505" width="6.453125" style="3" customWidth="1"/>
    <col min="506" max="509" width="7.6328125" style="3" bestFit="1" customWidth="1"/>
    <col min="510" max="512" width="9.90625" style="3" bestFit="1" customWidth="1"/>
    <col min="513" max="516" width="7.6328125" style="3" bestFit="1" customWidth="1"/>
    <col min="517" max="522" width="4.36328125" style="3" customWidth="1"/>
    <col min="523" max="523" width="20.6328125" style="3" customWidth="1"/>
    <col min="524" max="755" width="8.7265625" style="3"/>
    <col min="756" max="757" width="4.36328125" style="3" customWidth="1"/>
    <col min="758" max="758" width="8" style="3" customWidth="1"/>
    <col min="759" max="759" width="9.6328125" style="3" customWidth="1"/>
    <col min="760" max="760" width="20.6328125" style="3" customWidth="1"/>
    <col min="761" max="761" width="6.453125" style="3" customWidth="1"/>
    <col min="762" max="765" width="7.6328125" style="3" bestFit="1" customWidth="1"/>
    <col min="766" max="768" width="9.90625" style="3" bestFit="1" customWidth="1"/>
    <col min="769" max="772" width="7.6328125" style="3" bestFit="1" customWidth="1"/>
    <col min="773" max="778" width="4.36328125" style="3" customWidth="1"/>
    <col min="779" max="779" width="20.6328125" style="3" customWidth="1"/>
    <col min="780" max="1011" width="8.7265625" style="3"/>
    <col min="1012" max="1013" width="4.36328125" style="3" customWidth="1"/>
    <col min="1014" max="1014" width="8" style="3" customWidth="1"/>
    <col min="1015" max="1015" width="9.6328125" style="3" customWidth="1"/>
    <col min="1016" max="1016" width="20.6328125" style="3" customWidth="1"/>
    <col min="1017" max="1017" width="6.453125" style="3" customWidth="1"/>
    <col min="1018" max="1021" width="7.6328125" style="3" bestFit="1" customWidth="1"/>
    <col min="1022" max="1024" width="9.90625" style="3" bestFit="1" customWidth="1"/>
    <col min="1025" max="1028" width="7.6328125" style="3" bestFit="1" customWidth="1"/>
    <col min="1029" max="1034" width="4.36328125" style="3" customWidth="1"/>
    <col min="1035" max="1035" width="20.6328125" style="3" customWidth="1"/>
    <col min="1036" max="1267" width="8.7265625" style="3"/>
    <col min="1268" max="1269" width="4.36328125" style="3" customWidth="1"/>
    <col min="1270" max="1270" width="8" style="3" customWidth="1"/>
    <col min="1271" max="1271" width="9.6328125" style="3" customWidth="1"/>
    <col min="1272" max="1272" width="20.6328125" style="3" customWidth="1"/>
    <col min="1273" max="1273" width="6.453125" style="3" customWidth="1"/>
    <col min="1274" max="1277" width="7.6328125" style="3" bestFit="1" customWidth="1"/>
    <col min="1278" max="1280" width="9.90625" style="3" bestFit="1" customWidth="1"/>
    <col min="1281" max="1284" width="7.6328125" style="3" bestFit="1" customWidth="1"/>
    <col min="1285" max="1290" width="4.36328125" style="3" customWidth="1"/>
    <col min="1291" max="1291" width="20.6328125" style="3" customWidth="1"/>
    <col min="1292" max="1523" width="8.7265625" style="3"/>
    <col min="1524" max="1525" width="4.36328125" style="3" customWidth="1"/>
    <col min="1526" max="1526" width="8" style="3" customWidth="1"/>
    <col min="1527" max="1527" width="9.6328125" style="3" customWidth="1"/>
    <col min="1528" max="1528" width="20.6328125" style="3" customWidth="1"/>
    <col min="1529" max="1529" width="6.453125" style="3" customWidth="1"/>
    <col min="1530" max="1533" width="7.6328125" style="3" bestFit="1" customWidth="1"/>
    <col min="1534" max="1536" width="9.90625" style="3" bestFit="1" customWidth="1"/>
    <col min="1537" max="1540" width="7.6328125" style="3" bestFit="1" customWidth="1"/>
    <col min="1541" max="1546" width="4.36328125" style="3" customWidth="1"/>
    <col min="1547" max="1547" width="20.6328125" style="3" customWidth="1"/>
    <col min="1548" max="1779" width="8.7265625" style="3"/>
    <col min="1780" max="1781" width="4.36328125" style="3" customWidth="1"/>
    <col min="1782" max="1782" width="8" style="3" customWidth="1"/>
    <col min="1783" max="1783" width="9.6328125" style="3" customWidth="1"/>
    <col min="1784" max="1784" width="20.6328125" style="3" customWidth="1"/>
    <col min="1785" max="1785" width="6.453125" style="3" customWidth="1"/>
    <col min="1786" max="1789" width="7.6328125" style="3" bestFit="1" customWidth="1"/>
    <col min="1790" max="1792" width="9.90625" style="3" bestFit="1" customWidth="1"/>
    <col min="1793" max="1796" width="7.6328125" style="3" bestFit="1" customWidth="1"/>
    <col min="1797" max="1802" width="4.36328125" style="3" customWidth="1"/>
    <col min="1803" max="1803" width="20.6328125" style="3" customWidth="1"/>
    <col min="1804" max="2035" width="8.7265625" style="3"/>
    <col min="2036" max="2037" width="4.36328125" style="3" customWidth="1"/>
    <col min="2038" max="2038" width="8" style="3" customWidth="1"/>
    <col min="2039" max="2039" width="9.6328125" style="3" customWidth="1"/>
    <col min="2040" max="2040" width="20.6328125" style="3" customWidth="1"/>
    <col min="2041" max="2041" width="6.453125" style="3" customWidth="1"/>
    <col min="2042" max="2045" width="7.6328125" style="3" bestFit="1" customWidth="1"/>
    <col min="2046" max="2048" width="9.90625" style="3" bestFit="1" customWidth="1"/>
    <col min="2049" max="2052" width="7.6328125" style="3" bestFit="1" customWidth="1"/>
    <col min="2053" max="2058" width="4.36328125" style="3" customWidth="1"/>
    <col min="2059" max="2059" width="20.6328125" style="3" customWidth="1"/>
    <col min="2060" max="2291" width="8.7265625" style="3"/>
    <col min="2292" max="2293" width="4.36328125" style="3" customWidth="1"/>
    <col min="2294" max="2294" width="8" style="3" customWidth="1"/>
    <col min="2295" max="2295" width="9.6328125" style="3" customWidth="1"/>
    <col min="2296" max="2296" width="20.6328125" style="3" customWidth="1"/>
    <col min="2297" max="2297" width="6.453125" style="3" customWidth="1"/>
    <col min="2298" max="2301" width="7.6328125" style="3" bestFit="1" customWidth="1"/>
    <col min="2302" max="2304" width="9.90625" style="3" bestFit="1" customWidth="1"/>
    <col min="2305" max="2308" width="7.6328125" style="3" bestFit="1" customWidth="1"/>
    <col min="2309" max="2314" width="4.36328125" style="3" customWidth="1"/>
    <col min="2315" max="2315" width="20.6328125" style="3" customWidth="1"/>
    <col min="2316" max="2547" width="8.7265625" style="3"/>
    <col min="2548" max="2549" width="4.36328125" style="3" customWidth="1"/>
    <col min="2550" max="2550" width="8" style="3" customWidth="1"/>
    <col min="2551" max="2551" width="9.6328125" style="3" customWidth="1"/>
    <col min="2552" max="2552" width="20.6328125" style="3" customWidth="1"/>
    <col min="2553" max="2553" width="6.453125" style="3" customWidth="1"/>
    <col min="2554" max="2557" width="7.6328125" style="3" bestFit="1" customWidth="1"/>
    <col min="2558" max="2560" width="9.90625" style="3" bestFit="1" customWidth="1"/>
    <col min="2561" max="2564" width="7.6328125" style="3" bestFit="1" customWidth="1"/>
    <col min="2565" max="2570" width="4.36328125" style="3" customWidth="1"/>
    <col min="2571" max="2571" width="20.6328125" style="3" customWidth="1"/>
    <col min="2572" max="2803" width="8.7265625" style="3"/>
    <col min="2804" max="2805" width="4.36328125" style="3" customWidth="1"/>
    <col min="2806" max="2806" width="8" style="3" customWidth="1"/>
    <col min="2807" max="2807" width="9.6328125" style="3" customWidth="1"/>
    <col min="2808" max="2808" width="20.6328125" style="3" customWidth="1"/>
    <col min="2809" max="2809" width="6.453125" style="3" customWidth="1"/>
    <col min="2810" max="2813" width="7.6328125" style="3" bestFit="1" customWidth="1"/>
    <col min="2814" max="2816" width="9.90625" style="3" bestFit="1" customWidth="1"/>
    <col min="2817" max="2820" width="7.6328125" style="3" bestFit="1" customWidth="1"/>
    <col min="2821" max="2826" width="4.36328125" style="3" customWidth="1"/>
    <col min="2827" max="2827" width="20.6328125" style="3" customWidth="1"/>
    <col min="2828" max="3059" width="8.7265625" style="3"/>
    <col min="3060" max="3061" width="4.36328125" style="3" customWidth="1"/>
    <col min="3062" max="3062" width="8" style="3" customWidth="1"/>
    <col min="3063" max="3063" width="9.6328125" style="3" customWidth="1"/>
    <col min="3064" max="3064" width="20.6328125" style="3" customWidth="1"/>
    <col min="3065" max="3065" width="6.453125" style="3" customWidth="1"/>
    <col min="3066" max="3069" width="7.6328125" style="3" bestFit="1" customWidth="1"/>
    <col min="3070" max="3072" width="9.90625" style="3" bestFit="1" customWidth="1"/>
    <col min="3073" max="3076" width="7.6328125" style="3" bestFit="1" customWidth="1"/>
    <col min="3077" max="3082" width="4.36328125" style="3" customWidth="1"/>
    <col min="3083" max="3083" width="20.6328125" style="3" customWidth="1"/>
    <col min="3084" max="3315" width="8.7265625" style="3"/>
    <col min="3316" max="3317" width="4.36328125" style="3" customWidth="1"/>
    <col min="3318" max="3318" width="8" style="3" customWidth="1"/>
    <col min="3319" max="3319" width="9.6328125" style="3" customWidth="1"/>
    <col min="3320" max="3320" width="20.6328125" style="3" customWidth="1"/>
    <col min="3321" max="3321" width="6.453125" style="3" customWidth="1"/>
    <col min="3322" max="3325" width="7.6328125" style="3" bestFit="1" customWidth="1"/>
    <col min="3326" max="3328" width="9.90625" style="3" bestFit="1" customWidth="1"/>
    <col min="3329" max="3332" width="7.6328125" style="3" bestFit="1" customWidth="1"/>
    <col min="3333" max="3338" width="4.36328125" style="3" customWidth="1"/>
    <col min="3339" max="3339" width="20.6328125" style="3" customWidth="1"/>
    <col min="3340" max="3571" width="8.7265625" style="3"/>
    <col min="3572" max="3573" width="4.36328125" style="3" customWidth="1"/>
    <col min="3574" max="3574" width="8" style="3" customWidth="1"/>
    <col min="3575" max="3575" width="9.6328125" style="3" customWidth="1"/>
    <col min="3576" max="3576" width="20.6328125" style="3" customWidth="1"/>
    <col min="3577" max="3577" width="6.453125" style="3" customWidth="1"/>
    <col min="3578" max="3581" width="7.6328125" style="3" bestFit="1" customWidth="1"/>
    <col min="3582" max="3584" width="9.90625" style="3" bestFit="1" customWidth="1"/>
    <col min="3585" max="3588" width="7.6328125" style="3" bestFit="1" customWidth="1"/>
    <col min="3589" max="3594" width="4.36328125" style="3" customWidth="1"/>
    <col min="3595" max="3595" width="20.6328125" style="3" customWidth="1"/>
    <col min="3596" max="3827" width="8.7265625" style="3"/>
    <col min="3828" max="3829" width="4.36328125" style="3" customWidth="1"/>
    <col min="3830" max="3830" width="8" style="3" customWidth="1"/>
    <col min="3831" max="3831" width="9.6328125" style="3" customWidth="1"/>
    <col min="3832" max="3832" width="20.6328125" style="3" customWidth="1"/>
    <col min="3833" max="3833" width="6.453125" style="3" customWidth="1"/>
    <col min="3834" max="3837" width="7.6328125" style="3" bestFit="1" customWidth="1"/>
    <col min="3838" max="3840" width="9.90625" style="3" bestFit="1" customWidth="1"/>
    <col min="3841" max="3844" width="7.6328125" style="3" bestFit="1" customWidth="1"/>
    <col min="3845" max="3850" width="4.36328125" style="3" customWidth="1"/>
    <col min="3851" max="3851" width="20.6328125" style="3" customWidth="1"/>
    <col min="3852" max="4083" width="8.7265625" style="3"/>
    <col min="4084" max="4085" width="4.36328125" style="3" customWidth="1"/>
    <col min="4086" max="4086" width="8" style="3" customWidth="1"/>
    <col min="4087" max="4087" width="9.6328125" style="3" customWidth="1"/>
    <col min="4088" max="4088" width="20.6328125" style="3" customWidth="1"/>
    <col min="4089" max="4089" width="6.453125" style="3" customWidth="1"/>
    <col min="4090" max="4093" width="7.6328125" style="3" bestFit="1" customWidth="1"/>
    <col min="4094" max="4096" width="9.90625" style="3" bestFit="1" customWidth="1"/>
    <col min="4097" max="4100" width="7.6328125" style="3" bestFit="1" customWidth="1"/>
    <col min="4101" max="4106" width="4.36328125" style="3" customWidth="1"/>
    <col min="4107" max="4107" width="20.6328125" style="3" customWidth="1"/>
    <col min="4108" max="4339" width="8.7265625" style="3"/>
    <col min="4340" max="4341" width="4.36328125" style="3" customWidth="1"/>
    <col min="4342" max="4342" width="8" style="3" customWidth="1"/>
    <col min="4343" max="4343" width="9.6328125" style="3" customWidth="1"/>
    <col min="4344" max="4344" width="20.6328125" style="3" customWidth="1"/>
    <col min="4345" max="4345" width="6.453125" style="3" customWidth="1"/>
    <col min="4346" max="4349" width="7.6328125" style="3" bestFit="1" customWidth="1"/>
    <col min="4350" max="4352" width="9.90625" style="3" bestFit="1" customWidth="1"/>
    <col min="4353" max="4356" width="7.6328125" style="3" bestFit="1" customWidth="1"/>
    <col min="4357" max="4362" width="4.36328125" style="3" customWidth="1"/>
    <col min="4363" max="4363" width="20.6328125" style="3" customWidth="1"/>
    <col min="4364" max="4595" width="8.7265625" style="3"/>
    <col min="4596" max="4597" width="4.36328125" style="3" customWidth="1"/>
    <col min="4598" max="4598" width="8" style="3" customWidth="1"/>
    <col min="4599" max="4599" width="9.6328125" style="3" customWidth="1"/>
    <col min="4600" max="4600" width="20.6328125" style="3" customWidth="1"/>
    <col min="4601" max="4601" width="6.453125" style="3" customWidth="1"/>
    <col min="4602" max="4605" width="7.6328125" style="3" bestFit="1" customWidth="1"/>
    <col min="4606" max="4608" width="9.90625" style="3" bestFit="1" customWidth="1"/>
    <col min="4609" max="4612" width="7.6328125" style="3" bestFit="1" customWidth="1"/>
    <col min="4613" max="4618" width="4.36328125" style="3" customWidth="1"/>
    <col min="4619" max="4619" width="20.6328125" style="3" customWidth="1"/>
    <col min="4620" max="4851" width="8.7265625" style="3"/>
    <col min="4852" max="4853" width="4.36328125" style="3" customWidth="1"/>
    <col min="4854" max="4854" width="8" style="3" customWidth="1"/>
    <col min="4855" max="4855" width="9.6328125" style="3" customWidth="1"/>
    <col min="4856" max="4856" width="20.6328125" style="3" customWidth="1"/>
    <col min="4857" max="4857" width="6.453125" style="3" customWidth="1"/>
    <col min="4858" max="4861" width="7.6328125" style="3" bestFit="1" customWidth="1"/>
    <col min="4862" max="4864" width="9.90625" style="3" bestFit="1" customWidth="1"/>
    <col min="4865" max="4868" width="7.6328125" style="3" bestFit="1" customWidth="1"/>
    <col min="4869" max="4874" width="4.36328125" style="3" customWidth="1"/>
    <col min="4875" max="4875" width="20.6328125" style="3" customWidth="1"/>
    <col min="4876" max="5107" width="8.7265625" style="3"/>
    <col min="5108" max="5109" width="4.36328125" style="3" customWidth="1"/>
    <col min="5110" max="5110" width="8" style="3" customWidth="1"/>
    <col min="5111" max="5111" width="9.6328125" style="3" customWidth="1"/>
    <col min="5112" max="5112" width="20.6328125" style="3" customWidth="1"/>
    <col min="5113" max="5113" width="6.453125" style="3" customWidth="1"/>
    <col min="5114" max="5117" width="7.6328125" style="3" bestFit="1" customWidth="1"/>
    <col min="5118" max="5120" width="9.90625" style="3" bestFit="1" customWidth="1"/>
    <col min="5121" max="5124" width="7.6328125" style="3" bestFit="1" customWidth="1"/>
    <col min="5125" max="5130" width="4.36328125" style="3" customWidth="1"/>
    <col min="5131" max="5131" width="20.6328125" style="3" customWidth="1"/>
    <col min="5132" max="5363" width="8.7265625" style="3"/>
    <col min="5364" max="5365" width="4.36328125" style="3" customWidth="1"/>
    <col min="5366" max="5366" width="8" style="3" customWidth="1"/>
    <col min="5367" max="5367" width="9.6328125" style="3" customWidth="1"/>
    <col min="5368" max="5368" width="20.6328125" style="3" customWidth="1"/>
    <col min="5369" max="5369" width="6.453125" style="3" customWidth="1"/>
    <col min="5370" max="5373" width="7.6328125" style="3" bestFit="1" customWidth="1"/>
    <col min="5374" max="5376" width="9.90625" style="3" bestFit="1" customWidth="1"/>
    <col min="5377" max="5380" width="7.6328125" style="3" bestFit="1" customWidth="1"/>
    <col min="5381" max="5386" width="4.36328125" style="3" customWidth="1"/>
    <col min="5387" max="5387" width="20.6328125" style="3" customWidth="1"/>
    <col min="5388" max="5619" width="8.7265625" style="3"/>
    <col min="5620" max="5621" width="4.36328125" style="3" customWidth="1"/>
    <col min="5622" max="5622" width="8" style="3" customWidth="1"/>
    <col min="5623" max="5623" width="9.6328125" style="3" customWidth="1"/>
    <col min="5624" max="5624" width="20.6328125" style="3" customWidth="1"/>
    <col min="5625" max="5625" width="6.453125" style="3" customWidth="1"/>
    <col min="5626" max="5629" width="7.6328125" style="3" bestFit="1" customWidth="1"/>
    <col min="5630" max="5632" width="9.90625" style="3" bestFit="1" customWidth="1"/>
    <col min="5633" max="5636" width="7.6328125" style="3" bestFit="1" customWidth="1"/>
    <col min="5637" max="5642" width="4.36328125" style="3" customWidth="1"/>
    <col min="5643" max="5643" width="20.6328125" style="3" customWidth="1"/>
    <col min="5644" max="5875" width="8.7265625" style="3"/>
    <col min="5876" max="5877" width="4.36328125" style="3" customWidth="1"/>
    <col min="5878" max="5878" width="8" style="3" customWidth="1"/>
    <col min="5879" max="5879" width="9.6328125" style="3" customWidth="1"/>
    <col min="5880" max="5880" width="20.6328125" style="3" customWidth="1"/>
    <col min="5881" max="5881" width="6.453125" style="3" customWidth="1"/>
    <col min="5882" max="5885" width="7.6328125" style="3" bestFit="1" customWidth="1"/>
    <col min="5886" max="5888" width="9.90625" style="3" bestFit="1" customWidth="1"/>
    <col min="5889" max="5892" width="7.6328125" style="3" bestFit="1" customWidth="1"/>
    <col min="5893" max="5898" width="4.36328125" style="3" customWidth="1"/>
    <col min="5899" max="5899" width="20.6328125" style="3" customWidth="1"/>
    <col min="5900" max="6131" width="8.7265625" style="3"/>
    <col min="6132" max="6133" width="4.36328125" style="3" customWidth="1"/>
    <col min="6134" max="6134" width="8" style="3" customWidth="1"/>
    <col min="6135" max="6135" width="9.6328125" style="3" customWidth="1"/>
    <col min="6136" max="6136" width="20.6328125" style="3" customWidth="1"/>
    <col min="6137" max="6137" width="6.453125" style="3" customWidth="1"/>
    <col min="6138" max="6141" width="7.6328125" style="3" bestFit="1" customWidth="1"/>
    <col min="6142" max="6144" width="9.90625" style="3" bestFit="1" customWidth="1"/>
    <col min="6145" max="6148" width="7.6328125" style="3" bestFit="1" customWidth="1"/>
    <col min="6149" max="6154" width="4.36328125" style="3" customWidth="1"/>
    <col min="6155" max="6155" width="20.6328125" style="3" customWidth="1"/>
    <col min="6156" max="6387" width="8.7265625" style="3"/>
    <col min="6388" max="6389" width="4.36328125" style="3" customWidth="1"/>
    <col min="6390" max="6390" width="8" style="3" customWidth="1"/>
    <col min="6391" max="6391" width="9.6328125" style="3" customWidth="1"/>
    <col min="6392" max="6392" width="20.6328125" style="3" customWidth="1"/>
    <col min="6393" max="6393" width="6.453125" style="3" customWidth="1"/>
    <col min="6394" max="6397" width="7.6328125" style="3" bestFit="1" customWidth="1"/>
    <col min="6398" max="6400" width="9.90625" style="3" bestFit="1" customWidth="1"/>
    <col min="6401" max="6404" width="7.6328125" style="3" bestFit="1" customWidth="1"/>
    <col min="6405" max="6410" width="4.36328125" style="3" customWidth="1"/>
    <col min="6411" max="6411" width="20.6328125" style="3" customWidth="1"/>
    <col min="6412" max="6643" width="8.7265625" style="3"/>
    <col min="6644" max="6645" width="4.36328125" style="3" customWidth="1"/>
    <col min="6646" max="6646" width="8" style="3" customWidth="1"/>
    <col min="6647" max="6647" width="9.6328125" style="3" customWidth="1"/>
    <col min="6648" max="6648" width="20.6328125" style="3" customWidth="1"/>
    <col min="6649" max="6649" width="6.453125" style="3" customWidth="1"/>
    <col min="6650" max="6653" width="7.6328125" style="3" bestFit="1" customWidth="1"/>
    <col min="6654" max="6656" width="9.90625" style="3" bestFit="1" customWidth="1"/>
    <col min="6657" max="6660" width="7.6328125" style="3" bestFit="1" customWidth="1"/>
    <col min="6661" max="6666" width="4.36328125" style="3" customWidth="1"/>
    <col min="6667" max="6667" width="20.6328125" style="3" customWidth="1"/>
    <col min="6668" max="6899" width="8.7265625" style="3"/>
    <col min="6900" max="6901" width="4.36328125" style="3" customWidth="1"/>
    <col min="6902" max="6902" width="8" style="3" customWidth="1"/>
    <col min="6903" max="6903" width="9.6328125" style="3" customWidth="1"/>
    <col min="6904" max="6904" width="20.6328125" style="3" customWidth="1"/>
    <col min="6905" max="6905" width="6.453125" style="3" customWidth="1"/>
    <col min="6906" max="6909" width="7.6328125" style="3" bestFit="1" customWidth="1"/>
    <col min="6910" max="6912" width="9.90625" style="3" bestFit="1" customWidth="1"/>
    <col min="6913" max="6916" width="7.6328125" style="3" bestFit="1" customWidth="1"/>
    <col min="6917" max="6922" width="4.36328125" style="3" customWidth="1"/>
    <col min="6923" max="6923" width="20.6328125" style="3" customWidth="1"/>
    <col min="6924" max="7155" width="8.7265625" style="3"/>
    <col min="7156" max="7157" width="4.36328125" style="3" customWidth="1"/>
    <col min="7158" max="7158" width="8" style="3" customWidth="1"/>
    <col min="7159" max="7159" width="9.6328125" style="3" customWidth="1"/>
    <col min="7160" max="7160" width="20.6328125" style="3" customWidth="1"/>
    <col min="7161" max="7161" width="6.453125" style="3" customWidth="1"/>
    <col min="7162" max="7165" width="7.6328125" style="3" bestFit="1" customWidth="1"/>
    <col min="7166" max="7168" width="9.90625" style="3" bestFit="1" customWidth="1"/>
    <col min="7169" max="7172" width="7.6328125" style="3" bestFit="1" customWidth="1"/>
    <col min="7173" max="7178" width="4.36328125" style="3" customWidth="1"/>
    <col min="7179" max="7179" width="20.6328125" style="3" customWidth="1"/>
    <col min="7180" max="7411" width="8.7265625" style="3"/>
    <col min="7412" max="7413" width="4.36328125" style="3" customWidth="1"/>
    <col min="7414" max="7414" width="8" style="3" customWidth="1"/>
    <col min="7415" max="7415" width="9.6328125" style="3" customWidth="1"/>
    <col min="7416" max="7416" width="20.6328125" style="3" customWidth="1"/>
    <col min="7417" max="7417" width="6.453125" style="3" customWidth="1"/>
    <col min="7418" max="7421" width="7.6328125" style="3" bestFit="1" customWidth="1"/>
    <col min="7422" max="7424" width="9.90625" style="3" bestFit="1" customWidth="1"/>
    <col min="7425" max="7428" width="7.6328125" style="3" bestFit="1" customWidth="1"/>
    <col min="7429" max="7434" width="4.36328125" style="3" customWidth="1"/>
    <col min="7435" max="7435" width="20.6328125" style="3" customWidth="1"/>
    <col min="7436" max="7667" width="8.7265625" style="3"/>
    <col min="7668" max="7669" width="4.36328125" style="3" customWidth="1"/>
    <col min="7670" max="7670" width="8" style="3" customWidth="1"/>
    <col min="7671" max="7671" width="9.6328125" style="3" customWidth="1"/>
    <col min="7672" max="7672" width="20.6328125" style="3" customWidth="1"/>
    <col min="7673" max="7673" width="6.453125" style="3" customWidth="1"/>
    <col min="7674" max="7677" width="7.6328125" style="3" bestFit="1" customWidth="1"/>
    <col min="7678" max="7680" width="9.90625" style="3" bestFit="1" customWidth="1"/>
    <col min="7681" max="7684" width="7.6328125" style="3" bestFit="1" customWidth="1"/>
    <col min="7685" max="7690" width="4.36328125" style="3" customWidth="1"/>
    <col min="7691" max="7691" width="20.6328125" style="3" customWidth="1"/>
    <col min="7692" max="7923" width="8.7265625" style="3"/>
    <col min="7924" max="7925" width="4.36328125" style="3" customWidth="1"/>
    <col min="7926" max="7926" width="8" style="3" customWidth="1"/>
    <col min="7927" max="7927" width="9.6328125" style="3" customWidth="1"/>
    <col min="7928" max="7928" width="20.6328125" style="3" customWidth="1"/>
    <col min="7929" max="7929" width="6.453125" style="3" customWidth="1"/>
    <col min="7930" max="7933" width="7.6328125" style="3" bestFit="1" customWidth="1"/>
    <col min="7934" max="7936" width="9.90625" style="3" bestFit="1" customWidth="1"/>
    <col min="7937" max="7940" width="7.6328125" style="3" bestFit="1" customWidth="1"/>
    <col min="7941" max="7946" width="4.36328125" style="3" customWidth="1"/>
    <col min="7947" max="7947" width="20.6328125" style="3" customWidth="1"/>
    <col min="7948" max="8179" width="8.7265625" style="3"/>
    <col min="8180" max="8181" width="4.36328125" style="3" customWidth="1"/>
    <col min="8182" max="8182" width="8" style="3" customWidth="1"/>
    <col min="8183" max="8183" width="9.6328125" style="3" customWidth="1"/>
    <col min="8184" max="8184" width="20.6328125" style="3" customWidth="1"/>
    <col min="8185" max="8185" width="6.453125" style="3" customWidth="1"/>
    <col min="8186" max="8189" width="7.6328125" style="3" bestFit="1" customWidth="1"/>
    <col min="8190" max="8192" width="9.90625" style="3" bestFit="1" customWidth="1"/>
    <col min="8193" max="8196" width="7.6328125" style="3" bestFit="1" customWidth="1"/>
    <col min="8197" max="8202" width="4.36328125" style="3" customWidth="1"/>
    <col min="8203" max="8203" width="20.6328125" style="3" customWidth="1"/>
    <col min="8204" max="8435" width="8.7265625" style="3"/>
    <col min="8436" max="8437" width="4.36328125" style="3" customWidth="1"/>
    <col min="8438" max="8438" width="8" style="3" customWidth="1"/>
    <col min="8439" max="8439" width="9.6328125" style="3" customWidth="1"/>
    <col min="8440" max="8440" width="20.6328125" style="3" customWidth="1"/>
    <col min="8441" max="8441" width="6.453125" style="3" customWidth="1"/>
    <col min="8442" max="8445" width="7.6328125" style="3" bestFit="1" customWidth="1"/>
    <col min="8446" max="8448" width="9.90625" style="3" bestFit="1" customWidth="1"/>
    <col min="8449" max="8452" width="7.6328125" style="3" bestFit="1" customWidth="1"/>
    <col min="8453" max="8458" width="4.36328125" style="3" customWidth="1"/>
    <col min="8459" max="8459" width="20.6328125" style="3" customWidth="1"/>
    <col min="8460" max="8691" width="8.7265625" style="3"/>
    <col min="8692" max="8693" width="4.36328125" style="3" customWidth="1"/>
    <col min="8694" max="8694" width="8" style="3" customWidth="1"/>
    <col min="8695" max="8695" width="9.6328125" style="3" customWidth="1"/>
    <col min="8696" max="8696" width="20.6328125" style="3" customWidth="1"/>
    <col min="8697" max="8697" width="6.453125" style="3" customWidth="1"/>
    <col min="8698" max="8701" width="7.6328125" style="3" bestFit="1" customWidth="1"/>
    <col min="8702" max="8704" width="9.90625" style="3" bestFit="1" customWidth="1"/>
    <col min="8705" max="8708" width="7.6328125" style="3" bestFit="1" customWidth="1"/>
    <col min="8709" max="8714" width="4.36328125" style="3" customWidth="1"/>
    <col min="8715" max="8715" width="20.6328125" style="3" customWidth="1"/>
    <col min="8716" max="8947" width="8.7265625" style="3"/>
    <col min="8948" max="8949" width="4.36328125" style="3" customWidth="1"/>
    <col min="8950" max="8950" width="8" style="3" customWidth="1"/>
    <col min="8951" max="8951" width="9.6328125" style="3" customWidth="1"/>
    <col min="8952" max="8952" width="20.6328125" style="3" customWidth="1"/>
    <col min="8953" max="8953" width="6.453125" style="3" customWidth="1"/>
    <col min="8954" max="8957" width="7.6328125" style="3" bestFit="1" customWidth="1"/>
    <col min="8958" max="8960" width="9.90625" style="3" bestFit="1" customWidth="1"/>
    <col min="8961" max="8964" width="7.6328125" style="3" bestFit="1" customWidth="1"/>
    <col min="8965" max="8970" width="4.36328125" style="3" customWidth="1"/>
    <col min="8971" max="8971" width="20.6328125" style="3" customWidth="1"/>
    <col min="8972" max="9203" width="8.7265625" style="3"/>
    <col min="9204" max="9205" width="4.36328125" style="3" customWidth="1"/>
    <col min="9206" max="9206" width="8" style="3" customWidth="1"/>
    <col min="9207" max="9207" width="9.6328125" style="3" customWidth="1"/>
    <col min="9208" max="9208" width="20.6328125" style="3" customWidth="1"/>
    <col min="9209" max="9209" width="6.453125" style="3" customWidth="1"/>
    <col min="9210" max="9213" width="7.6328125" style="3" bestFit="1" customWidth="1"/>
    <col min="9214" max="9216" width="9.90625" style="3" bestFit="1" customWidth="1"/>
    <col min="9217" max="9220" width="7.6328125" style="3" bestFit="1" customWidth="1"/>
    <col min="9221" max="9226" width="4.36328125" style="3" customWidth="1"/>
    <col min="9227" max="9227" width="20.6328125" style="3" customWidth="1"/>
    <col min="9228" max="9459" width="8.7265625" style="3"/>
    <col min="9460" max="9461" width="4.36328125" style="3" customWidth="1"/>
    <col min="9462" max="9462" width="8" style="3" customWidth="1"/>
    <col min="9463" max="9463" width="9.6328125" style="3" customWidth="1"/>
    <col min="9464" max="9464" width="20.6328125" style="3" customWidth="1"/>
    <col min="9465" max="9465" width="6.453125" style="3" customWidth="1"/>
    <col min="9466" max="9469" width="7.6328125" style="3" bestFit="1" customWidth="1"/>
    <col min="9470" max="9472" width="9.90625" style="3" bestFit="1" customWidth="1"/>
    <col min="9473" max="9476" width="7.6328125" style="3" bestFit="1" customWidth="1"/>
    <col min="9477" max="9482" width="4.36328125" style="3" customWidth="1"/>
    <col min="9483" max="9483" width="20.6328125" style="3" customWidth="1"/>
    <col min="9484" max="9715" width="8.7265625" style="3"/>
    <col min="9716" max="9717" width="4.36328125" style="3" customWidth="1"/>
    <col min="9718" max="9718" width="8" style="3" customWidth="1"/>
    <col min="9719" max="9719" width="9.6328125" style="3" customWidth="1"/>
    <col min="9720" max="9720" width="20.6328125" style="3" customWidth="1"/>
    <col min="9721" max="9721" width="6.453125" style="3" customWidth="1"/>
    <col min="9722" max="9725" width="7.6328125" style="3" bestFit="1" customWidth="1"/>
    <col min="9726" max="9728" width="9.90625" style="3" bestFit="1" customWidth="1"/>
    <col min="9729" max="9732" width="7.6328125" style="3" bestFit="1" customWidth="1"/>
    <col min="9733" max="9738" width="4.36328125" style="3" customWidth="1"/>
    <col min="9739" max="9739" width="20.6328125" style="3" customWidth="1"/>
    <col min="9740" max="9971" width="8.7265625" style="3"/>
    <col min="9972" max="9973" width="4.36328125" style="3" customWidth="1"/>
    <col min="9974" max="9974" width="8" style="3" customWidth="1"/>
    <col min="9975" max="9975" width="9.6328125" style="3" customWidth="1"/>
    <col min="9976" max="9976" width="20.6328125" style="3" customWidth="1"/>
    <col min="9977" max="9977" width="6.453125" style="3" customWidth="1"/>
    <col min="9978" max="9981" width="7.6328125" style="3" bestFit="1" customWidth="1"/>
    <col min="9982" max="9984" width="9.90625" style="3" bestFit="1" customWidth="1"/>
    <col min="9985" max="9988" width="7.6328125" style="3" bestFit="1" customWidth="1"/>
    <col min="9989" max="9994" width="4.36328125" style="3" customWidth="1"/>
    <col min="9995" max="9995" width="20.6328125" style="3" customWidth="1"/>
    <col min="9996" max="10227" width="8.7265625" style="3"/>
    <col min="10228" max="10229" width="4.36328125" style="3" customWidth="1"/>
    <col min="10230" max="10230" width="8" style="3" customWidth="1"/>
    <col min="10231" max="10231" width="9.6328125" style="3" customWidth="1"/>
    <col min="10232" max="10232" width="20.6328125" style="3" customWidth="1"/>
    <col min="10233" max="10233" width="6.453125" style="3" customWidth="1"/>
    <col min="10234" max="10237" width="7.6328125" style="3" bestFit="1" customWidth="1"/>
    <col min="10238" max="10240" width="9.90625" style="3" bestFit="1" customWidth="1"/>
    <col min="10241" max="10244" width="7.6328125" style="3" bestFit="1" customWidth="1"/>
    <col min="10245" max="10250" width="4.36328125" style="3" customWidth="1"/>
    <col min="10251" max="10251" width="20.6328125" style="3" customWidth="1"/>
    <col min="10252" max="10483" width="8.7265625" style="3"/>
    <col min="10484" max="10485" width="4.36328125" style="3" customWidth="1"/>
    <col min="10486" max="10486" width="8" style="3" customWidth="1"/>
    <col min="10487" max="10487" width="9.6328125" style="3" customWidth="1"/>
    <col min="10488" max="10488" width="20.6328125" style="3" customWidth="1"/>
    <col min="10489" max="10489" width="6.453125" style="3" customWidth="1"/>
    <col min="10490" max="10493" width="7.6328125" style="3" bestFit="1" customWidth="1"/>
    <col min="10494" max="10496" width="9.90625" style="3" bestFit="1" customWidth="1"/>
    <col min="10497" max="10500" width="7.6328125" style="3" bestFit="1" customWidth="1"/>
    <col min="10501" max="10506" width="4.36328125" style="3" customWidth="1"/>
    <col min="10507" max="10507" width="20.6328125" style="3" customWidth="1"/>
    <col min="10508" max="10739" width="8.7265625" style="3"/>
    <col min="10740" max="10741" width="4.36328125" style="3" customWidth="1"/>
    <col min="10742" max="10742" width="8" style="3" customWidth="1"/>
    <col min="10743" max="10743" width="9.6328125" style="3" customWidth="1"/>
    <col min="10744" max="10744" width="20.6328125" style="3" customWidth="1"/>
    <col min="10745" max="10745" width="6.453125" style="3" customWidth="1"/>
    <col min="10746" max="10749" width="7.6328125" style="3" bestFit="1" customWidth="1"/>
    <col min="10750" max="10752" width="9.90625" style="3" bestFit="1" customWidth="1"/>
    <col min="10753" max="10756" width="7.6328125" style="3" bestFit="1" customWidth="1"/>
    <col min="10757" max="10762" width="4.36328125" style="3" customWidth="1"/>
    <col min="10763" max="10763" width="20.6328125" style="3" customWidth="1"/>
    <col min="10764" max="10995" width="8.7265625" style="3"/>
    <col min="10996" max="10997" width="4.36328125" style="3" customWidth="1"/>
    <col min="10998" max="10998" width="8" style="3" customWidth="1"/>
    <col min="10999" max="10999" width="9.6328125" style="3" customWidth="1"/>
    <col min="11000" max="11000" width="20.6328125" style="3" customWidth="1"/>
    <col min="11001" max="11001" width="6.453125" style="3" customWidth="1"/>
    <col min="11002" max="11005" width="7.6328125" style="3" bestFit="1" customWidth="1"/>
    <col min="11006" max="11008" width="9.90625" style="3" bestFit="1" customWidth="1"/>
    <col min="11009" max="11012" width="7.6328125" style="3" bestFit="1" customWidth="1"/>
    <col min="11013" max="11018" width="4.36328125" style="3" customWidth="1"/>
    <col min="11019" max="11019" width="20.6328125" style="3" customWidth="1"/>
    <col min="11020" max="11251" width="8.7265625" style="3"/>
    <col min="11252" max="11253" width="4.36328125" style="3" customWidth="1"/>
    <col min="11254" max="11254" width="8" style="3" customWidth="1"/>
    <col min="11255" max="11255" width="9.6328125" style="3" customWidth="1"/>
    <col min="11256" max="11256" width="20.6328125" style="3" customWidth="1"/>
    <col min="11257" max="11257" width="6.453125" style="3" customWidth="1"/>
    <col min="11258" max="11261" width="7.6328125" style="3" bestFit="1" customWidth="1"/>
    <col min="11262" max="11264" width="9.90625" style="3" bestFit="1" customWidth="1"/>
    <col min="11265" max="11268" width="7.6328125" style="3" bestFit="1" customWidth="1"/>
    <col min="11269" max="11274" width="4.36328125" style="3" customWidth="1"/>
    <col min="11275" max="11275" width="20.6328125" style="3" customWidth="1"/>
    <col min="11276" max="11507" width="8.7265625" style="3"/>
    <col min="11508" max="11509" width="4.36328125" style="3" customWidth="1"/>
    <col min="11510" max="11510" width="8" style="3" customWidth="1"/>
    <col min="11511" max="11511" width="9.6328125" style="3" customWidth="1"/>
    <col min="11512" max="11512" width="20.6328125" style="3" customWidth="1"/>
    <col min="11513" max="11513" width="6.453125" style="3" customWidth="1"/>
    <col min="11514" max="11517" width="7.6328125" style="3" bestFit="1" customWidth="1"/>
    <col min="11518" max="11520" width="9.90625" style="3" bestFit="1" customWidth="1"/>
    <col min="11521" max="11524" width="7.6328125" style="3" bestFit="1" customWidth="1"/>
    <col min="11525" max="11530" width="4.36328125" style="3" customWidth="1"/>
    <col min="11531" max="11531" width="20.6328125" style="3" customWidth="1"/>
    <col min="11532" max="11763" width="8.7265625" style="3"/>
    <col min="11764" max="11765" width="4.36328125" style="3" customWidth="1"/>
    <col min="11766" max="11766" width="8" style="3" customWidth="1"/>
    <col min="11767" max="11767" width="9.6328125" style="3" customWidth="1"/>
    <col min="11768" max="11768" width="20.6328125" style="3" customWidth="1"/>
    <col min="11769" max="11769" width="6.453125" style="3" customWidth="1"/>
    <col min="11770" max="11773" width="7.6328125" style="3" bestFit="1" customWidth="1"/>
    <col min="11774" max="11776" width="9.90625" style="3" bestFit="1" customWidth="1"/>
    <col min="11777" max="11780" width="7.6328125" style="3" bestFit="1" customWidth="1"/>
    <col min="11781" max="11786" width="4.36328125" style="3" customWidth="1"/>
    <col min="11787" max="11787" width="20.6328125" style="3" customWidth="1"/>
    <col min="11788" max="12019" width="8.7265625" style="3"/>
    <col min="12020" max="12021" width="4.36328125" style="3" customWidth="1"/>
    <col min="12022" max="12022" width="8" style="3" customWidth="1"/>
    <col min="12023" max="12023" width="9.6328125" style="3" customWidth="1"/>
    <col min="12024" max="12024" width="20.6328125" style="3" customWidth="1"/>
    <col min="12025" max="12025" width="6.453125" style="3" customWidth="1"/>
    <col min="12026" max="12029" width="7.6328125" style="3" bestFit="1" customWidth="1"/>
    <col min="12030" max="12032" width="9.90625" style="3" bestFit="1" customWidth="1"/>
    <col min="12033" max="12036" width="7.6328125" style="3" bestFit="1" customWidth="1"/>
    <col min="12037" max="12042" width="4.36328125" style="3" customWidth="1"/>
    <col min="12043" max="12043" width="20.6328125" style="3" customWidth="1"/>
    <col min="12044" max="12275" width="8.7265625" style="3"/>
    <col min="12276" max="12277" width="4.36328125" style="3" customWidth="1"/>
    <col min="12278" max="12278" width="8" style="3" customWidth="1"/>
    <col min="12279" max="12279" width="9.6328125" style="3" customWidth="1"/>
    <col min="12280" max="12280" width="20.6328125" style="3" customWidth="1"/>
    <col min="12281" max="12281" width="6.453125" style="3" customWidth="1"/>
    <col min="12282" max="12285" width="7.6328125" style="3" bestFit="1" customWidth="1"/>
    <col min="12286" max="12288" width="9.90625" style="3" bestFit="1" customWidth="1"/>
    <col min="12289" max="12292" width="7.6328125" style="3" bestFit="1" customWidth="1"/>
    <col min="12293" max="12298" width="4.36328125" style="3" customWidth="1"/>
    <col min="12299" max="12299" width="20.6328125" style="3" customWidth="1"/>
    <col min="12300" max="12531" width="8.7265625" style="3"/>
    <col min="12532" max="12533" width="4.36328125" style="3" customWidth="1"/>
    <col min="12534" max="12534" width="8" style="3" customWidth="1"/>
    <col min="12535" max="12535" width="9.6328125" style="3" customWidth="1"/>
    <col min="12536" max="12536" width="20.6328125" style="3" customWidth="1"/>
    <col min="12537" max="12537" width="6.453125" style="3" customWidth="1"/>
    <col min="12538" max="12541" width="7.6328125" style="3" bestFit="1" customWidth="1"/>
    <col min="12542" max="12544" width="9.90625" style="3" bestFit="1" customWidth="1"/>
    <col min="12545" max="12548" width="7.6328125" style="3" bestFit="1" customWidth="1"/>
    <col min="12549" max="12554" width="4.36328125" style="3" customWidth="1"/>
    <col min="12555" max="12555" width="20.6328125" style="3" customWidth="1"/>
    <col min="12556" max="12787" width="8.7265625" style="3"/>
    <col min="12788" max="12789" width="4.36328125" style="3" customWidth="1"/>
    <col min="12790" max="12790" width="8" style="3" customWidth="1"/>
    <col min="12791" max="12791" width="9.6328125" style="3" customWidth="1"/>
    <col min="12792" max="12792" width="20.6328125" style="3" customWidth="1"/>
    <col min="12793" max="12793" width="6.453125" style="3" customWidth="1"/>
    <col min="12794" max="12797" width="7.6328125" style="3" bestFit="1" customWidth="1"/>
    <col min="12798" max="12800" width="9.90625" style="3" bestFit="1" customWidth="1"/>
    <col min="12801" max="12804" width="7.6328125" style="3" bestFit="1" customWidth="1"/>
    <col min="12805" max="12810" width="4.36328125" style="3" customWidth="1"/>
    <col min="12811" max="12811" width="20.6328125" style="3" customWidth="1"/>
    <col min="12812" max="13043" width="8.7265625" style="3"/>
    <col min="13044" max="13045" width="4.36328125" style="3" customWidth="1"/>
    <col min="13046" max="13046" width="8" style="3" customWidth="1"/>
    <col min="13047" max="13047" width="9.6328125" style="3" customWidth="1"/>
    <col min="13048" max="13048" width="20.6328125" style="3" customWidth="1"/>
    <col min="13049" max="13049" width="6.453125" style="3" customWidth="1"/>
    <col min="13050" max="13053" width="7.6328125" style="3" bestFit="1" customWidth="1"/>
    <col min="13054" max="13056" width="9.90625" style="3" bestFit="1" customWidth="1"/>
    <col min="13057" max="13060" width="7.6328125" style="3" bestFit="1" customWidth="1"/>
    <col min="13061" max="13066" width="4.36328125" style="3" customWidth="1"/>
    <col min="13067" max="13067" width="20.6328125" style="3" customWidth="1"/>
    <col min="13068" max="13299" width="8.7265625" style="3"/>
    <col min="13300" max="13301" width="4.36328125" style="3" customWidth="1"/>
    <col min="13302" max="13302" width="8" style="3" customWidth="1"/>
    <col min="13303" max="13303" width="9.6328125" style="3" customWidth="1"/>
    <col min="13304" max="13304" width="20.6328125" style="3" customWidth="1"/>
    <col min="13305" max="13305" width="6.453125" style="3" customWidth="1"/>
    <col min="13306" max="13309" width="7.6328125" style="3" bestFit="1" customWidth="1"/>
    <col min="13310" max="13312" width="9.90625" style="3" bestFit="1" customWidth="1"/>
    <col min="13313" max="13316" width="7.6328125" style="3" bestFit="1" customWidth="1"/>
    <col min="13317" max="13322" width="4.36328125" style="3" customWidth="1"/>
    <col min="13323" max="13323" width="20.6328125" style="3" customWidth="1"/>
    <col min="13324" max="13555" width="8.7265625" style="3"/>
    <col min="13556" max="13557" width="4.36328125" style="3" customWidth="1"/>
    <col min="13558" max="13558" width="8" style="3" customWidth="1"/>
    <col min="13559" max="13559" width="9.6328125" style="3" customWidth="1"/>
    <col min="13560" max="13560" width="20.6328125" style="3" customWidth="1"/>
    <col min="13561" max="13561" width="6.453125" style="3" customWidth="1"/>
    <col min="13562" max="13565" width="7.6328125" style="3" bestFit="1" customWidth="1"/>
    <col min="13566" max="13568" width="9.90625" style="3" bestFit="1" customWidth="1"/>
    <col min="13569" max="13572" width="7.6328125" style="3" bestFit="1" customWidth="1"/>
    <col min="13573" max="13578" width="4.36328125" style="3" customWidth="1"/>
    <col min="13579" max="13579" width="20.6328125" style="3" customWidth="1"/>
    <col min="13580" max="13811" width="8.7265625" style="3"/>
    <col min="13812" max="13813" width="4.36328125" style="3" customWidth="1"/>
    <col min="13814" max="13814" width="8" style="3" customWidth="1"/>
    <col min="13815" max="13815" width="9.6328125" style="3" customWidth="1"/>
    <col min="13816" max="13816" width="20.6328125" style="3" customWidth="1"/>
    <col min="13817" max="13817" width="6.453125" style="3" customWidth="1"/>
    <col min="13818" max="13821" width="7.6328125" style="3" bestFit="1" customWidth="1"/>
    <col min="13822" max="13824" width="9.90625" style="3" bestFit="1" customWidth="1"/>
    <col min="13825" max="13828" width="7.6328125" style="3" bestFit="1" customWidth="1"/>
    <col min="13829" max="13834" width="4.36328125" style="3" customWidth="1"/>
    <col min="13835" max="13835" width="20.6328125" style="3" customWidth="1"/>
    <col min="13836" max="14067" width="8.7265625" style="3"/>
    <col min="14068" max="14069" width="4.36328125" style="3" customWidth="1"/>
    <col min="14070" max="14070" width="8" style="3" customWidth="1"/>
    <col min="14071" max="14071" width="9.6328125" style="3" customWidth="1"/>
    <col min="14072" max="14072" width="20.6328125" style="3" customWidth="1"/>
    <col min="14073" max="14073" width="6.453125" style="3" customWidth="1"/>
    <col min="14074" max="14077" width="7.6328125" style="3" bestFit="1" customWidth="1"/>
    <col min="14078" max="14080" width="9.90625" style="3" bestFit="1" customWidth="1"/>
    <col min="14081" max="14084" width="7.6328125" style="3" bestFit="1" customWidth="1"/>
    <col min="14085" max="14090" width="4.36328125" style="3" customWidth="1"/>
    <col min="14091" max="14091" width="20.6328125" style="3" customWidth="1"/>
    <col min="14092" max="14323" width="8.7265625" style="3"/>
    <col min="14324" max="14325" width="4.36328125" style="3" customWidth="1"/>
    <col min="14326" max="14326" width="8" style="3" customWidth="1"/>
    <col min="14327" max="14327" width="9.6328125" style="3" customWidth="1"/>
    <col min="14328" max="14328" width="20.6328125" style="3" customWidth="1"/>
    <col min="14329" max="14329" width="6.453125" style="3" customWidth="1"/>
    <col min="14330" max="14333" width="7.6328125" style="3" bestFit="1" customWidth="1"/>
    <col min="14334" max="14336" width="9.90625" style="3" bestFit="1" customWidth="1"/>
    <col min="14337" max="14340" width="7.6328125" style="3" bestFit="1" customWidth="1"/>
    <col min="14341" max="14346" width="4.36328125" style="3" customWidth="1"/>
    <col min="14347" max="14347" width="20.6328125" style="3" customWidth="1"/>
    <col min="14348" max="14579" width="8.7265625" style="3"/>
    <col min="14580" max="14581" width="4.36328125" style="3" customWidth="1"/>
    <col min="14582" max="14582" width="8" style="3" customWidth="1"/>
    <col min="14583" max="14583" width="9.6328125" style="3" customWidth="1"/>
    <col min="14584" max="14584" width="20.6328125" style="3" customWidth="1"/>
    <col min="14585" max="14585" width="6.453125" style="3" customWidth="1"/>
    <col min="14586" max="14589" width="7.6328125" style="3" bestFit="1" customWidth="1"/>
    <col min="14590" max="14592" width="9.90625" style="3" bestFit="1" customWidth="1"/>
    <col min="14593" max="14596" width="7.6328125" style="3" bestFit="1" customWidth="1"/>
    <col min="14597" max="14602" width="4.36328125" style="3" customWidth="1"/>
    <col min="14603" max="14603" width="20.6328125" style="3" customWidth="1"/>
    <col min="14604" max="14835" width="8.7265625" style="3"/>
    <col min="14836" max="14837" width="4.36328125" style="3" customWidth="1"/>
    <col min="14838" max="14838" width="8" style="3" customWidth="1"/>
    <col min="14839" max="14839" width="9.6328125" style="3" customWidth="1"/>
    <col min="14840" max="14840" width="20.6328125" style="3" customWidth="1"/>
    <col min="14841" max="14841" width="6.453125" style="3" customWidth="1"/>
    <col min="14842" max="14845" width="7.6328125" style="3" bestFit="1" customWidth="1"/>
    <col min="14846" max="14848" width="9.90625" style="3" bestFit="1" customWidth="1"/>
    <col min="14849" max="14852" width="7.6328125" style="3" bestFit="1" customWidth="1"/>
    <col min="14853" max="14858" width="4.36328125" style="3" customWidth="1"/>
    <col min="14859" max="14859" width="20.6328125" style="3" customWidth="1"/>
    <col min="14860" max="15091" width="8.7265625" style="3"/>
    <col min="15092" max="15093" width="4.36328125" style="3" customWidth="1"/>
    <col min="15094" max="15094" width="8" style="3" customWidth="1"/>
    <col min="15095" max="15095" width="9.6328125" style="3" customWidth="1"/>
    <col min="15096" max="15096" width="20.6328125" style="3" customWidth="1"/>
    <col min="15097" max="15097" width="6.453125" style="3" customWidth="1"/>
    <col min="15098" max="15101" width="7.6328125" style="3" bestFit="1" customWidth="1"/>
    <col min="15102" max="15104" width="9.90625" style="3" bestFit="1" customWidth="1"/>
    <col min="15105" max="15108" width="7.6328125" style="3" bestFit="1" customWidth="1"/>
    <col min="15109" max="15114" width="4.36328125" style="3" customWidth="1"/>
    <col min="15115" max="15115" width="20.6328125" style="3" customWidth="1"/>
    <col min="15116" max="15347" width="8.7265625" style="3"/>
    <col min="15348" max="15349" width="4.36328125" style="3" customWidth="1"/>
    <col min="15350" max="15350" width="8" style="3" customWidth="1"/>
    <col min="15351" max="15351" width="9.6328125" style="3" customWidth="1"/>
    <col min="15352" max="15352" width="20.6328125" style="3" customWidth="1"/>
    <col min="15353" max="15353" width="6.453125" style="3" customWidth="1"/>
    <col min="15354" max="15357" width="7.6328125" style="3" bestFit="1" customWidth="1"/>
    <col min="15358" max="15360" width="9.90625" style="3" bestFit="1" customWidth="1"/>
    <col min="15361" max="15364" width="7.6328125" style="3" bestFit="1" customWidth="1"/>
    <col min="15365" max="15370" width="4.36328125" style="3" customWidth="1"/>
    <col min="15371" max="15371" width="20.6328125" style="3" customWidth="1"/>
    <col min="15372" max="15603" width="8.7265625" style="3"/>
    <col min="15604" max="15605" width="4.36328125" style="3" customWidth="1"/>
    <col min="15606" max="15606" width="8" style="3" customWidth="1"/>
    <col min="15607" max="15607" width="9.6328125" style="3" customWidth="1"/>
    <col min="15608" max="15608" width="20.6328125" style="3" customWidth="1"/>
    <col min="15609" max="15609" width="6.453125" style="3" customWidth="1"/>
    <col min="15610" max="15613" width="7.6328125" style="3" bestFit="1" customWidth="1"/>
    <col min="15614" max="15616" width="9.90625" style="3" bestFit="1" customWidth="1"/>
    <col min="15617" max="15620" width="7.6328125" style="3" bestFit="1" customWidth="1"/>
    <col min="15621" max="15626" width="4.36328125" style="3" customWidth="1"/>
    <col min="15627" max="15627" width="20.6328125" style="3" customWidth="1"/>
    <col min="15628" max="15859" width="8.7265625" style="3"/>
    <col min="15860" max="15861" width="4.36328125" style="3" customWidth="1"/>
    <col min="15862" max="15862" width="8" style="3" customWidth="1"/>
    <col min="15863" max="15863" width="9.6328125" style="3" customWidth="1"/>
    <col min="15864" max="15864" width="20.6328125" style="3" customWidth="1"/>
    <col min="15865" max="15865" width="6.453125" style="3" customWidth="1"/>
    <col min="15866" max="15869" width="7.6328125" style="3" bestFit="1" customWidth="1"/>
    <col min="15870" max="15872" width="9.90625" style="3" bestFit="1" customWidth="1"/>
    <col min="15873" max="15876" width="7.6328125" style="3" bestFit="1" customWidth="1"/>
    <col min="15877" max="15882" width="4.36328125" style="3" customWidth="1"/>
    <col min="15883" max="15883" width="20.6328125" style="3" customWidth="1"/>
    <col min="15884" max="16115" width="8.7265625" style="3"/>
    <col min="16116" max="16117" width="4.36328125" style="3" customWidth="1"/>
    <col min="16118" max="16118" width="8" style="3" customWidth="1"/>
    <col min="16119" max="16119" width="9.6328125" style="3" customWidth="1"/>
    <col min="16120" max="16120" width="20.6328125" style="3" customWidth="1"/>
    <col min="16121" max="16121" width="6.453125" style="3" customWidth="1"/>
    <col min="16122" max="16125" width="7.6328125" style="3" bestFit="1" customWidth="1"/>
    <col min="16126" max="16128" width="9.90625" style="3" bestFit="1" customWidth="1"/>
    <col min="16129" max="16132" width="7.6328125" style="3" bestFit="1" customWidth="1"/>
    <col min="16133" max="16138" width="4.36328125" style="3" customWidth="1"/>
    <col min="16139" max="16139" width="20.6328125" style="3" customWidth="1"/>
    <col min="16140" max="16384" width="8.7265625" style="3"/>
  </cols>
  <sheetData>
    <row r="1" spans="1:35" s="77" customFormat="1" ht="23.15" customHeight="1">
      <c r="A1" s="102" t="s">
        <v>459</v>
      </c>
      <c r="D1" s="76"/>
      <c r="G1" s="158" t="s">
        <v>595</v>
      </c>
      <c r="J1" s="81"/>
      <c r="K1" s="63"/>
      <c r="L1" s="63"/>
      <c r="M1" s="63"/>
      <c r="S1" s="63"/>
      <c r="T1" s="63"/>
    </row>
    <row r="2" spans="1:35" ht="5.15" customHeight="1" thickBot="1">
      <c r="C2" s="4"/>
      <c r="D2" s="5"/>
      <c r="E2" s="5"/>
      <c r="F2" s="5"/>
      <c r="G2" s="2"/>
      <c r="H2" s="2"/>
      <c r="I2" s="2"/>
      <c r="J2" s="2"/>
      <c r="K2" s="2"/>
      <c r="L2" s="2"/>
      <c r="M2" s="2"/>
      <c r="N2" s="2"/>
      <c r="O2" s="2"/>
      <c r="P2" s="2"/>
      <c r="Q2" s="2"/>
      <c r="R2" s="2"/>
      <c r="S2" s="2"/>
      <c r="T2" s="2"/>
      <c r="U2" s="2"/>
      <c r="V2" s="2"/>
      <c r="W2" s="2"/>
      <c r="X2" s="2"/>
      <c r="Y2" s="2"/>
      <c r="Z2" s="2"/>
      <c r="AA2" s="2"/>
      <c r="AB2" s="2"/>
      <c r="AC2" s="2"/>
      <c r="AD2" s="2"/>
      <c r="AE2" s="2"/>
      <c r="AF2" s="2"/>
      <c r="AG2" s="2"/>
      <c r="AH2" s="2"/>
      <c r="AI2" s="2"/>
    </row>
    <row r="3" spans="1:35" s="10" customFormat="1" ht="19" customHeight="1" thickBot="1">
      <c r="A3" s="248" t="s">
        <v>1</v>
      </c>
      <c r="B3" s="249"/>
      <c r="C3" s="249"/>
      <c r="D3" s="249"/>
      <c r="E3" s="250"/>
      <c r="F3" s="253" t="s">
        <v>618</v>
      </c>
      <c r="G3" s="25"/>
      <c r="H3" s="25"/>
      <c r="I3" s="155" t="s">
        <v>2</v>
      </c>
      <c r="J3" s="156"/>
      <c r="K3" s="156"/>
      <c r="L3" s="156"/>
      <c r="M3" s="156"/>
      <c r="N3" s="156"/>
      <c r="O3" s="156"/>
      <c r="P3" s="156"/>
      <c r="Q3" s="156"/>
      <c r="R3" s="156"/>
      <c r="S3" s="156"/>
      <c r="T3" s="156"/>
      <c r="U3" s="156"/>
      <c r="V3" s="156"/>
      <c r="W3" s="156"/>
      <c r="X3" s="156"/>
      <c r="Y3" s="156"/>
      <c r="Z3" s="156"/>
      <c r="AA3" s="156"/>
      <c r="AB3" s="156"/>
      <c r="AC3" s="157"/>
      <c r="AD3" s="155" t="s">
        <v>489</v>
      </c>
      <c r="AE3" s="156"/>
      <c r="AF3" s="156"/>
      <c r="AG3" s="156"/>
      <c r="AH3" s="156"/>
      <c r="AI3" s="157"/>
    </row>
    <row r="4" spans="1:35" s="10" customFormat="1" ht="19" customHeight="1" thickBot="1">
      <c r="A4" s="251" t="s">
        <v>314</v>
      </c>
      <c r="B4" s="252"/>
      <c r="C4" s="251" t="s">
        <v>3</v>
      </c>
      <c r="D4" s="252"/>
      <c r="E4" s="26"/>
      <c r="F4" s="254"/>
      <c r="G4" s="27"/>
      <c r="H4" s="27"/>
      <c r="I4" s="20" t="s">
        <v>458</v>
      </c>
      <c r="J4" s="21"/>
      <c r="K4" s="21"/>
      <c r="L4" s="21"/>
      <c r="M4" s="21"/>
      <c r="N4" s="21"/>
      <c r="O4" s="21"/>
      <c r="P4" s="21"/>
      <c r="Q4" s="21"/>
      <c r="R4" s="21"/>
      <c r="S4" s="21"/>
      <c r="T4" s="21"/>
      <c r="U4" s="21"/>
      <c r="V4" s="21"/>
      <c r="W4" s="21"/>
      <c r="X4" s="21"/>
      <c r="Y4" s="21"/>
      <c r="Z4" s="21"/>
      <c r="AA4" s="21"/>
      <c r="AB4" s="21"/>
      <c r="AC4" s="21"/>
      <c r="AD4" s="161" t="s">
        <v>488</v>
      </c>
      <c r="AE4" s="162"/>
      <c r="AF4" s="162"/>
      <c r="AG4" s="162"/>
      <c r="AH4" s="162"/>
      <c r="AI4" s="241"/>
    </row>
    <row r="5" spans="1:35" s="10" customFormat="1" ht="13" customHeight="1">
      <c r="A5" s="28"/>
      <c r="B5" s="29"/>
      <c r="C5" s="28"/>
      <c r="D5" s="29"/>
      <c r="E5" s="30"/>
      <c r="F5" s="254"/>
      <c r="G5" s="27"/>
      <c r="H5" s="27"/>
      <c r="I5" s="13">
        <v>1</v>
      </c>
      <c r="J5" s="14">
        <v>2</v>
      </c>
      <c r="K5" s="14">
        <v>6</v>
      </c>
      <c r="L5" s="14">
        <v>8</v>
      </c>
      <c r="M5" s="14">
        <v>14</v>
      </c>
      <c r="N5" s="14">
        <v>20</v>
      </c>
      <c r="O5" s="14">
        <v>21</v>
      </c>
      <c r="P5" s="14">
        <v>26</v>
      </c>
      <c r="Q5" s="14">
        <v>27</v>
      </c>
      <c r="R5" s="14">
        <v>29</v>
      </c>
      <c r="S5" s="14">
        <v>34</v>
      </c>
      <c r="T5" s="14">
        <v>40</v>
      </c>
      <c r="U5" s="14">
        <v>46</v>
      </c>
      <c r="V5" s="14">
        <v>47</v>
      </c>
      <c r="W5" s="14">
        <v>48</v>
      </c>
      <c r="X5" s="14">
        <v>49</v>
      </c>
      <c r="Y5" s="14">
        <v>50</v>
      </c>
      <c r="Z5" s="14">
        <v>60</v>
      </c>
      <c r="AA5" s="14">
        <v>61</v>
      </c>
      <c r="AB5" s="14">
        <v>62</v>
      </c>
      <c r="AC5" s="14">
        <v>85</v>
      </c>
      <c r="AD5" s="159">
        <v>300</v>
      </c>
      <c r="AE5" s="160"/>
      <c r="AF5" s="163"/>
      <c r="AG5" s="163"/>
      <c r="AH5" s="163"/>
      <c r="AI5" s="242"/>
    </row>
    <row r="6" spans="1:35" s="10" customFormat="1" ht="170.15" customHeight="1" thickBot="1">
      <c r="A6" s="90" t="s">
        <v>315</v>
      </c>
      <c r="B6" s="91" t="s">
        <v>316</v>
      </c>
      <c r="C6" s="90" t="s">
        <v>4</v>
      </c>
      <c r="D6" s="91" t="s">
        <v>5</v>
      </c>
      <c r="E6" s="92" t="s">
        <v>444</v>
      </c>
      <c r="F6" s="255"/>
      <c r="G6" s="93" t="s">
        <v>6</v>
      </c>
      <c r="H6" s="93" t="s">
        <v>277</v>
      </c>
      <c r="I6" s="234" t="str">
        <f>HYPERLINK("#分類事項一覧! $B$3 "," 男女")</f>
        <v xml:space="preserve"> 男女</v>
      </c>
      <c r="J6" s="235" t="str">
        <f>HYPERLINK("#分類事項一覧! $B$12 "," 配偶関係")</f>
        <v xml:space="preserve"> 配偶関係</v>
      </c>
      <c r="K6" s="235" t="str">
        <f>HYPERLINK("#分類事項一覧! $B$57 "," 年齢")</f>
        <v xml:space="preserve"> 年齢</v>
      </c>
      <c r="L6" s="235" t="str">
        <f>HYPERLINK("#分類事項一覧! $B$377 "," 教育")</f>
        <v xml:space="preserve"> 教育</v>
      </c>
      <c r="M6" s="235" t="str">
        <f>HYPERLINK("#分類事項一覧! $B$561 "," 就業状態・仕事の主従・従業上の地位・雇用形態")</f>
        <v xml:space="preserve"> 就業状態・仕事の主従・従業上の地位・雇用形態</v>
      </c>
      <c r="N6" s="235" t="str">
        <f>HYPERLINK("#分類事項一覧! $B$664 "," 従業上の地位・雇用形態")</f>
        <v xml:space="preserve"> 従業上の地位・雇用形態</v>
      </c>
      <c r="O6" s="235" t="str">
        <f>HYPERLINK("#分類事項一覧! $B$688 "," 従業上の地位・雇用形態・起業の有無")</f>
        <v xml:space="preserve"> 従業上の地位・雇用形態・起業の有無</v>
      </c>
      <c r="P6" s="235" t="str">
        <f>HYPERLINK("#分類事項一覧! $B$814 "," 産業")</f>
        <v xml:space="preserve"> 産業</v>
      </c>
      <c r="Q6" s="235" t="str">
        <f>HYPERLINK("#分類事項一覧! $B$1176 "," 職業")</f>
        <v xml:space="preserve"> 職業</v>
      </c>
      <c r="R6" s="235" t="str">
        <f>HYPERLINK("#分類事項一覧! $B$1504 "," 経営組織")</f>
        <v xml:space="preserve"> 経営組織</v>
      </c>
      <c r="S6" s="235" t="str">
        <f>HYPERLINK("#分類事項一覧! $B$1643 "," 年間就業日数・就業の規則性・週間就業時間")</f>
        <v xml:space="preserve"> 年間就業日数・就業の規則性・週間就業時間</v>
      </c>
      <c r="T6" s="235" t="str">
        <f>HYPERLINK("#分類事項一覧! $B$1888 "," 所得（主な仕事からの年間収入・収益）")</f>
        <v xml:space="preserve"> 所得（主な仕事からの年間収入・収益）</v>
      </c>
      <c r="U6" s="235" t="str">
        <f>HYPERLINK("#分類事項一覧! $B$2008 "," 就業希望意識")</f>
        <v xml:space="preserve"> 就業希望意識</v>
      </c>
      <c r="V6" s="235" t="str">
        <f>HYPERLINK("#分類事項一覧! $B$2019 "," 就業希望意識・求職活動の有無")</f>
        <v xml:space="preserve"> 就業希望意識・求職活動の有無</v>
      </c>
      <c r="W6" s="235" t="str">
        <f>HYPERLINK("#分類事項一覧! $B$2032 "," 就業希望意識・就業時間希望・求職活動の有無")</f>
        <v xml:space="preserve"> 就業希望意識・就業時間希望・求職活動の有無</v>
      </c>
      <c r="X6" s="235" t="str">
        <f>HYPERLINK("#分類事項一覧! $B$2053 "," 転職希望理由")</f>
        <v xml:space="preserve"> 転職希望理由</v>
      </c>
      <c r="Y6" s="235" t="str">
        <f>HYPERLINK("#分類事項一覧! $B$2069 "," 就業時間希望")</f>
        <v xml:space="preserve"> 就業時間希望</v>
      </c>
      <c r="Z6" s="230" t="str">
        <f>HYPERLINK("#分類事項一覧! $B$2205 "," 希望する仕事の種類")</f>
        <v xml:space="preserve"> 希望する仕事の種類</v>
      </c>
      <c r="AA6" s="235" t="str">
        <f>HYPERLINK("#分類事項一覧! $B$2224 "," 希望する仕事の形態")</f>
        <v xml:space="preserve"> 希望する仕事の形態</v>
      </c>
      <c r="AB6" s="235" t="str">
        <f>HYPERLINK("#分類事項一覧! $B$2239 "," 求職活動の有無")</f>
        <v xml:space="preserve"> 求職活動の有無</v>
      </c>
      <c r="AC6" s="235" t="str">
        <f>HYPERLINK("#分類事項一覧! $B$2708 "," 職業訓練・自己啓発の有無・職業訓練・自己啓発の内容")</f>
        <v xml:space="preserve"> 職業訓練・自己啓発の有無・職業訓練・自己啓発の内容</v>
      </c>
      <c r="AD6" s="240" t="str">
        <f>HYPERLINK("#分類事項一覧! $B$5017 "," 地域区分")</f>
        <v xml:space="preserve"> 地域区分</v>
      </c>
      <c r="AE6" s="35" t="s">
        <v>490</v>
      </c>
      <c r="AF6" s="56" t="s">
        <v>491</v>
      </c>
      <c r="AG6" s="56" t="s">
        <v>492</v>
      </c>
      <c r="AH6" s="56" t="s">
        <v>493</v>
      </c>
      <c r="AI6" s="243" t="s">
        <v>494</v>
      </c>
    </row>
    <row r="7" spans="1:35" s="10" customFormat="1" ht="12" customHeight="1">
      <c r="A7" s="115">
        <v>95</v>
      </c>
      <c r="B7" s="94"/>
      <c r="C7" s="115" t="s">
        <v>83</v>
      </c>
      <c r="D7" s="94"/>
      <c r="E7" s="95" t="s">
        <v>451</v>
      </c>
      <c r="F7" s="61" t="s">
        <v>596</v>
      </c>
      <c r="G7" s="38" t="s">
        <v>9</v>
      </c>
      <c r="H7" s="38" t="s">
        <v>278</v>
      </c>
      <c r="I7" s="16">
        <v>3</v>
      </c>
      <c r="J7" s="17">
        <v>2</v>
      </c>
      <c r="K7" s="17">
        <v>14</v>
      </c>
      <c r="L7" s="17"/>
      <c r="M7" s="46">
        <v>34</v>
      </c>
      <c r="N7" s="17"/>
      <c r="O7" s="17"/>
      <c r="P7" s="17"/>
      <c r="Q7" s="17"/>
      <c r="R7" s="17"/>
      <c r="S7" s="17"/>
      <c r="T7" s="17"/>
      <c r="U7" s="17"/>
      <c r="V7" s="17"/>
      <c r="W7" s="17">
        <v>9</v>
      </c>
      <c r="X7" s="17"/>
      <c r="Y7" s="17"/>
      <c r="Z7" s="17"/>
      <c r="AA7" s="17"/>
      <c r="AB7" s="17"/>
      <c r="AC7" s="46"/>
      <c r="AD7" s="97">
        <v>1</v>
      </c>
      <c r="AE7" s="17" t="s">
        <v>115</v>
      </c>
      <c r="AF7" s="57"/>
      <c r="AG7" s="57"/>
      <c r="AH7" s="57"/>
      <c r="AI7" s="244"/>
    </row>
    <row r="8" spans="1:35" s="10" customFormat="1" ht="12" customHeight="1">
      <c r="A8" s="39" t="s">
        <v>378</v>
      </c>
      <c r="B8" s="40" t="s">
        <v>15</v>
      </c>
      <c r="C8" s="39" t="s">
        <v>86</v>
      </c>
      <c r="D8" s="40" t="s">
        <v>15</v>
      </c>
      <c r="E8" s="62" t="s">
        <v>88</v>
      </c>
      <c r="F8" s="62" t="s">
        <v>597</v>
      </c>
      <c r="G8" s="41" t="s">
        <v>120</v>
      </c>
      <c r="H8" s="41" t="s">
        <v>278</v>
      </c>
      <c r="I8" s="18">
        <v>3</v>
      </c>
      <c r="J8" s="19"/>
      <c r="K8" s="19">
        <v>14</v>
      </c>
      <c r="L8" s="19">
        <v>13</v>
      </c>
      <c r="M8" s="19"/>
      <c r="N8" s="19">
        <v>14</v>
      </c>
      <c r="O8" s="19"/>
      <c r="P8" s="19"/>
      <c r="Q8" s="19"/>
      <c r="R8" s="19"/>
      <c r="S8" s="19"/>
      <c r="T8" s="19"/>
      <c r="U8" s="19"/>
      <c r="V8" s="19">
        <v>7</v>
      </c>
      <c r="W8" s="19"/>
      <c r="X8" s="19"/>
      <c r="Y8" s="19"/>
      <c r="Z8" s="19"/>
      <c r="AA8" s="19"/>
      <c r="AB8" s="19"/>
      <c r="AC8" s="48"/>
      <c r="AD8" s="98">
        <v>1</v>
      </c>
      <c r="AE8" s="19" t="s">
        <v>115</v>
      </c>
      <c r="AF8" s="58"/>
      <c r="AG8" s="58"/>
      <c r="AH8" s="58"/>
      <c r="AI8" s="245"/>
    </row>
    <row r="9" spans="1:35" s="10" customFormat="1" ht="12" customHeight="1">
      <c r="A9" s="43">
        <v>97</v>
      </c>
      <c r="B9" s="44" t="s">
        <v>7</v>
      </c>
      <c r="C9" s="43" t="s">
        <v>87</v>
      </c>
      <c r="D9" s="44" t="s">
        <v>256</v>
      </c>
      <c r="E9" s="45" t="s">
        <v>451</v>
      </c>
      <c r="F9" s="42" t="s">
        <v>598</v>
      </c>
      <c r="G9" s="41" t="s">
        <v>9</v>
      </c>
      <c r="H9" s="41" t="s">
        <v>278</v>
      </c>
      <c r="I9" s="18">
        <v>3</v>
      </c>
      <c r="J9" s="19"/>
      <c r="K9" s="19"/>
      <c r="L9" s="19"/>
      <c r="M9" s="19"/>
      <c r="N9" s="48" t="s">
        <v>440</v>
      </c>
      <c r="O9" s="19"/>
      <c r="P9" s="19">
        <v>31</v>
      </c>
      <c r="Q9" s="19"/>
      <c r="R9" s="19"/>
      <c r="S9" s="19"/>
      <c r="T9" s="19"/>
      <c r="U9" s="19"/>
      <c r="V9" s="19"/>
      <c r="W9" s="19">
        <v>15</v>
      </c>
      <c r="X9" s="19"/>
      <c r="Y9" s="19"/>
      <c r="Z9" s="19"/>
      <c r="AA9" s="19"/>
      <c r="AB9" s="19"/>
      <c r="AC9" s="48"/>
      <c r="AD9" s="98">
        <v>1</v>
      </c>
      <c r="AE9" s="19" t="s">
        <v>115</v>
      </c>
      <c r="AF9" s="58"/>
      <c r="AG9" s="58"/>
      <c r="AH9" s="58"/>
      <c r="AI9" s="245"/>
    </row>
    <row r="10" spans="1:35" s="10" customFormat="1" ht="12" customHeight="1">
      <c r="A10" s="43">
        <v>97</v>
      </c>
      <c r="B10" s="44" t="s">
        <v>8</v>
      </c>
      <c r="C10" s="43" t="s">
        <v>87</v>
      </c>
      <c r="D10" s="44" t="s">
        <v>255</v>
      </c>
      <c r="E10" s="45" t="s">
        <v>451</v>
      </c>
      <c r="F10" s="42" t="s">
        <v>599</v>
      </c>
      <c r="G10" s="41" t="s">
        <v>9</v>
      </c>
      <c r="H10" s="41" t="s">
        <v>278</v>
      </c>
      <c r="I10" s="18">
        <v>3</v>
      </c>
      <c r="J10" s="19"/>
      <c r="K10" s="19"/>
      <c r="L10" s="19"/>
      <c r="M10" s="19"/>
      <c r="N10" s="48" t="s">
        <v>440</v>
      </c>
      <c r="O10" s="19"/>
      <c r="P10" s="19"/>
      <c r="Q10" s="19">
        <v>32</v>
      </c>
      <c r="R10" s="19"/>
      <c r="S10" s="19"/>
      <c r="T10" s="19"/>
      <c r="U10" s="19"/>
      <c r="V10" s="19"/>
      <c r="W10" s="19">
        <v>15</v>
      </c>
      <c r="X10" s="19"/>
      <c r="Y10" s="19"/>
      <c r="Z10" s="19"/>
      <c r="AA10" s="19"/>
      <c r="AB10" s="19"/>
      <c r="AC10" s="48"/>
      <c r="AD10" s="98">
        <v>1</v>
      </c>
      <c r="AE10" s="19" t="s">
        <v>115</v>
      </c>
      <c r="AF10" s="58"/>
      <c r="AG10" s="58"/>
      <c r="AH10" s="58"/>
      <c r="AI10" s="245"/>
    </row>
    <row r="11" spans="1:35" s="10" customFormat="1" ht="12" customHeight="1">
      <c r="A11" s="39" t="s">
        <v>379</v>
      </c>
      <c r="B11" s="40" t="s">
        <v>10</v>
      </c>
      <c r="C11" s="39" t="s">
        <v>87</v>
      </c>
      <c r="D11" s="40" t="s">
        <v>10</v>
      </c>
      <c r="E11" s="42" t="s">
        <v>91</v>
      </c>
      <c r="F11" s="42" t="s">
        <v>600</v>
      </c>
      <c r="G11" s="41" t="s">
        <v>9</v>
      </c>
      <c r="H11" s="41" t="s">
        <v>278</v>
      </c>
      <c r="I11" s="18">
        <v>3</v>
      </c>
      <c r="J11" s="19"/>
      <c r="K11" s="19"/>
      <c r="L11" s="19"/>
      <c r="M11" s="19"/>
      <c r="N11" s="19">
        <v>4</v>
      </c>
      <c r="O11" s="19"/>
      <c r="P11" s="19"/>
      <c r="Q11" s="19"/>
      <c r="R11" s="19">
        <v>7</v>
      </c>
      <c r="S11" s="19"/>
      <c r="T11" s="19"/>
      <c r="U11" s="19"/>
      <c r="V11" s="19"/>
      <c r="W11" s="19">
        <v>15</v>
      </c>
      <c r="X11" s="19"/>
      <c r="Y11" s="19"/>
      <c r="Z11" s="19"/>
      <c r="AA11" s="19"/>
      <c r="AB11" s="19"/>
      <c r="AC11" s="48"/>
      <c r="AD11" s="98">
        <v>1</v>
      </c>
      <c r="AE11" s="19" t="s">
        <v>115</v>
      </c>
      <c r="AF11" s="58"/>
      <c r="AG11" s="58"/>
      <c r="AH11" s="58"/>
      <c r="AI11" s="245"/>
    </row>
    <row r="12" spans="1:35" s="10" customFormat="1" ht="12" customHeight="1">
      <c r="A12" s="39" t="s">
        <v>380</v>
      </c>
      <c r="B12" s="40" t="s">
        <v>15</v>
      </c>
      <c r="C12" s="39" t="s">
        <v>90</v>
      </c>
      <c r="D12" s="40" t="s">
        <v>15</v>
      </c>
      <c r="E12" s="42" t="s">
        <v>93</v>
      </c>
      <c r="F12" s="42" t="s">
        <v>601</v>
      </c>
      <c r="G12" s="41" t="s">
        <v>9</v>
      </c>
      <c r="H12" s="41" t="s">
        <v>278</v>
      </c>
      <c r="I12" s="18">
        <v>3</v>
      </c>
      <c r="J12" s="19"/>
      <c r="K12" s="19">
        <v>14</v>
      </c>
      <c r="L12" s="19"/>
      <c r="M12" s="19"/>
      <c r="N12" s="19">
        <v>4</v>
      </c>
      <c r="O12" s="19"/>
      <c r="P12" s="19">
        <v>125</v>
      </c>
      <c r="Q12" s="19"/>
      <c r="R12" s="19"/>
      <c r="S12" s="19"/>
      <c r="T12" s="19"/>
      <c r="U12" s="19">
        <v>5</v>
      </c>
      <c r="V12" s="19"/>
      <c r="W12" s="19"/>
      <c r="X12" s="19"/>
      <c r="Y12" s="19"/>
      <c r="Z12" s="19"/>
      <c r="AA12" s="19"/>
      <c r="AB12" s="19"/>
      <c r="AC12" s="48"/>
      <c r="AD12" s="98">
        <v>1</v>
      </c>
      <c r="AE12" s="19" t="s">
        <v>115</v>
      </c>
      <c r="AF12" s="58"/>
      <c r="AG12" s="58"/>
      <c r="AH12" s="58"/>
      <c r="AI12" s="245"/>
    </row>
    <row r="13" spans="1:35" s="10" customFormat="1" ht="12" customHeight="1">
      <c r="A13" s="39" t="s">
        <v>381</v>
      </c>
      <c r="B13" s="40" t="s">
        <v>15</v>
      </c>
      <c r="C13" s="39" t="s">
        <v>92</v>
      </c>
      <c r="D13" s="40" t="s">
        <v>15</v>
      </c>
      <c r="E13" s="42" t="s">
        <v>94</v>
      </c>
      <c r="F13" s="42" t="s">
        <v>602</v>
      </c>
      <c r="G13" s="41" t="s">
        <v>9</v>
      </c>
      <c r="H13" s="41" t="s">
        <v>278</v>
      </c>
      <c r="I13" s="18">
        <v>3</v>
      </c>
      <c r="J13" s="19"/>
      <c r="K13" s="19">
        <v>14</v>
      </c>
      <c r="L13" s="19"/>
      <c r="M13" s="19"/>
      <c r="N13" s="19">
        <v>4</v>
      </c>
      <c r="O13" s="19"/>
      <c r="P13" s="19"/>
      <c r="Q13" s="19">
        <v>82</v>
      </c>
      <c r="R13" s="19"/>
      <c r="S13" s="19"/>
      <c r="T13" s="19"/>
      <c r="U13" s="19">
        <v>5</v>
      </c>
      <c r="V13" s="19"/>
      <c r="W13" s="19"/>
      <c r="X13" s="19"/>
      <c r="Y13" s="19"/>
      <c r="Z13" s="19"/>
      <c r="AA13" s="19"/>
      <c r="AB13" s="19"/>
      <c r="AC13" s="48"/>
      <c r="AD13" s="98">
        <v>1</v>
      </c>
      <c r="AE13" s="19" t="s">
        <v>115</v>
      </c>
      <c r="AF13" s="58"/>
      <c r="AG13" s="58"/>
      <c r="AH13" s="58"/>
      <c r="AI13" s="245"/>
    </row>
    <row r="14" spans="1:35" s="10" customFormat="1" ht="12" customHeight="1">
      <c r="A14" s="43">
        <v>100</v>
      </c>
      <c r="B14" s="44"/>
      <c r="C14" s="43" t="s">
        <v>95</v>
      </c>
      <c r="D14" s="44"/>
      <c r="E14" s="45" t="s">
        <v>451</v>
      </c>
      <c r="F14" s="42" t="s">
        <v>603</v>
      </c>
      <c r="G14" s="41" t="s">
        <v>9</v>
      </c>
      <c r="H14" s="41" t="s">
        <v>278</v>
      </c>
      <c r="I14" s="18">
        <v>3</v>
      </c>
      <c r="J14" s="19"/>
      <c r="K14" s="19">
        <v>14</v>
      </c>
      <c r="L14" s="19"/>
      <c r="M14" s="19"/>
      <c r="N14" s="48" t="s">
        <v>440</v>
      </c>
      <c r="O14" s="19"/>
      <c r="P14" s="19"/>
      <c r="Q14" s="19"/>
      <c r="R14" s="19"/>
      <c r="S14" s="19">
        <v>40</v>
      </c>
      <c r="T14" s="19"/>
      <c r="U14" s="19"/>
      <c r="V14" s="19"/>
      <c r="W14" s="19">
        <v>15</v>
      </c>
      <c r="X14" s="19"/>
      <c r="Y14" s="19"/>
      <c r="Z14" s="19"/>
      <c r="AA14" s="19"/>
      <c r="AB14" s="19"/>
      <c r="AC14" s="48"/>
      <c r="AD14" s="98">
        <v>1</v>
      </c>
      <c r="AE14" s="19" t="s">
        <v>115</v>
      </c>
      <c r="AF14" s="58"/>
      <c r="AG14" s="58"/>
      <c r="AH14" s="58"/>
      <c r="AI14" s="245"/>
    </row>
    <row r="15" spans="1:35" s="10" customFormat="1" ht="12" customHeight="1">
      <c r="A15" s="39" t="s">
        <v>382</v>
      </c>
      <c r="B15" s="40" t="s">
        <v>15</v>
      </c>
      <c r="C15" s="39" t="s">
        <v>96</v>
      </c>
      <c r="D15" s="40" t="s">
        <v>15</v>
      </c>
      <c r="E15" s="42" t="s">
        <v>90</v>
      </c>
      <c r="F15" s="42" t="s">
        <v>604</v>
      </c>
      <c r="G15" s="41" t="s">
        <v>9</v>
      </c>
      <c r="H15" s="41" t="s">
        <v>278</v>
      </c>
      <c r="I15" s="18">
        <v>3</v>
      </c>
      <c r="J15" s="19"/>
      <c r="K15" s="19"/>
      <c r="L15" s="19"/>
      <c r="M15" s="19"/>
      <c r="N15" s="19"/>
      <c r="O15" s="19">
        <v>15</v>
      </c>
      <c r="P15" s="19"/>
      <c r="Q15" s="19"/>
      <c r="R15" s="19"/>
      <c r="S15" s="19"/>
      <c r="T15" s="19">
        <v>17</v>
      </c>
      <c r="U15" s="19"/>
      <c r="V15" s="19">
        <v>7</v>
      </c>
      <c r="W15" s="19"/>
      <c r="X15" s="19"/>
      <c r="Y15" s="19"/>
      <c r="Z15" s="19"/>
      <c r="AA15" s="19"/>
      <c r="AB15" s="19"/>
      <c r="AC15" s="48"/>
      <c r="AD15" s="98">
        <v>1</v>
      </c>
      <c r="AE15" s="19" t="s">
        <v>115</v>
      </c>
      <c r="AF15" s="58"/>
      <c r="AG15" s="58"/>
      <c r="AH15" s="58"/>
      <c r="AI15" s="245"/>
    </row>
    <row r="16" spans="1:35" s="10" customFormat="1" ht="12" customHeight="1">
      <c r="A16" s="43">
        <v>102</v>
      </c>
      <c r="B16" s="44"/>
      <c r="C16" s="43">
        <v>78</v>
      </c>
      <c r="D16" s="44"/>
      <c r="E16" s="45" t="s">
        <v>451</v>
      </c>
      <c r="F16" s="42" t="s">
        <v>605</v>
      </c>
      <c r="G16" s="41" t="s">
        <v>9</v>
      </c>
      <c r="H16" s="41" t="s">
        <v>278</v>
      </c>
      <c r="I16" s="18">
        <v>3</v>
      </c>
      <c r="J16" s="19"/>
      <c r="K16" s="19">
        <v>14</v>
      </c>
      <c r="L16" s="19"/>
      <c r="M16" s="19"/>
      <c r="N16" s="48" t="s">
        <v>440</v>
      </c>
      <c r="O16" s="19"/>
      <c r="P16" s="19"/>
      <c r="Q16" s="19"/>
      <c r="R16" s="19"/>
      <c r="S16" s="19"/>
      <c r="T16" s="19">
        <v>17</v>
      </c>
      <c r="U16" s="19"/>
      <c r="V16" s="19"/>
      <c r="W16" s="19">
        <v>15</v>
      </c>
      <c r="X16" s="19"/>
      <c r="Y16" s="19"/>
      <c r="Z16" s="19"/>
      <c r="AA16" s="19"/>
      <c r="AB16" s="19"/>
      <c r="AC16" s="48"/>
      <c r="AD16" s="98">
        <v>1</v>
      </c>
      <c r="AE16" s="19" t="s">
        <v>115</v>
      </c>
      <c r="AF16" s="58"/>
      <c r="AG16" s="58"/>
      <c r="AH16" s="58"/>
      <c r="AI16" s="245"/>
    </row>
    <row r="17" spans="1:35" s="10" customFormat="1" ht="12" customHeight="1">
      <c r="A17" s="43">
        <v>103</v>
      </c>
      <c r="B17" s="44"/>
      <c r="C17" s="43">
        <v>79</v>
      </c>
      <c r="D17" s="44"/>
      <c r="E17" s="45" t="s">
        <v>451</v>
      </c>
      <c r="F17" s="42" t="s">
        <v>606</v>
      </c>
      <c r="G17" s="41" t="s">
        <v>55</v>
      </c>
      <c r="H17" s="41" t="s">
        <v>278</v>
      </c>
      <c r="I17" s="18">
        <v>3</v>
      </c>
      <c r="J17" s="19"/>
      <c r="K17" s="19" t="s">
        <v>73</v>
      </c>
      <c r="L17" s="19"/>
      <c r="M17" s="48">
        <v>34</v>
      </c>
      <c r="N17" s="19"/>
      <c r="O17" s="19"/>
      <c r="P17" s="19"/>
      <c r="Q17" s="19"/>
      <c r="R17" s="19"/>
      <c r="S17" s="19">
        <v>40</v>
      </c>
      <c r="T17" s="19"/>
      <c r="U17" s="19"/>
      <c r="V17" s="19"/>
      <c r="W17" s="19">
        <v>5</v>
      </c>
      <c r="X17" s="19"/>
      <c r="Y17" s="19"/>
      <c r="Z17" s="19"/>
      <c r="AA17" s="19"/>
      <c r="AB17" s="19"/>
      <c r="AC17" s="48"/>
      <c r="AD17" s="98">
        <v>1</v>
      </c>
      <c r="AE17" s="19" t="s">
        <v>115</v>
      </c>
      <c r="AF17" s="58"/>
      <c r="AG17" s="58"/>
      <c r="AH17" s="58"/>
      <c r="AI17" s="245"/>
    </row>
    <row r="18" spans="1:35" s="10" customFormat="1" ht="12" customHeight="1">
      <c r="A18" s="43">
        <v>104</v>
      </c>
      <c r="B18" s="44"/>
      <c r="C18" s="43">
        <v>83</v>
      </c>
      <c r="D18" s="44"/>
      <c r="E18" s="45" t="s">
        <v>451</v>
      </c>
      <c r="F18" s="42" t="s">
        <v>607</v>
      </c>
      <c r="G18" s="41" t="s">
        <v>57</v>
      </c>
      <c r="H18" s="41" t="s">
        <v>278</v>
      </c>
      <c r="I18" s="18">
        <v>3</v>
      </c>
      <c r="J18" s="19"/>
      <c r="K18" s="19">
        <v>14</v>
      </c>
      <c r="L18" s="19"/>
      <c r="M18" s="19"/>
      <c r="N18" s="48">
        <v>15</v>
      </c>
      <c r="O18" s="19"/>
      <c r="P18" s="19"/>
      <c r="Q18" s="19"/>
      <c r="R18" s="19"/>
      <c r="S18" s="19"/>
      <c r="T18" s="19"/>
      <c r="U18" s="19"/>
      <c r="V18" s="19"/>
      <c r="W18" s="19"/>
      <c r="X18" s="19"/>
      <c r="Y18" s="19">
        <v>4</v>
      </c>
      <c r="Z18" s="19">
        <v>13</v>
      </c>
      <c r="AA18" s="19">
        <v>9</v>
      </c>
      <c r="AB18" s="19">
        <v>2</v>
      </c>
      <c r="AC18" s="48"/>
      <c r="AD18" s="98">
        <v>1</v>
      </c>
      <c r="AE18" s="19" t="s">
        <v>115</v>
      </c>
      <c r="AF18" s="58"/>
      <c r="AG18" s="58"/>
      <c r="AH18" s="58"/>
      <c r="AI18" s="245"/>
    </row>
    <row r="19" spans="1:35" s="10" customFormat="1" ht="12" customHeight="1">
      <c r="A19" s="43">
        <v>105</v>
      </c>
      <c r="B19" s="44" t="s">
        <v>15</v>
      </c>
      <c r="C19" s="43">
        <v>84</v>
      </c>
      <c r="D19" s="44" t="s">
        <v>15</v>
      </c>
      <c r="E19" s="45" t="s">
        <v>97</v>
      </c>
      <c r="F19" s="45" t="s">
        <v>608</v>
      </c>
      <c r="G19" s="41" t="s">
        <v>57</v>
      </c>
      <c r="H19" s="41" t="s">
        <v>278</v>
      </c>
      <c r="I19" s="18">
        <v>3</v>
      </c>
      <c r="J19" s="19"/>
      <c r="K19" s="19" t="s">
        <v>73</v>
      </c>
      <c r="L19" s="19"/>
      <c r="M19" s="19"/>
      <c r="N19" s="19"/>
      <c r="O19" s="19"/>
      <c r="P19" s="19"/>
      <c r="Q19" s="19"/>
      <c r="R19" s="19"/>
      <c r="S19" s="19">
        <v>116</v>
      </c>
      <c r="T19" s="19"/>
      <c r="U19" s="19"/>
      <c r="V19" s="19"/>
      <c r="W19" s="19"/>
      <c r="X19" s="19"/>
      <c r="Y19" s="19">
        <v>4</v>
      </c>
      <c r="Z19" s="19"/>
      <c r="AA19" s="19">
        <v>9</v>
      </c>
      <c r="AB19" s="19">
        <v>2</v>
      </c>
      <c r="AC19" s="48"/>
      <c r="AD19" s="98">
        <v>1</v>
      </c>
      <c r="AE19" s="19" t="s">
        <v>115</v>
      </c>
      <c r="AF19" s="58"/>
      <c r="AG19" s="58"/>
      <c r="AH19" s="58"/>
      <c r="AI19" s="245"/>
    </row>
    <row r="20" spans="1:35" s="10" customFormat="1" ht="12" customHeight="1">
      <c r="A20" s="43">
        <v>106</v>
      </c>
      <c r="B20" s="52" t="s">
        <v>15</v>
      </c>
      <c r="C20" s="51">
        <v>85</v>
      </c>
      <c r="D20" s="52" t="s">
        <v>15</v>
      </c>
      <c r="E20" s="53" t="s">
        <v>98</v>
      </c>
      <c r="F20" s="45" t="s">
        <v>609</v>
      </c>
      <c r="G20" s="54" t="s">
        <v>57</v>
      </c>
      <c r="H20" s="54" t="s">
        <v>278</v>
      </c>
      <c r="I20" s="22">
        <v>3</v>
      </c>
      <c r="J20" s="23"/>
      <c r="K20" s="23" t="s">
        <v>73</v>
      </c>
      <c r="L20" s="23"/>
      <c r="M20" s="23"/>
      <c r="N20" s="23"/>
      <c r="O20" s="23"/>
      <c r="P20" s="23"/>
      <c r="Q20" s="23"/>
      <c r="R20" s="23"/>
      <c r="S20" s="23"/>
      <c r="T20" s="23">
        <v>18</v>
      </c>
      <c r="U20" s="23"/>
      <c r="V20" s="23"/>
      <c r="W20" s="23"/>
      <c r="X20" s="23"/>
      <c r="Y20" s="23">
        <v>4</v>
      </c>
      <c r="Z20" s="23"/>
      <c r="AA20" s="23">
        <v>9</v>
      </c>
      <c r="AB20" s="23">
        <v>2</v>
      </c>
      <c r="AC20" s="55"/>
      <c r="AD20" s="98">
        <v>1</v>
      </c>
      <c r="AE20" s="19" t="s">
        <v>115</v>
      </c>
      <c r="AF20" s="58"/>
      <c r="AG20" s="58"/>
      <c r="AH20" s="58"/>
      <c r="AI20" s="245"/>
    </row>
    <row r="21" spans="1:35" s="7" customFormat="1" ht="12" customHeight="1">
      <c r="A21" s="43">
        <v>107</v>
      </c>
      <c r="B21" s="44" t="s">
        <v>15</v>
      </c>
      <c r="C21" s="43">
        <v>86</v>
      </c>
      <c r="D21" s="44" t="s">
        <v>15</v>
      </c>
      <c r="E21" s="45" t="s">
        <v>99</v>
      </c>
      <c r="F21" s="45" t="s">
        <v>610</v>
      </c>
      <c r="G21" s="41" t="s">
        <v>59</v>
      </c>
      <c r="H21" s="41" t="s">
        <v>278</v>
      </c>
      <c r="I21" s="18">
        <v>3</v>
      </c>
      <c r="J21" s="19">
        <v>2</v>
      </c>
      <c r="K21" s="19">
        <v>14</v>
      </c>
      <c r="L21" s="19"/>
      <c r="M21" s="19"/>
      <c r="N21" s="19"/>
      <c r="O21" s="19" t="s">
        <v>804</v>
      </c>
      <c r="P21" s="19"/>
      <c r="Q21" s="19"/>
      <c r="R21" s="19"/>
      <c r="S21" s="19"/>
      <c r="T21" s="19"/>
      <c r="U21" s="19"/>
      <c r="V21" s="19"/>
      <c r="W21" s="19"/>
      <c r="X21" s="19">
        <v>10</v>
      </c>
      <c r="Y21" s="19">
        <v>4</v>
      </c>
      <c r="Z21" s="19"/>
      <c r="AA21" s="19"/>
      <c r="AB21" s="19">
        <v>2</v>
      </c>
      <c r="AC21" s="48"/>
      <c r="AD21" s="98">
        <v>1</v>
      </c>
      <c r="AE21" s="19" t="s">
        <v>115</v>
      </c>
      <c r="AF21" s="58"/>
      <c r="AG21" s="58"/>
      <c r="AH21" s="58"/>
      <c r="AI21" s="245"/>
    </row>
    <row r="22" spans="1:35" s="10" customFormat="1" ht="12" customHeight="1">
      <c r="A22" s="43">
        <v>108</v>
      </c>
      <c r="B22" s="44" t="s">
        <v>15</v>
      </c>
      <c r="C22" s="43">
        <v>87</v>
      </c>
      <c r="D22" s="44" t="s">
        <v>15</v>
      </c>
      <c r="E22" s="45" t="s">
        <v>100</v>
      </c>
      <c r="F22" s="45" t="s">
        <v>611</v>
      </c>
      <c r="G22" s="41" t="s">
        <v>121</v>
      </c>
      <c r="H22" s="41" t="s">
        <v>278</v>
      </c>
      <c r="I22" s="18">
        <v>3</v>
      </c>
      <c r="J22" s="19"/>
      <c r="K22" s="19">
        <v>14</v>
      </c>
      <c r="L22" s="19">
        <v>13</v>
      </c>
      <c r="M22" s="19"/>
      <c r="N22" s="19"/>
      <c r="O22" s="19" t="s">
        <v>804</v>
      </c>
      <c r="P22" s="19"/>
      <c r="Q22" s="19"/>
      <c r="R22" s="19"/>
      <c r="S22" s="19"/>
      <c r="T22" s="19"/>
      <c r="U22" s="19"/>
      <c r="V22" s="19"/>
      <c r="W22" s="19"/>
      <c r="X22" s="19">
        <v>10</v>
      </c>
      <c r="Y22" s="19">
        <v>4</v>
      </c>
      <c r="Z22" s="19"/>
      <c r="AA22" s="19"/>
      <c r="AB22" s="19">
        <v>2</v>
      </c>
      <c r="AC22" s="48"/>
      <c r="AD22" s="98">
        <v>1</v>
      </c>
      <c r="AE22" s="19" t="s">
        <v>115</v>
      </c>
      <c r="AF22" s="58"/>
      <c r="AG22" s="58"/>
      <c r="AH22" s="58"/>
      <c r="AI22" s="245"/>
    </row>
    <row r="23" spans="1:35" s="10" customFormat="1" ht="12" customHeight="1">
      <c r="A23" s="43">
        <v>109</v>
      </c>
      <c r="B23" s="44"/>
      <c r="C23" s="43">
        <v>88</v>
      </c>
      <c r="D23" s="44"/>
      <c r="E23" s="45" t="s">
        <v>451</v>
      </c>
      <c r="F23" s="45" t="s">
        <v>612</v>
      </c>
      <c r="G23" s="41" t="s">
        <v>59</v>
      </c>
      <c r="H23" s="41" t="s">
        <v>278</v>
      </c>
      <c r="I23" s="18">
        <v>3</v>
      </c>
      <c r="J23" s="19"/>
      <c r="K23" s="19">
        <v>14</v>
      </c>
      <c r="L23" s="19"/>
      <c r="M23" s="19"/>
      <c r="N23" s="48">
        <v>15</v>
      </c>
      <c r="O23" s="19"/>
      <c r="P23" s="19"/>
      <c r="Q23" s="19"/>
      <c r="R23" s="19"/>
      <c r="S23" s="19"/>
      <c r="T23" s="19"/>
      <c r="U23" s="19"/>
      <c r="V23" s="19"/>
      <c r="W23" s="19"/>
      <c r="X23" s="19">
        <v>10</v>
      </c>
      <c r="Y23" s="19">
        <v>4</v>
      </c>
      <c r="Z23" s="19">
        <v>13</v>
      </c>
      <c r="AA23" s="19"/>
      <c r="AB23" s="19">
        <v>2</v>
      </c>
      <c r="AC23" s="48"/>
      <c r="AD23" s="98">
        <v>1</v>
      </c>
      <c r="AE23" s="19" t="s">
        <v>115</v>
      </c>
      <c r="AF23" s="58"/>
      <c r="AG23" s="58"/>
      <c r="AH23" s="58"/>
      <c r="AI23" s="245"/>
    </row>
    <row r="24" spans="1:35" s="10" customFormat="1" ht="12" customHeight="1">
      <c r="A24" s="43">
        <v>110</v>
      </c>
      <c r="B24" s="44" t="s">
        <v>15</v>
      </c>
      <c r="C24" s="43">
        <v>89</v>
      </c>
      <c r="D24" s="44" t="s">
        <v>15</v>
      </c>
      <c r="E24" s="45" t="s">
        <v>102</v>
      </c>
      <c r="F24" s="45" t="s">
        <v>613</v>
      </c>
      <c r="G24" s="41" t="s">
        <v>59</v>
      </c>
      <c r="H24" s="41" t="s">
        <v>278</v>
      </c>
      <c r="I24" s="18">
        <v>3</v>
      </c>
      <c r="J24" s="19"/>
      <c r="K24" s="19">
        <v>14</v>
      </c>
      <c r="L24" s="19"/>
      <c r="M24" s="19"/>
      <c r="N24" s="19">
        <v>4</v>
      </c>
      <c r="O24" s="19"/>
      <c r="P24" s="19">
        <v>21</v>
      </c>
      <c r="Q24" s="19"/>
      <c r="R24" s="19"/>
      <c r="S24" s="19"/>
      <c r="T24" s="19"/>
      <c r="U24" s="19"/>
      <c r="V24" s="19"/>
      <c r="W24" s="19"/>
      <c r="X24" s="19">
        <v>10</v>
      </c>
      <c r="Y24" s="19">
        <v>4</v>
      </c>
      <c r="Z24" s="19"/>
      <c r="AA24" s="19"/>
      <c r="AB24" s="19">
        <v>2</v>
      </c>
      <c r="AC24" s="48"/>
      <c r="AD24" s="98">
        <v>1</v>
      </c>
      <c r="AE24" s="19" t="s">
        <v>115</v>
      </c>
      <c r="AF24" s="58"/>
      <c r="AG24" s="58"/>
      <c r="AH24" s="58"/>
      <c r="AI24" s="245"/>
    </row>
    <row r="25" spans="1:35" s="10" customFormat="1" ht="12" customHeight="1">
      <c r="A25" s="43">
        <v>111</v>
      </c>
      <c r="B25" s="44" t="s">
        <v>15</v>
      </c>
      <c r="C25" s="43">
        <v>90</v>
      </c>
      <c r="D25" s="44" t="s">
        <v>15</v>
      </c>
      <c r="E25" s="45" t="s">
        <v>103</v>
      </c>
      <c r="F25" s="45" t="s">
        <v>614</v>
      </c>
      <c r="G25" s="41" t="s">
        <v>59</v>
      </c>
      <c r="H25" s="41" t="s">
        <v>278</v>
      </c>
      <c r="I25" s="18">
        <v>3</v>
      </c>
      <c r="J25" s="19"/>
      <c r="K25" s="19">
        <v>14</v>
      </c>
      <c r="L25" s="19"/>
      <c r="M25" s="19"/>
      <c r="N25" s="19">
        <v>4</v>
      </c>
      <c r="O25" s="19"/>
      <c r="P25" s="19"/>
      <c r="Q25" s="19">
        <v>13</v>
      </c>
      <c r="R25" s="19"/>
      <c r="S25" s="19"/>
      <c r="T25" s="19"/>
      <c r="U25" s="19"/>
      <c r="V25" s="19"/>
      <c r="W25" s="19"/>
      <c r="X25" s="19">
        <v>10</v>
      </c>
      <c r="Y25" s="19">
        <v>4</v>
      </c>
      <c r="Z25" s="19"/>
      <c r="AA25" s="19"/>
      <c r="AB25" s="19">
        <v>2</v>
      </c>
      <c r="AC25" s="48"/>
      <c r="AD25" s="98">
        <v>1</v>
      </c>
      <c r="AE25" s="19" t="s">
        <v>115</v>
      </c>
      <c r="AF25" s="58"/>
      <c r="AG25" s="58"/>
      <c r="AH25" s="58"/>
      <c r="AI25" s="245"/>
    </row>
    <row r="26" spans="1:35" s="7" customFormat="1" ht="12" customHeight="1">
      <c r="A26" s="43">
        <v>112</v>
      </c>
      <c r="B26" s="44" t="s">
        <v>15</v>
      </c>
      <c r="C26" s="43">
        <v>94</v>
      </c>
      <c r="D26" s="44" t="s">
        <v>15</v>
      </c>
      <c r="E26" s="45" t="s">
        <v>106</v>
      </c>
      <c r="F26" s="45" t="s">
        <v>615</v>
      </c>
      <c r="G26" s="41" t="s">
        <v>59</v>
      </c>
      <c r="H26" s="41" t="s">
        <v>278</v>
      </c>
      <c r="I26" s="18">
        <v>3</v>
      </c>
      <c r="J26" s="19"/>
      <c r="K26" s="19">
        <v>14</v>
      </c>
      <c r="L26" s="19"/>
      <c r="M26" s="19"/>
      <c r="N26" s="19">
        <v>14</v>
      </c>
      <c r="O26" s="19"/>
      <c r="P26" s="19"/>
      <c r="Q26" s="19"/>
      <c r="R26" s="19"/>
      <c r="S26" s="19"/>
      <c r="T26" s="19"/>
      <c r="U26" s="19"/>
      <c r="V26" s="19"/>
      <c r="W26" s="19"/>
      <c r="X26" s="19"/>
      <c r="Y26" s="19">
        <v>4</v>
      </c>
      <c r="Z26" s="19"/>
      <c r="AA26" s="19">
        <v>9</v>
      </c>
      <c r="AB26" s="19">
        <v>2</v>
      </c>
      <c r="AC26" s="48"/>
      <c r="AD26" s="98">
        <v>1</v>
      </c>
      <c r="AE26" s="19" t="s">
        <v>115</v>
      </c>
      <c r="AF26" s="58"/>
      <c r="AG26" s="58"/>
      <c r="AH26" s="58"/>
      <c r="AI26" s="245"/>
    </row>
    <row r="27" spans="1:35" s="10" customFormat="1" ht="12" customHeight="1">
      <c r="A27" s="43">
        <v>113</v>
      </c>
      <c r="B27" s="44" t="s">
        <v>15</v>
      </c>
      <c r="C27" s="43">
        <v>95</v>
      </c>
      <c r="D27" s="44" t="s">
        <v>15</v>
      </c>
      <c r="E27" s="45" t="s">
        <v>107</v>
      </c>
      <c r="F27" s="45" t="s">
        <v>616</v>
      </c>
      <c r="G27" s="41" t="s">
        <v>344</v>
      </c>
      <c r="H27" s="41" t="s">
        <v>278</v>
      </c>
      <c r="I27" s="18">
        <v>3</v>
      </c>
      <c r="J27" s="19"/>
      <c r="K27" s="19" t="s">
        <v>73</v>
      </c>
      <c r="L27" s="19"/>
      <c r="M27" s="19"/>
      <c r="N27" s="19"/>
      <c r="O27" s="19"/>
      <c r="P27" s="19"/>
      <c r="Q27" s="19"/>
      <c r="R27" s="19"/>
      <c r="S27" s="19">
        <v>116</v>
      </c>
      <c r="T27" s="19"/>
      <c r="U27" s="19"/>
      <c r="V27" s="19"/>
      <c r="W27" s="19"/>
      <c r="X27" s="19"/>
      <c r="Y27" s="19">
        <v>4</v>
      </c>
      <c r="Z27" s="19"/>
      <c r="AA27" s="19">
        <v>9</v>
      </c>
      <c r="AB27" s="19">
        <v>2</v>
      </c>
      <c r="AC27" s="48"/>
      <c r="AD27" s="98">
        <v>1</v>
      </c>
      <c r="AE27" s="19" t="s">
        <v>115</v>
      </c>
      <c r="AF27" s="58"/>
      <c r="AG27" s="58"/>
      <c r="AH27" s="58"/>
      <c r="AI27" s="245"/>
    </row>
    <row r="28" spans="1:35" s="10" customFormat="1" ht="12" customHeight="1">
      <c r="A28" s="43">
        <v>114</v>
      </c>
      <c r="B28" s="44" t="s">
        <v>15</v>
      </c>
      <c r="C28" s="43" t="s">
        <v>451</v>
      </c>
      <c r="D28" s="44" t="s">
        <v>15</v>
      </c>
      <c r="E28" s="45" t="s">
        <v>108</v>
      </c>
      <c r="F28" s="45" t="s">
        <v>617</v>
      </c>
      <c r="G28" s="41" t="s">
        <v>266</v>
      </c>
      <c r="H28" s="41" t="s">
        <v>278</v>
      </c>
      <c r="I28" s="18">
        <v>3</v>
      </c>
      <c r="J28" s="19"/>
      <c r="K28" s="19" t="s">
        <v>73</v>
      </c>
      <c r="L28" s="19"/>
      <c r="M28" s="19"/>
      <c r="N28" s="19"/>
      <c r="O28" s="19"/>
      <c r="P28" s="19"/>
      <c r="Q28" s="19"/>
      <c r="R28" s="19"/>
      <c r="S28" s="19"/>
      <c r="T28" s="19"/>
      <c r="U28" s="19"/>
      <c r="V28" s="19"/>
      <c r="W28" s="19"/>
      <c r="X28" s="19"/>
      <c r="Y28" s="19"/>
      <c r="Z28" s="19">
        <v>13</v>
      </c>
      <c r="AA28" s="19">
        <v>9</v>
      </c>
      <c r="AB28" s="19">
        <v>2</v>
      </c>
      <c r="AC28" s="48">
        <v>29</v>
      </c>
      <c r="AD28" s="98">
        <v>1</v>
      </c>
      <c r="AE28" s="19" t="s">
        <v>115</v>
      </c>
      <c r="AF28" s="58"/>
      <c r="AG28" s="58"/>
      <c r="AH28" s="58"/>
      <c r="AI28" s="245"/>
    </row>
    <row r="29" spans="1:35" s="10" customFormat="1" ht="12" customHeight="1" thickBot="1">
      <c r="A29" s="87">
        <v>115</v>
      </c>
      <c r="B29" s="88"/>
      <c r="C29" s="87" t="s">
        <v>451</v>
      </c>
      <c r="D29" s="88"/>
      <c r="E29" s="89" t="s">
        <v>451</v>
      </c>
      <c r="F29" s="89" t="s">
        <v>619</v>
      </c>
      <c r="G29" s="70" t="s">
        <v>344</v>
      </c>
      <c r="H29" s="70" t="s">
        <v>278</v>
      </c>
      <c r="I29" s="71">
        <v>3</v>
      </c>
      <c r="J29" s="72"/>
      <c r="K29" s="72" t="s">
        <v>345</v>
      </c>
      <c r="L29" s="72"/>
      <c r="M29" s="72"/>
      <c r="N29" s="72"/>
      <c r="O29" s="72"/>
      <c r="P29" s="72"/>
      <c r="Q29" s="72"/>
      <c r="R29" s="72"/>
      <c r="S29" s="72"/>
      <c r="T29" s="72"/>
      <c r="U29" s="72"/>
      <c r="V29" s="72"/>
      <c r="W29" s="72"/>
      <c r="X29" s="72"/>
      <c r="Y29" s="72"/>
      <c r="Z29" s="72">
        <v>13</v>
      </c>
      <c r="AA29" s="72">
        <v>9</v>
      </c>
      <c r="AB29" s="72">
        <v>2</v>
      </c>
      <c r="AC29" s="73">
        <v>29</v>
      </c>
      <c r="AD29" s="101">
        <v>1</v>
      </c>
      <c r="AE29" s="72" t="s">
        <v>115</v>
      </c>
      <c r="AF29" s="74"/>
      <c r="AG29" s="74"/>
      <c r="AH29" s="74"/>
      <c r="AI29" s="75"/>
    </row>
    <row r="30" spans="1:35" s="10" customFormat="1" ht="12" customHeight="1">
      <c r="F30"/>
      <c r="AD30"/>
      <c r="AE30"/>
      <c r="AF30"/>
      <c r="AG30"/>
      <c r="AH30"/>
      <c r="AI30"/>
    </row>
    <row r="31" spans="1:35" s="10" customFormat="1">
      <c r="F31"/>
      <c r="AD31"/>
      <c r="AE31"/>
      <c r="AF31"/>
      <c r="AG31"/>
      <c r="AH31"/>
      <c r="AI31"/>
    </row>
    <row r="32" spans="1:35" s="10" customFormat="1">
      <c r="F32"/>
      <c r="AD32"/>
      <c r="AE32"/>
      <c r="AF32"/>
      <c r="AG32"/>
      <c r="AH32"/>
      <c r="AI32"/>
    </row>
    <row r="33" spans="3:35" s="10" customFormat="1">
      <c r="F33"/>
      <c r="AD33" s="6"/>
      <c r="AE33" s="6"/>
      <c r="AF33" s="6"/>
      <c r="AG33" s="6"/>
      <c r="AH33" s="6"/>
      <c r="AI33" s="6"/>
    </row>
    <row r="34" spans="3:35" s="10" customFormat="1" ht="12">
      <c r="F34" s="6"/>
      <c r="AD34" s="6"/>
      <c r="AE34" s="6"/>
      <c r="AF34" s="6"/>
      <c r="AG34" s="6"/>
      <c r="AH34" s="6"/>
      <c r="AI34" s="6"/>
    </row>
    <row r="35" spans="3:35" s="10" customFormat="1" ht="12">
      <c r="F35" s="6"/>
      <c r="AD35" s="6"/>
      <c r="AE35" s="6"/>
      <c r="AF35" s="6"/>
      <c r="AG35" s="6"/>
      <c r="AH35" s="6"/>
      <c r="AI35" s="6"/>
    </row>
    <row r="36" spans="3:35" s="10" customFormat="1" ht="12">
      <c r="F36" s="6"/>
      <c r="AD36" s="6"/>
      <c r="AE36" s="6"/>
      <c r="AF36" s="6"/>
      <c r="AG36" s="6"/>
      <c r="AH36" s="6"/>
      <c r="AI36" s="6"/>
    </row>
    <row r="37" spans="3:35" s="10" customFormat="1" ht="12">
      <c r="F37" s="6"/>
      <c r="AD37" s="6"/>
      <c r="AE37" s="6"/>
      <c r="AF37" s="6"/>
      <c r="AG37" s="6"/>
      <c r="AH37" s="6"/>
      <c r="AI37" s="6"/>
    </row>
    <row r="38" spans="3:35" s="10" customFormat="1" ht="12">
      <c r="F38" s="6"/>
      <c r="AD38" s="6"/>
      <c r="AE38" s="6"/>
      <c r="AF38" s="6"/>
      <c r="AG38" s="6"/>
      <c r="AH38" s="6"/>
      <c r="AI38" s="6"/>
    </row>
    <row r="39" spans="3:35" s="6" customFormat="1" ht="12"/>
    <row r="40" spans="3:35" s="6" customFormat="1" ht="12"/>
    <row r="41" spans="3:35" s="6" customFormat="1" ht="12"/>
    <row r="42" spans="3:35" s="6" customFormat="1" ht="12"/>
    <row r="43" spans="3:35">
      <c r="C43" s="6"/>
      <c r="D43" s="6"/>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row>
    <row r="44" spans="3:35">
      <c r="C44" s="6"/>
      <c r="D44" s="6"/>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6"/>
      <c r="AH44" s="6"/>
      <c r="AI44" s="6"/>
    </row>
    <row r="45" spans="3:35">
      <c r="C45" s="6"/>
      <c r="D45" s="6"/>
      <c r="E45" s="6"/>
      <c r="F45" s="6"/>
      <c r="G45" s="6"/>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row>
    <row r="46" spans="3:35">
      <c r="C46" s="6"/>
      <c r="D46" s="6"/>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row>
    <row r="47" spans="3:35">
      <c r="C47" s="6"/>
      <c r="D47" s="6"/>
      <c r="E47" s="6"/>
      <c r="F47" s="6"/>
      <c r="G47" s="6"/>
      <c r="H47" s="6"/>
      <c r="I47" s="6"/>
      <c r="J47" s="6"/>
      <c r="K47" s="6"/>
      <c r="L47" s="6"/>
      <c r="M47" s="6"/>
      <c r="N47" s="6"/>
      <c r="O47" s="6"/>
      <c r="P47" s="6"/>
      <c r="Q47" s="6"/>
      <c r="R47" s="6"/>
      <c r="S47" s="6"/>
      <c r="T47" s="6"/>
      <c r="U47" s="6"/>
      <c r="V47" s="6"/>
      <c r="W47" s="6"/>
      <c r="X47" s="6"/>
      <c r="Y47" s="6"/>
      <c r="Z47" s="6"/>
      <c r="AA47" s="6"/>
      <c r="AB47" s="6"/>
      <c r="AC47" s="6"/>
      <c r="AD47" s="6"/>
      <c r="AE47" s="6"/>
      <c r="AF47" s="6"/>
      <c r="AG47" s="6"/>
      <c r="AH47" s="6"/>
      <c r="AI47" s="6"/>
    </row>
    <row r="48" spans="3:35">
      <c r="C48" s="6"/>
      <c r="D48" s="6"/>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6"/>
    </row>
    <row r="49" spans="3:35">
      <c r="C49" s="6"/>
      <c r="D49" s="6"/>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row>
    <row r="50" spans="3:35">
      <c r="C50" s="6"/>
      <c r="D50" s="6"/>
      <c r="E50" s="6"/>
      <c r="F50" s="6"/>
      <c r="G50" s="6"/>
      <c r="H50" s="6"/>
      <c r="I50" s="6"/>
      <c r="J50" s="6"/>
      <c r="K50" s="6"/>
      <c r="L50" s="6"/>
      <c r="M50" s="6"/>
      <c r="N50" s="6"/>
      <c r="O50" s="6"/>
      <c r="P50" s="6"/>
      <c r="Q50" s="6"/>
      <c r="R50" s="6"/>
      <c r="S50" s="6"/>
      <c r="T50" s="6"/>
      <c r="U50" s="6"/>
      <c r="V50" s="6"/>
      <c r="W50" s="6"/>
      <c r="X50" s="6"/>
      <c r="Y50" s="6"/>
      <c r="Z50" s="6"/>
      <c r="AA50" s="6"/>
      <c r="AB50" s="6"/>
      <c r="AC50" s="6"/>
      <c r="AD50" s="6"/>
      <c r="AE50" s="6"/>
      <c r="AF50" s="6"/>
      <c r="AG50" s="6"/>
      <c r="AH50" s="6"/>
      <c r="AI50" s="6"/>
    </row>
    <row r="51" spans="3:35">
      <c r="C51" s="6"/>
      <c r="D51" s="6"/>
      <c r="E51" s="6"/>
      <c r="F51" s="6"/>
      <c r="G51" s="6"/>
      <c r="H51" s="6"/>
      <c r="I51" s="6"/>
      <c r="J51" s="6"/>
      <c r="K51" s="6"/>
      <c r="L51" s="6"/>
      <c r="M51" s="6"/>
      <c r="N51" s="6"/>
      <c r="O51" s="6"/>
      <c r="P51" s="6"/>
      <c r="Q51" s="6"/>
      <c r="R51" s="6"/>
      <c r="S51" s="6"/>
      <c r="T51" s="6"/>
      <c r="U51" s="6"/>
      <c r="V51" s="6"/>
      <c r="W51" s="6"/>
      <c r="X51" s="6"/>
      <c r="Y51" s="6"/>
      <c r="Z51" s="6"/>
      <c r="AA51" s="6"/>
      <c r="AB51" s="6"/>
      <c r="AC51" s="6"/>
      <c r="AD51" s="6"/>
      <c r="AE51" s="6"/>
      <c r="AF51" s="6"/>
      <c r="AG51" s="6"/>
      <c r="AH51" s="6"/>
      <c r="AI51" s="6"/>
    </row>
    <row r="52" spans="3:35">
      <c r="C52" s="6"/>
      <c r="D52" s="6"/>
      <c r="E52" s="6"/>
      <c r="F52" s="6"/>
      <c r="G52" s="6"/>
      <c r="H52" s="6"/>
      <c r="I52" s="6"/>
      <c r="J52" s="6"/>
      <c r="K52" s="6"/>
      <c r="L52" s="6"/>
      <c r="M52" s="6"/>
      <c r="N52" s="6"/>
      <c r="O52" s="6"/>
      <c r="P52" s="6"/>
      <c r="Q52" s="6"/>
      <c r="R52" s="6"/>
      <c r="S52" s="6"/>
      <c r="T52" s="6"/>
      <c r="U52" s="6"/>
      <c r="V52" s="6"/>
      <c r="W52" s="6"/>
      <c r="X52" s="6"/>
      <c r="Y52" s="6"/>
      <c r="Z52" s="6"/>
      <c r="AA52" s="6"/>
      <c r="AB52" s="6"/>
      <c r="AC52" s="6"/>
      <c r="AD52" s="6"/>
      <c r="AE52" s="6"/>
      <c r="AF52" s="6"/>
      <c r="AG52" s="6"/>
      <c r="AH52" s="6"/>
      <c r="AI52" s="6"/>
    </row>
    <row r="53" spans="3:35">
      <c r="C53" s="6"/>
      <c r="D53" s="6"/>
      <c r="E53" s="6"/>
      <c r="F53" s="6"/>
      <c r="G53" s="6"/>
      <c r="H53" s="6"/>
      <c r="I53" s="6"/>
      <c r="J53" s="6"/>
      <c r="K53" s="6"/>
      <c r="L53" s="6"/>
      <c r="M53" s="6"/>
      <c r="N53" s="6"/>
      <c r="O53" s="6"/>
      <c r="P53" s="6"/>
      <c r="Q53" s="6"/>
      <c r="R53" s="6"/>
      <c r="S53" s="6"/>
      <c r="T53" s="6"/>
      <c r="U53" s="6"/>
      <c r="V53" s="6"/>
      <c r="W53" s="6"/>
      <c r="X53" s="6"/>
      <c r="Y53" s="6"/>
      <c r="Z53" s="6"/>
      <c r="AA53" s="6"/>
      <c r="AB53" s="6"/>
      <c r="AC53" s="6"/>
      <c r="AD53" s="6"/>
      <c r="AE53" s="6"/>
      <c r="AF53" s="6"/>
      <c r="AG53" s="6"/>
      <c r="AH53" s="6"/>
      <c r="AI53" s="6"/>
    </row>
    <row r="54" spans="3:35">
      <c r="C54" s="6"/>
      <c r="D54" s="6"/>
      <c r="E54" s="6"/>
      <c r="F54" s="6"/>
      <c r="G54" s="6"/>
      <c r="H54" s="6"/>
      <c r="I54" s="6"/>
      <c r="J54" s="6"/>
      <c r="K54" s="6"/>
      <c r="L54" s="6"/>
      <c r="M54" s="6"/>
      <c r="N54" s="6"/>
      <c r="O54" s="6"/>
      <c r="P54" s="6"/>
      <c r="Q54" s="6"/>
      <c r="R54" s="6"/>
      <c r="S54" s="6"/>
      <c r="T54" s="6"/>
      <c r="U54" s="6"/>
      <c r="V54" s="6"/>
      <c r="W54" s="6"/>
      <c r="X54" s="6"/>
      <c r="Y54" s="6"/>
      <c r="Z54" s="6"/>
      <c r="AA54" s="6"/>
      <c r="AB54" s="6"/>
      <c r="AC54" s="6"/>
      <c r="AD54" s="6"/>
      <c r="AE54" s="6"/>
      <c r="AF54" s="6"/>
      <c r="AG54" s="6"/>
      <c r="AH54" s="6"/>
      <c r="AI54" s="6"/>
    </row>
    <row r="55" spans="3:35">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row>
    <row r="56" spans="3:35">
      <c r="C56" s="6"/>
      <c r="D56" s="6"/>
      <c r="E56" s="6"/>
      <c r="F56" s="6"/>
      <c r="G56" s="6"/>
      <c r="H56" s="6"/>
      <c r="I56" s="6"/>
      <c r="J56" s="6"/>
      <c r="K56" s="6"/>
      <c r="L56" s="6"/>
      <c r="M56" s="6"/>
      <c r="N56" s="6"/>
      <c r="O56" s="6"/>
      <c r="P56" s="6"/>
      <c r="Q56" s="6"/>
      <c r="R56" s="6"/>
      <c r="S56" s="6"/>
      <c r="T56" s="6"/>
      <c r="U56" s="6"/>
      <c r="V56" s="6"/>
      <c r="W56" s="6"/>
      <c r="X56" s="6"/>
      <c r="Y56" s="6"/>
      <c r="Z56" s="6"/>
      <c r="AA56" s="6"/>
      <c r="AB56" s="6"/>
      <c r="AC56" s="6"/>
      <c r="AD56" s="6"/>
      <c r="AE56" s="6"/>
      <c r="AF56" s="6"/>
      <c r="AG56" s="6"/>
      <c r="AH56" s="6"/>
      <c r="AI56" s="6"/>
    </row>
    <row r="57" spans="3:35">
      <c r="C57" s="6"/>
      <c r="D57" s="6"/>
      <c r="E57" s="6"/>
      <c r="F57" s="6"/>
      <c r="G57" s="6"/>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row>
    <row r="58" spans="3:35">
      <c r="C58" s="6"/>
      <c r="D58" s="6"/>
      <c r="E58" s="6"/>
      <c r="F58" s="6"/>
      <c r="G58" s="6"/>
      <c r="H58" s="6"/>
      <c r="I58" s="6"/>
      <c r="J58" s="6"/>
      <c r="K58" s="6"/>
      <c r="L58" s="6"/>
      <c r="M58" s="6"/>
      <c r="N58" s="6"/>
      <c r="O58" s="6"/>
      <c r="P58" s="6"/>
      <c r="Q58" s="6"/>
      <c r="R58" s="6"/>
      <c r="S58" s="6"/>
      <c r="T58" s="6"/>
      <c r="U58" s="6"/>
      <c r="V58" s="6"/>
      <c r="W58" s="6"/>
      <c r="X58" s="6"/>
      <c r="Y58" s="6"/>
      <c r="Z58" s="6"/>
      <c r="AA58" s="6"/>
      <c r="AB58" s="6"/>
      <c r="AC58" s="6"/>
      <c r="AD58" s="6"/>
      <c r="AE58" s="6"/>
      <c r="AF58" s="6"/>
      <c r="AG58" s="6"/>
      <c r="AH58" s="6"/>
      <c r="AI58" s="6"/>
    </row>
    <row r="59" spans="3:35">
      <c r="C59" s="6"/>
      <c r="D59" s="6"/>
      <c r="E59" s="6"/>
      <c r="F59" s="6"/>
      <c r="G59" s="6"/>
      <c r="H59" s="6"/>
      <c r="I59" s="6"/>
      <c r="J59" s="6"/>
      <c r="K59" s="6"/>
      <c r="L59" s="6"/>
      <c r="M59" s="6"/>
      <c r="N59" s="6"/>
      <c r="O59" s="6"/>
      <c r="P59" s="6"/>
      <c r="Q59" s="6"/>
      <c r="R59" s="6"/>
      <c r="S59" s="6"/>
      <c r="T59" s="6"/>
      <c r="U59" s="6"/>
      <c r="V59" s="6"/>
      <c r="W59" s="6"/>
      <c r="X59" s="6"/>
      <c r="Y59" s="6"/>
      <c r="Z59" s="6"/>
      <c r="AA59" s="6"/>
      <c r="AB59" s="6"/>
      <c r="AC59" s="6"/>
      <c r="AD59" s="6"/>
      <c r="AE59" s="6"/>
      <c r="AF59" s="6"/>
      <c r="AG59" s="6"/>
      <c r="AH59" s="6"/>
      <c r="AI59" s="6"/>
    </row>
    <row r="60" spans="3:35">
      <c r="C60" s="6"/>
      <c r="D60" s="6"/>
      <c r="E60" s="6"/>
      <c r="F60" s="6"/>
      <c r="G60" s="6"/>
      <c r="H60" s="6"/>
      <c r="I60" s="6"/>
      <c r="J60" s="6"/>
      <c r="K60" s="6"/>
      <c r="L60" s="6"/>
      <c r="M60" s="6"/>
      <c r="N60" s="6"/>
      <c r="O60" s="6"/>
      <c r="P60" s="6"/>
      <c r="Q60" s="6"/>
      <c r="R60" s="6"/>
      <c r="S60" s="6"/>
      <c r="T60" s="6"/>
      <c r="U60" s="6"/>
      <c r="V60" s="6"/>
      <c r="W60" s="6"/>
      <c r="X60" s="6"/>
      <c r="Y60" s="6"/>
      <c r="Z60" s="6"/>
      <c r="AA60" s="6"/>
      <c r="AB60" s="6"/>
      <c r="AC60" s="6"/>
      <c r="AD60" s="6"/>
      <c r="AE60" s="6"/>
      <c r="AF60" s="6"/>
      <c r="AG60" s="6"/>
      <c r="AH60" s="6"/>
      <c r="AI60" s="6"/>
    </row>
    <row r="61" spans="3:35">
      <c r="C61" s="6"/>
      <c r="D61" s="6"/>
      <c r="E61" s="6"/>
      <c r="F61" s="6"/>
      <c r="G61" s="6"/>
      <c r="H61" s="6"/>
      <c r="I61" s="6"/>
      <c r="J61" s="6"/>
      <c r="K61" s="6"/>
      <c r="L61" s="6"/>
      <c r="M61" s="6"/>
      <c r="N61" s="6"/>
      <c r="O61" s="6"/>
      <c r="P61" s="6"/>
      <c r="Q61" s="6"/>
      <c r="R61" s="6"/>
      <c r="S61" s="6"/>
      <c r="T61" s="6"/>
      <c r="U61" s="6"/>
      <c r="V61" s="6"/>
      <c r="W61" s="6"/>
      <c r="X61" s="6"/>
      <c r="Y61" s="6"/>
      <c r="Z61" s="6"/>
      <c r="AA61" s="6"/>
      <c r="AB61" s="6"/>
      <c r="AC61" s="6"/>
      <c r="AD61" s="6"/>
      <c r="AE61" s="6"/>
      <c r="AF61" s="6"/>
      <c r="AG61" s="6"/>
      <c r="AH61" s="6"/>
      <c r="AI61" s="6"/>
    </row>
    <row r="62" spans="3:35">
      <c r="C62" s="6"/>
      <c r="D62" s="6"/>
      <c r="E62" s="6"/>
      <c r="F62" s="6"/>
      <c r="G62" s="6"/>
      <c r="H62" s="6"/>
      <c r="I62" s="6"/>
      <c r="J62" s="6"/>
      <c r="K62" s="6"/>
      <c r="L62" s="6"/>
      <c r="M62" s="6"/>
      <c r="N62" s="6"/>
      <c r="O62" s="6"/>
      <c r="P62" s="6"/>
      <c r="Q62" s="6"/>
      <c r="R62" s="6"/>
      <c r="S62" s="6"/>
      <c r="T62" s="6"/>
      <c r="U62" s="6"/>
      <c r="V62" s="6"/>
      <c r="W62" s="6"/>
      <c r="X62" s="6"/>
      <c r="Y62" s="6"/>
      <c r="Z62" s="6"/>
      <c r="AA62" s="6"/>
      <c r="AB62" s="6"/>
      <c r="AC62" s="6"/>
      <c r="AD62" s="6"/>
      <c r="AE62" s="6"/>
      <c r="AF62" s="6"/>
      <c r="AG62" s="6"/>
      <c r="AH62" s="6"/>
      <c r="AI62" s="6"/>
    </row>
    <row r="63" spans="3:35">
      <c r="C63" s="6"/>
      <c r="D63" s="6"/>
      <c r="E63" s="6"/>
      <c r="F63" s="6"/>
      <c r="G63" s="6"/>
      <c r="H63" s="6"/>
      <c r="I63" s="6"/>
      <c r="J63" s="6"/>
      <c r="K63" s="6"/>
      <c r="L63" s="6"/>
      <c r="M63" s="6"/>
      <c r="N63" s="6"/>
      <c r="O63" s="6"/>
      <c r="P63" s="6"/>
      <c r="Q63" s="6"/>
      <c r="R63" s="6"/>
      <c r="S63" s="6"/>
      <c r="T63" s="6"/>
      <c r="U63" s="6"/>
      <c r="V63" s="6"/>
      <c r="W63" s="6"/>
      <c r="X63" s="6"/>
      <c r="Y63" s="6"/>
      <c r="Z63" s="6"/>
      <c r="AA63" s="6"/>
      <c r="AB63" s="6"/>
      <c r="AC63" s="6"/>
      <c r="AD63" s="6"/>
      <c r="AE63" s="6"/>
      <c r="AF63" s="6"/>
      <c r="AG63" s="6"/>
      <c r="AH63" s="6"/>
      <c r="AI63" s="6"/>
    </row>
    <row r="64" spans="3:35">
      <c r="C64" s="6"/>
      <c r="D64" s="6"/>
      <c r="E64" s="6"/>
      <c r="F64" s="6"/>
      <c r="G64" s="6"/>
      <c r="H64" s="6"/>
      <c r="I64" s="6"/>
      <c r="J64" s="6"/>
      <c r="K64" s="6"/>
      <c r="L64" s="6"/>
      <c r="M64" s="6"/>
      <c r="N64" s="6"/>
      <c r="O64" s="6"/>
      <c r="P64" s="6"/>
      <c r="Q64" s="6"/>
      <c r="R64" s="6"/>
      <c r="S64" s="6"/>
      <c r="T64" s="6"/>
      <c r="U64" s="6"/>
      <c r="V64" s="6"/>
      <c r="W64" s="6"/>
      <c r="X64" s="6"/>
      <c r="Y64" s="6"/>
      <c r="Z64" s="6"/>
      <c r="AA64" s="6"/>
      <c r="AB64" s="6"/>
      <c r="AC64" s="6"/>
      <c r="AD64" s="6"/>
      <c r="AE64" s="6"/>
      <c r="AF64" s="6"/>
      <c r="AG64" s="6"/>
      <c r="AH64" s="6"/>
      <c r="AI64" s="6"/>
    </row>
    <row r="65" spans="3:35">
      <c r="C65" s="6"/>
      <c r="D65" s="6"/>
      <c r="E65" s="6"/>
      <c r="F65" s="6"/>
      <c r="G65" s="6"/>
      <c r="H65" s="6"/>
      <c r="I65" s="6"/>
      <c r="J65" s="6"/>
      <c r="K65" s="6"/>
      <c r="L65" s="6"/>
      <c r="M65" s="6"/>
      <c r="N65" s="6"/>
      <c r="O65" s="6"/>
      <c r="P65" s="6"/>
      <c r="Q65" s="6"/>
      <c r="R65" s="6"/>
      <c r="S65" s="6"/>
      <c r="T65" s="6"/>
      <c r="U65" s="6"/>
      <c r="V65" s="6"/>
      <c r="W65" s="6"/>
      <c r="X65" s="6"/>
      <c r="Y65" s="6"/>
      <c r="Z65" s="6"/>
      <c r="AA65" s="6"/>
      <c r="AB65" s="6"/>
      <c r="AC65" s="6"/>
      <c r="AD65" s="6"/>
      <c r="AE65" s="6"/>
      <c r="AF65" s="6"/>
      <c r="AG65" s="6"/>
      <c r="AH65" s="6"/>
      <c r="AI65" s="6"/>
    </row>
    <row r="66" spans="3:35">
      <c r="C66" s="6"/>
      <c r="D66" s="6"/>
      <c r="E66" s="6"/>
      <c r="F66" s="6"/>
      <c r="G66" s="6"/>
      <c r="H66" s="6"/>
      <c r="I66" s="6"/>
      <c r="J66" s="6"/>
      <c r="K66" s="6"/>
      <c r="L66" s="6"/>
      <c r="M66" s="6"/>
      <c r="N66" s="6"/>
      <c r="O66" s="6"/>
      <c r="P66" s="6"/>
      <c r="Q66" s="6"/>
      <c r="R66" s="6"/>
      <c r="S66" s="6"/>
      <c r="T66" s="6"/>
      <c r="U66" s="6"/>
      <c r="V66" s="6"/>
      <c r="W66" s="6"/>
      <c r="X66" s="6"/>
      <c r="Y66" s="6"/>
      <c r="Z66" s="6"/>
      <c r="AA66" s="6"/>
      <c r="AB66" s="6"/>
      <c r="AC66" s="6"/>
      <c r="AD66" s="6"/>
      <c r="AE66" s="6"/>
      <c r="AF66" s="6"/>
      <c r="AG66" s="6"/>
      <c r="AH66" s="6"/>
      <c r="AI66" s="6"/>
    </row>
    <row r="67" spans="3:35">
      <c r="C67" s="6"/>
      <c r="D67" s="6"/>
      <c r="E67" s="6"/>
      <c r="F67" s="6"/>
      <c r="G67" s="6"/>
      <c r="H67" s="6"/>
      <c r="I67" s="6"/>
      <c r="J67" s="6"/>
      <c r="K67" s="6"/>
      <c r="L67" s="6"/>
      <c r="M67" s="6"/>
      <c r="N67" s="6"/>
      <c r="O67" s="6"/>
      <c r="P67" s="6"/>
      <c r="Q67" s="6"/>
      <c r="R67" s="6"/>
      <c r="S67" s="6"/>
      <c r="T67" s="6"/>
      <c r="U67" s="6"/>
      <c r="V67" s="6"/>
      <c r="W67" s="6"/>
      <c r="X67" s="6"/>
      <c r="Y67" s="6"/>
      <c r="Z67" s="6"/>
      <c r="AA67" s="6"/>
      <c r="AB67" s="6"/>
      <c r="AC67" s="6"/>
      <c r="AD67" s="6"/>
      <c r="AE67" s="6"/>
      <c r="AF67" s="6"/>
      <c r="AG67" s="6"/>
      <c r="AH67" s="6"/>
      <c r="AI67" s="6"/>
    </row>
    <row r="68" spans="3:35">
      <c r="C68" s="6"/>
      <c r="D68" s="6"/>
      <c r="E68" s="6"/>
      <c r="F68" s="6"/>
      <c r="G68" s="6"/>
      <c r="H68" s="6"/>
      <c r="I68" s="6"/>
      <c r="J68" s="6"/>
      <c r="K68" s="6"/>
      <c r="L68" s="6"/>
      <c r="M68" s="6"/>
      <c r="N68" s="6"/>
      <c r="O68" s="6"/>
      <c r="P68" s="6"/>
      <c r="Q68" s="6"/>
      <c r="R68" s="6"/>
      <c r="S68" s="6"/>
      <c r="T68" s="6"/>
      <c r="U68" s="6"/>
      <c r="V68" s="6"/>
      <c r="W68" s="6"/>
      <c r="X68" s="6"/>
      <c r="Y68" s="6"/>
      <c r="Z68" s="6"/>
      <c r="AA68" s="6"/>
      <c r="AB68" s="6"/>
      <c r="AC68" s="6"/>
      <c r="AD68" s="6"/>
      <c r="AE68" s="6"/>
      <c r="AF68" s="6"/>
      <c r="AG68" s="6"/>
      <c r="AH68" s="6"/>
      <c r="AI68" s="6"/>
    </row>
    <row r="69" spans="3:35">
      <c r="C69" s="6"/>
      <c r="D69" s="6"/>
      <c r="E69" s="6"/>
      <c r="F69" s="6"/>
      <c r="G69" s="6"/>
      <c r="H69" s="6"/>
      <c r="I69" s="6"/>
      <c r="J69" s="6"/>
      <c r="K69" s="6"/>
      <c r="L69" s="6"/>
      <c r="M69" s="6"/>
      <c r="N69" s="6"/>
      <c r="O69" s="6"/>
      <c r="P69" s="6"/>
      <c r="Q69" s="6"/>
      <c r="R69" s="6"/>
      <c r="S69" s="6"/>
      <c r="T69" s="6"/>
      <c r="U69" s="6"/>
      <c r="V69" s="6"/>
      <c r="W69" s="6"/>
      <c r="X69" s="6"/>
      <c r="Y69" s="6"/>
      <c r="Z69" s="6"/>
      <c r="AA69" s="6"/>
      <c r="AB69" s="6"/>
      <c r="AC69" s="6"/>
      <c r="AD69" s="6"/>
      <c r="AE69" s="6"/>
      <c r="AF69" s="6"/>
      <c r="AG69" s="6"/>
      <c r="AH69" s="6"/>
      <c r="AI69" s="6"/>
    </row>
    <row r="70" spans="3:35">
      <c r="C70" s="6"/>
      <c r="D70" s="6"/>
      <c r="E70" s="6"/>
      <c r="F70" s="6"/>
      <c r="G70" s="6"/>
      <c r="H70" s="6"/>
      <c r="I70" s="6"/>
      <c r="J70" s="6"/>
      <c r="K70" s="6"/>
      <c r="L70" s="6"/>
      <c r="M70" s="6"/>
      <c r="N70" s="6"/>
      <c r="O70" s="6"/>
      <c r="P70" s="6"/>
      <c r="Q70" s="6"/>
      <c r="R70" s="6"/>
      <c r="S70" s="6"/>
      <c r="T70" s="6"/>
      <c r="U70" s="6"/>
      <c r="V70" s="6"/>
      <c r="W70" s="6"/>
      <c r="X70" s="6"/>
      <c r="Y70" s="6"/>
      <c r="Z70" s="6"/>
      <c r="AA70" s="6"/>
      <c r="AB70" s="6"/>
      <c r="AC70" s="6"/>
      <c r="AD70" s="6"/>
      <c r="AE70" s="6"/>
      <c r="AF70" s="6"/>
      <c r="AG70" s="6"/>
      <c r="AH70" s="6"/>
      <c r="AI70" s="6"/>
    </row>
    <row r="71" spans="3:35">
      <c r="C71" s="6"/>
      <c r="D71" s="6"/>
      <c r="E71" s="6"/>
      <c r="F71" s="6"/>
      <c r="G71" s="6"/>
      <c r="H71" s="6"/>
      <c r="I71" s="6"/>
      <c r="J71" s="6"/>
      <c r="K71" s="6"/>
      <c r="L71" s="6"/>
      <c r="M71" s="6"/>
      <c r="N71" s="6"/>
      <c r="O71" s="6"/>
      <c r="P71" s="6"/>
      <c r="Q71" s="6"/>
      <c r="R71" s="6"/>
      <c r="S71" s="6"/>
      <c r="T71" s="6"/>
      <c r="U71" s="6"/>
      <c r="V71" s="6"/>
      <c r="W71" s="6"/>
      <c r="X71" s="6"/>
      <c r="Y71" s="6"/>
      <c r="Z71" s="6"/>
      <c r="AA71" s="6"/>
      <c r="AB71" s="6"/>
      <c r="AC71" s="6"/>
      <c r="AD71" s="6"/>
      <c r="AE71" s="6"/>
      <c r="AF71" s="6"/>
      <c r="AG71" s="6"/>
      <c r="AH71" s="6"/>
      <c r="AI71" s="6"/>
    </row>
    <row r="72" spans="3:35">
      <c r="C72" s="6"/>
      <c r="D72" s="6"/>
      <c r="E72" s="6"/>
      <c r="F72" s="6"/>
      <c r="G72" s="6"/>
      <c r="H72" s="6"/>
      <c r="I72" s="6"/>
      <c r="J72" s="6"/>
      <c r="K72" s="6"/>
      <c r="L72" s="6"/>
      <c r="M72" s="6"/>
      <c r="N72" s="6"/>
      <c r="O72" s="6"/>
      <c r="P72" s="6"/>
      <c r="Q72" s="6"/>
      <c r="R72" s="6"/>
      <c r="S72" s="6"/>
      <c r="T72" s="6"/>
      <c r="U72" s="6"/>
      <c r="V72" s="6"/>
      <c r="W72" s="6"/>
      <c r="X72" s="6"/>
      <c r="Y72" s="6"/>
      <c r="Z72" s="6"/>
      <c r="AA72" s="6"/>
      <c r="AB72" s="6"/>
      <c r="AC72" s="6"/>
      <c r="AD72" s="6"/>
      <c r="AE72" s="6"/>
      <c r="AF72" s="6"/>
      <c r="AG72" s="6"/>
      <c r="AH72" s="6"/>
      <c r="AI72" s="6"/>
    </row>
    <row r="73" spans="3:35">
      <c r="C73" s="6"/>
      <c r="D73" s="6"/>
      <c r="E73" s="6"/>
      <c r="F73" s="6"/>
      <c r="G73" s="6"/>
      <c r="H73" s="6"/>
      <c r="I73" s="6"/>
      <c r="J73" s="6"/>
      <c r="K73" s="6"/>
      <c r="L73" s="6"/>
      <c r="M73" s="6"/>
      <c r="N73" s="6"/>
      <c r="O73" s="6"/>
      <c r="P73" s="6"/>
      <c r="Q73" s="6"/>
      <c r="R73" s="6"/>
      <c r="S73" s="6"/>
      <c r="T73" s="6"/>
      <c r="U73" s="6"/>
      <c r="V73" s="6"/>
      <c r="W73" s="6"/>
      <c r="X73" s="6"/>
      <c r="Y73" s="6"/>
      <c r="Z73" s="6"/>
      <c r="AA73" s="6"/>
      <c r="AB73" s="6"/>
      <c r="AC73" s="6"/>
      <c r="AD73" s="6"/>
      <c r="AE73" s="6"/>
      <c r="AF73" s="6"/>
      <c r="AG73" s="6"/>
      <c r="AH73" s="6"/>
      <c r="AI73" s="6"/>
    </row>
    <row r="74" spans="3:35">
      <c r="C74" s="6"/>
      <c r="D74" s="6"/>
      <c r="E74" s="6"/>
      <c r="F74" s="6"/>
      <c r="G74" s="6"/>
      <c r="H74" s="6"/>
      <c r="I74" s="6"/>
      <c r="J74" s="6"/>
      <c r="K74" s="6"/>
      <c r="L74" s="6"/>
      <c r="M74" s="6"/>
      <c r="N74" s="6"/>
      <c r="O74" s="6"/>
      <c r="P74" s="6"/>
      <c r="Q74" s="6"/>
      <c r="R74" s="6"/>
      <c r="S74" s="6"/>
      <c r="T74" s="6"/>
      <c r="U74" s="6"/>
      <c r="V74" s="6"/>
      <c r="W74" s="6"/>
      <c r="X74" s="6"/>
      <c r="Y74" s="6"/>
      <c r="Z74" s="6"/>
      <c r="AA74" s="6"/>
      <c r="AB74" s="6"/>
      <c r="AC74" s="6"/>
      <c r="AD74" s="6"/>
      <c r="AE74" s="6"/>
      <c r="AF74" s="6"/>
      <c r="AG74" s="6"/>
      <c r="AH74" s="6"/>
      <c r="AI74" s="6"/>
    </row>
    <row r="75" spans="3:35">
      <c r="C75" s="6"/>
      <c r="D75" s="6"/>
      <c r="E75" s="6"/>
      <c r="F75" s="6"/>
      <c r="G75" s="6"/>
      <c r="H75" s="6"/>
      <c r="I75" s="6"/>
      <c r="J75" s="6"/>
      <c r="K75" s="6"/>
      <c r="L75" s="6"/>
      <c r="M75" s="6"/>
      <c r="N75" s="6"/>
      <c r="O75" s="6"/>
      <c r="P75" s="6"/>
      <c r="Q75" s="6"/>
      <c r="R75" s="6"/>
      <c r="S75" s="6"/>
      <c r="T75" s="6"/>
      <c r="U75" s="6"/>
      <c r="V75" s="6"/>
      <c r="W75" s="6"/>
      <c r="X75" s="6"/>
      <c r="Y75" s="6"/>
      <c r="Z75" s="6"/>
      <c r="AA75" s="6"/>
      <c r="AB75" s="6"/>
      <c r="AC75" s="6"/>
      <c r="AD75" s="6"/>
      <c r="AE75" s="6"/>
      <c r="AF75" s="6"/>
      <c r="AG75" s="6"/>
      <c r="AH75" s="6"/>
      <c r="AI75" s="6"/>
    </row>
    <row r="76" spans="3:35">
      <c r="C76" s="6"/>
      <c r="D76" s="6"/>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6"/>
      <c r="AH76" s="6"/>
      <c r="AI76" s="6"/>
    </row>
    <row r="77" spans="3:35">
      <c r="C77" s="6"/>
      <c r="D77" s="6"/>
      <c r="E77" s="6"/>
      <c r="F77" s="6"/>
      <c r="G77" s="6"/>
      <c r="H77" s="6"/>
      <c r="I77" s="6"/>
      <c r="J77" s="6"/>
      <c r="K77" s="6"/>
      <c r="L77" s="6"/>
      <c r="M77" s="6"/>
      <c r="N77" s="6"/>
      <c r="O77" s="6"/>
      <c r="P77" s="6"/>
      <c r="Q77" s="6"/>
      <c r="R77" s="6"/>
      <c r="S77" s="6"/>
      <c r="T77" s="6"/>
      <c r="U77" s="6"/>
      <c r="V77" s="6"/>
      <c r="W77" s="6"/>
      <c r="X77" s="6"/>
      <c r="Y77" s="6"/>
      <c r="Z77" s="6"/>
      <c r="AA77" s="6"/>
      <c r="AB77" s="6"/>
      <c r="AC77" s="6"/>
      <c r="AD77" s="6"/>
      <c r="AE77" s="6"/>
      <c r="AF77" s="6"/>
      <c r="AG77" s="6"/>
      <c r="AH77" s="6"/>
      <c r="AI77" s="6"/>
    </row>
    <row r="78" spans="3:35">
      <c r="C78" s="6"/>
      <c r="D78" s="6"/>
      <c r="E78" s="6"/>
      <c r="F78" s="6"/>
      <c r="G78" s="6"/>
      <c r="H78" s="6"/>
      <c r="I78" s="6"/>
      <c r="J78" s="6"/>
      <c r="K78" s="6"/>
      <c r="L78" s="6"/>
      <c r="M78" s="6"/>
      <c r="N78" s="6"/>
      <c r="O78" s="6"/>
      <c r="P78" s="6"/>
      <c r="Q78" s="6"/>
      <c r="R78" s="6"/>
      <c r="S78" s="6"/>
      <c r="T78" s="6"/>
      <c r="U78" s="6"/>
      <c r="V78" s="6"/>
      <c r="W78" s="6"/>
      <c r="X78" s="6"/>
      <c r="Y78" s="6"/>
      <c r="Z78" s="6"/>
      <c r="AA78" s="6"/>
      <c r="AB78" s="6"/>
      <c r="AC78" s="6"/>
      <c r="AD78" s="6"/>
      <c r="AE78" s="6"/>
      <c r="AF78" s="6"/>
      <c r="AG78" s="6"/>
      <c r="AH78" s="6"/>
      <c r="AI78" s="6"/>
    </row>
    <row r="79" spans="3:35">
      <c r="C79" s="6"/>
      <c r="D79" s="6"/>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6"/>
      <c r="AH79" s="6"/>
      <c r="AI79" s="6"/>
    </row>
    <row r="80" spans="3:35">
      <c r="C80" s="6"/>
      <c r="D80" s="6"/>
      <c r="E80" s="6"/>
      <c r="F80" s="6"/>
      <c r="G80" s="6"/>
      <c r="H80" s="6"/>
      <c r="I80" s="6"/>
      <c r="J80" s="6"/>
      <c r="K80" s="6"/>
      <c r="L80" s="6"/>
      <c r="M80" s="6"/>
      <c r="N80" s="6"/>
      <c r="O80" s="6"/>
      <c r="P80" s="6"/>
      <c r="Q80" s="6"/>
      <c r="R80" s="6"/>
      <c r="S80" s="6"/>
      <c r="T80" s="6"/>
      <c r="U80" s="6"/>
      <c r="V80" s="6"/>
      <c r="W80" s="6"/>
      <c r="X80" s="6"/>
      <c r="Y80" s="6"/>
      <c r="Z80" s="6"/>
      <c r="AA80" s="6"/>
      <c r="AB80" s="6"/>
      <c r="AC80" s="6"/>
      <c r="AD80" s="6"/>
      <c r="AE80" s="6"/>
      <c r="AF80" s="6"/>
      <c r="AG80" s="6"/>
      <c r="AH80" s="6"/>
      <c r="AI80" s="6"/>
    </row>
    <row r="81" spans="3:35">
      <c r="C81" s="6"/>
      <c r="D81" s="6"/>
      <c r="E81" s="6"/>
      <c r="F81" s="6"/>
      <c r="G81" s="6"/>
      <c r="H81" s="6"/>
      <c r="I81" s="6"/>
      <c r="J81" s="6"/>
      <c r="K81" s="6"/>
      <c r="L81" s="6"/>
      <c r="M81" s="6"/>
      <c r="N81" s="6"/>
      <c r="O81" s="6"/>
      <c r="P81" s="6"/>
      <c r="Q81" s="6"/>
      <c r="R81" s="6"/>
      <c r="S81" s="6"/>
      <c r="T81" s="6"/>
      <c r="U81" s="6"/>
      <c r="V81" s="6"/>
      <c r="W81" s="6"/>
      <c r="X81" s="6"/>
      <c r="Y81" s="6"/>
      <c r="Z81" s="6"/>
      <c r="AA81" s="6"/>
      <c r="AB81" s="6"/>
      <c r="AC81" s="6"/>
      <c r="AD81" s="6"/>
      <c r="AE81" s="6"/>
      <c r="AF81" s="6"/>
      <c r="AG81" s="6"/>
      <c r="AH81" s="6"/>
      <c r="AI81" s="6"/>
    </row>
    <row r="82" spans="3:35">
      <c r="C82" s="3"/>
      <c r="D82" s="3"/>
      <c r="E82" s="3"/>
      <c r="F82" s="6"/>
      <c r="G82" s="3"/>
      <c r="H82" s="3"/>
      <c r="AD82" s="6"/>
      <c r="AE82" s="6"/>
      <c r="AF82" s="6"/>
      <c r="AG82" s="6"/>
      <c r="AH82" s="6"/>
      <c r="AI82" s="6"/>
    </row>
    <row r="83" spans="3:35">
      <c r="C83" s="3"/>
      <c r="D83" s="3"/>
      <c r="E83" s="3"/>
      <c r="F83" s="6"/>
      <c r="G83" s="3"/>
      <c r="H83" s="3"/>
      <c r="AD83" s="6"/>
      <c r="AE83" s="6"/>
      <c r="AF83" s="6"/>
      <c r="AG83" s="6"/>
      <c r="AH83" s="6"/>
      <c r="AI83" s="6"/>
    </row>
    <row r="84" spans="3:35">
      <c r="C84" s="3"/>
      <c r="D84" s="3"/>
      <c r="E84" s="3"/>
      <c r="F84" s="6"/>
      <c r="G84" s="3"/>
      <c r="H84" s="3"/>
      <c r="AD84" s="6"/>
      <c r="AE84" s="6"/>
      <c r="AF84" s="6"/>
      <c r="AG84" s="6"/>
      <c r="AH84" s="6"/>
      <c r="AI84" s="6"/>
    </row>
    <row r="85" spans="3:35">
      <c r="C85" s="3"/>
      <c r="D85" s="3"/>
      <c r="E85" s="3"/>
      <c r="F85" s="6"/>
      <c r="G85" s="3"/>
      <c r="H85" s="3"/>
      <c r="AD85" s="6"/>
      <c r="AE85" s="6"/>
      <c r="AF85" s="6"/>
      <c r="AG85" s="6"/>
      <c r="AH85" s="6"/>
      <c r="AI85" s="6"/>
    </row>
    <row r="86" spans="3:35">
      <c r="C86" s="3"/>
      <c r="D86" s="3"/>
      <c r="E86" s="3"/>
      <c r="F86" s="6"/>
      <c r="G86" s="3"/>
      <c r="H86" s="3"/>
      <c r="AD86" s="6"/>
      <c r="AE86" s="6"/>
      <c r="AF86" s="6"/>
      <c r="AG86" s="6"/>
      <c r="AH86" s="6"/>
      <c r="AI86" s="6"/>
    </row>
    <row r="87" spans="3:35">
      <c r="C87" s="3"/>
      <c r="D87" s="3"/>
      <c r="E87" s="3"/>
      <c r="F87" s="6"/>
      <c r="G87" s="3"/>
      <c r="H87" s="3"/>
      <c r="AD87" s="6"/>
      <c r="AE87" s="6"/>
      <c r="AF87" s="6"/>
      <c r="AG87" s="6"/>
      <c r="AH87" s="6"/>
      <c r="AI87" s="6"/>
    </row>
    <row r="88" spans="3:35">
      <c r="C88" s="3"/>
      <c r="D88" s="3"/>
      <c r="E88" s="3"/>
      <c r="F88" s="6"/>
      <c r="G88" s="3"/>
      <c r="H88" s="3"/>
      <c r="AD88" s="6"/>
      <c r="AE88" s="6"/>
      <c r="AF88" s="6"/>
      <c r="AG88" s="6"/>
      <c r="AH88" s="6"/>
      <c r="AI88" s="6"/>
    </row>
    <row r="89" spans="3:35">
      <c r="C89" s="3"/>
      <c r="D89" s="3"/>
      <c r="E89" s="3"/>
      <c r="F89" s="6"/>
      <c r="G89" s="3"/>
      <c r="H89" s="3"/>
      <c r="AD89" s="6"/>
      <c r="AE89" s="6"/>
      <c r="AF89" s="6"/>
      <c r="AG89" s="6"/>
      <c r="AH89" s="6"/>
      <c r="AI89" s="6"/>
    </row>
    <row r="90" spans="3:35">
      <c r="C90" s="3"/>
      <c r="D90" s="3"/>
      <c r="E90" s="3"/>
      <c r="F90" s="6"/>
      <c r="G90" s="3"/>
      <c r="H90" s="3"/>
      <c r="AD90" s="6"/>
      <c r="AE90" s="6"/>
      <c r="AF90" s="6"/>
      <c r="AG90" s="6"/>
      <c r="AH90" s="6"/>
      <c r="AI90" s="6"/>
    </row>
    <row r="91" spans="3:35">
      <c r="C91" s="3"/>
      <c r="D91" s="3"/>
      <c r="E91" s="3"/>
      <c r="F91" s="6"/>
      <c r="G91" s="3"/>
      <c r="H91" s="3"/>
      <c r="AD91" s="6"/>
      <c r="AE91" s="6"/>
      <c r="AF91" s="6"/>
      <c r="AG91" s="6"/>
      <c r="AH91" s="6"/>
      <c r="AI91" s="6"/>
    </row>
    <row r="92" spans="3:35">
      <c r="C92" s="3"/>
      <c r="D92" s="3"/>
      <c r="E92" s="3"/>
      <c r="F92" s="6"/>
      <c r="G92" s="3"/>
      <c r="H92" s="3"/>
      <c r="AD92" s="6"/>
      <c r="AE92" s="6"/>
      <c r="AF92" s="6"/>
      <c r="AG92" s="6"/>
      <c r="AH92" s="6"/>
      <c r="AI92" s="6"/>
    </row>
    <row r="93" spans="3:35">
      <c r="C93" s="3"/>
      <c r="D93" s="3"/>
      <c r="E93" s="3"/>
      <c r="F93" s="6"/>
      <c r="G93" s="3"/>
      <c r="H93" s="3"/>
      <c r="AD93" s="6"/>
      <c r="AE93" s="6"/>
      <c r="AF93" s="6"/>
      <c r="AG93" s="6"/>
      <c r="AH93" s="6"/>
      <c r="AI93" s="6"/>
    </row>
    <row r="94" spans="3:35">
      <c r="C94" s="3"/>
      <c r="D94" s="3"/>
      <c r="E94" s="3"/>
      <c r="F94" s="6"/>
      <c r="G94" s="3"/>
      <c r="H94" s="3"/>
      <c r="AD94" s="6"/>
      <c r="AE94" s="6"/>
      <c r="AF94" s="6"/>
      <c r="AG94" s="6"/>
      <c r="AH94" s="6"/>
      <c r="AI94" s="6"/>
    </row>
    <row r="95" spans="3:35">
      <c r="C95" s="3"/>
      <c r="D95" s="3"/>
      <c r="E95" s="3"/>
      <c r="F95" s="6"/>
      <c r="G95" s="3"/>
      <c r="H95" s="3"/>
      <c r="AD95" s="6"/>
      <c r="AE95" s="6"/>
      <c r="AF95" s="6"/>
      <c r="AG95" s="6"/>
      <c r="AH95" s="6"/>
      <c r="AI95" s="6"/>
    </row>
    <row r="96" spans="3:35">
      <c r="C96" s="3"/>
      <c r="D96" s="3"/>
      <c r="E96" s="3"/>
      <c r="F96" s="6"/>
      <c r="G96" s="3"/>
      <c r="H96" s="3"/>
      <c r="AD96" s="6"/>
      <c r="AE96" s="6"/>
      <c r="AF96" s="6"/>
      <c r="AG96" s="6"/>
      <c r="AH96" s="6"/>
      <c r="AI96" s="6"/>
    </row>
    <row r="97" spans="3:35">
      <c r="C97" s="3"/>
      <c r="D97" s="3"/>
      <c r="E97" s="3"/>
      <c r="F97" s="6"/>
      <c r="G97" s="3"/>
      <c r="H97" s="3"/>
      <c r="AD97" s="6"/>
      <c r="AE97" s="6"/>
      <c r="AF97" s="6"/>
      <c r="AG97" s="6"/>
      <c r="AH97" s="6"/>
      <c r="AI97" s="6"/>
    </row>
    <row r="98" spans="3:35">
      <c r="C98" s="3"/>
      <c r="D98" s="3"/>
      <c r="E98" s="3"/>
      <c r="F98" s="6"/>
      <c r="G98" s="3"/>
      <c r="H98" s="3"/>
      <c r="AD98" s="6"/>
      <c r="AE98" s="6"/>
      <c r="AF98" s="6"/>
      <c r="AG98" s="6"/>
      <c r="AH98" s="6"/>
      <c r="AI98" s="6"/>
    </row>
    <row r="99" spans="3:35">
      <c r="C99" s="3"/>
      <c r="D99" s="3"/>
      <c r="E99" s="3"/>
      <c r="F99" s="6"/>
      <c r="G99" s="3"/>
      <c r="H99" s="3"/>
      <c r="AD99" s="6"/>
      <c r="AE99" s="6"/>
      <c r="AF99" s="6"/>
      <c r="AG99" s="6"/>
      <c r="AH99" s="6"/>
      <c r="AI99" s="6"/>
    </row>
    <row r="100" spans="3:35">
      <c r="C100" s="3"/>
      <c r="D100" s="3"/>
      <c r="E100" s="3"/>
      <c r="F100" s="6"/>
      <c r="G100" s="3"/>
      <c r="H100" s="3"/>
      <c r="AD100" s="6"/>
      <c r="AE100" s="6"/>
      <c r="AF100" s="6"/>
      <c r="AG100" s="6"/>
      <c r="AH100" s="6"/>
      <c r="AI100" s="6"/>
    </row>
    <row r="101" spans="3:35">
      <c r="C101" s="3"/>
      <c r="D101" s="3"/>
      <c r="E101" s="3"/>
      <c r="F101" s="3"/>
      <c r="G101" s="3"/>
      <c r="H101" s="3"/>
    </row>
    <row r="102" spans="3:35">
      <c r="C102" s="3"/>
      <c r="D102" s="3"/>
      <c r="E102" s="3"/>
      <c r="F102" s="3"/>
      <c r="G102" s="3"/>
      <c r="H102" s="3"/>
    </row>
    <row r="103" spans="3:35">
      <c r="C103" s="3"/>
      <c r="D103" s="3"/>
      <c r="E103" s="3"/>
      <c r="F103" s="3"/>
      <c r="G103" s="3"/>
      <c r="H103" s="3"/>
    </row>
    <row r="104" spans="3:35">
      <c r="C104" s="3"/>
      <c r="D104" s="3"/>
      <c r="E104" s="3"/>
      <c r="F104" s="3"/>
      <c r="G104" s="3"/>
      <c r="H104" s="3"/>
    </row>
    <row r="105" spans="3:35">
      <c r="C105" s="3"/>
      <c r="D105" s="3"/>
      <c r="E105" s="3"/>
      <c r="F105" s="3"/>
      <c r="G105" s="3"/>
      <c r="H105" s="3"/>
    </row>
    <row r="106" spans="3:35">
      <c r="C106" s="3"/>
      <c r="D106" s="3"/>
      <c r="E106" s="3"/>
      <c r="F106" s="3"/>
      <c r="G106" s="3"/>
      <c r="H106" s="3"/>
    </row>
    <row r="107" spans="3:35">
      <c r="C107" s="3"/>
      <c r="D107" s="3"/>
      <c r="E107" s="3"/>
      <c r="F107" s="3"/>
      <c r="G107" s="3"/>
      <c r="H107" s="3"/>
    </row>
    <row r="108" spans="3:35">
      <c r="C108" s="3"/>
      <c r="D108" s="3"/>
      <c r="E108" s="3"/>
      <c r="F108" s="3"/>
      <c r="G108" s="3"/>
      <c r="H108" s="3"/>
    </row>
    <row r="109" spans="3:35">
      <c r="C109" s="3"/>
      <c r="D109" s="3"/>
      <c r="E109" s="3"/>
      <c r="F109" s="3"/>
      <c r="G109" s="3"/>
      <c r="H109" s="3"/>
    </row>
    <row r="110" spans="3:35">
      <c r="C110" s="3"/>
      <c r="D110" s="3"/>
      <c r="E110" s="3"/>
      <c r="F110" s="3"/>
      <c r="G110" s="3"/>
      <c r="H110" s="3"/>
    </row>
    <row r="111" spans="3:35">
      <c r="C111" s="3"/>
      <c r="D111" s="3"/>
      <c r="E111" s="3"/>
      <c r="F111" s="3"/>
      <c r="G111" s="3"/>
      <c r="H111" s="3"/>
    </row>
    <row r="112" spans="3:35">
      <c r="C112" s="3"/>
      <c r="D112" s="3"/>
      <c r="E112" s="3"/>
      <c r="F112" s="3"/>
      <c r="G112" s="3"/>
      <c r="H112" s="3"/>
    </row>
    <row r="113" spans="3:8">
      <c r="C113" s="3"/>
      <c r="D113" s="3"/>
      <c r="E113" s="3"/>
      <c r="F113" s="3"/>
      <c r="G113" s="3"/>
      <c r="H113" s="3"/>
    </row>
    <row r="114" spans="3:8">
      <c r="C114" s="3"/>
      <c r="D114" s="3"/>
      <c r="E114" s="3"/>
      <c r="F114" s="3"/>
      <c r="G114" s="3"/>
      <c r="H114" s="3"/>
    </row>
    <row r="115" spans="3:8">
      <c r="C115" s="3"/>
      <c r="D115" s="3"/>
      <c r="E115" s="3"/>
      <c r="F115" s="3"/>
      <c r="G115" s="3"/>
      <c r="H115" s="3"/>
    </row>
    <row r="116" spans="3:8">
      <c r="C116" s="3"/>
      <c r="D116" s="3"/>
      <c r="E116" s="3"/>
      <c r="F116" s="3"/>
      <c r="G116" s="3"/>
      <c r="H116" s="3"/>
    </row>
    <row r="117" spans="3:8">
      <c r="C117" s="3"/>
      <c r="D117" s="3"/>
      <c r="E117" s="3"/>
      <c r="F117" s="3"/>
      <c r="G117" s="3"/>
      <c r="H117" s="3"/>
    </row>
    <row r="118" spans="3:8">
      <c r="C118" s="3"/>
      <c r="D118" s="3"/>
      <c r="E118" s="3"/>
      <c r="F118" s="3"/>
      <c r="G118" s="3"/>
      <c r="H118" s="3"/>
    </row>
    <row r="119" spans="3:8">
      <c r="C119" s="3"/>
      <c r="D119" s="3"/>
      <c r="E119" s="3"/>
      <c r="F119" s="3"/>
      <c r="G119" s="3"/>
      <c r="H119" s="3"/>
    </row>
    <row r="120" spans="3:8">
      <c r="C120" s="3"/>
      <c r="D120" s="3"/>
      <c r="E120" s="3"/>
      <c r="F120" s="3"/>
      <c r="G120" s="3"/>
      <c r="H120" s="3"/>
    </row>
    <row r="121" spans="3:8">
      <c r="C121" s="3"/>
      <c r="D121" s="3"/>
      <c r="E121" s="3"/>
      <c r="F121" s="3"/>
      <c r="G121" s="3"/>
      <c r="H121" s="3"/>
    </row>
    <row r="122" spans="3:8">
      <c r="C122" s="3"/>
      <c r="D122" s="3"/>
      <c r="E122" s="3"/>
      <c r="F122" s="3"/>
      <c r="G122" s="3"/>
      <c r="H122" s="3"/>
    </row>
    <row r="123" spans="3:8">
      <c r="C123" s="3"/>
      <c r="D123" s="3"/>
      <c r="E123" s="3"/>
      <c r="F123" s="3"/>
      <c r="G123" s="3"/>
      <c r="H123" s="3"/>
    </row>
    <row r="124" spans="3:8">
      <c r="C124" s="3"/>
      <c r="D124" s="3"/>
      <c r="E124" s="3"/>
      <c r="F124" s="3"/>
      <c r="G124" s="3"/>
      <c r="H124" s="3"/>
    </row>
    <row r="125" spans="3:8">
      <c r="C125" s="3"/>
      <c r="D125" s="3"/>
      <c r="E125" s="3"/>
      <c r="F125" s="3"/>
      <c r="G125" s="3"/>
      <c r="H125" s="3"/>
    </row>
    <row r="126" spans="3:8">
      <c r="C126" s="3"/>
      <c r="D126" s="3"/>
      <c r="E126" s="3"/>
      <c r="F126" s="3"/>
      <c r="G126" s="3"/>
      <c r="H126" s="3"/>
    </row>
    <row r="127" spans="3:8">
      <c r="C127" s="3"/>
      <c r="D127" s="3"/>
      <c r="E127" s="3"/>
      <c r="F127" s="3"/>
      <c r="G127" s="3"/>
      <c r="H127" s="3"/>
    </row>
    <row r="128" spans="3:8">
      <c r="C128" s="3"/>
      <c r="D128" s="3"/>
      <c r="E128" s="3"/>
      <c r="F128" s="3"/>
      <c r="G128" s="3"/>
      <c r="H128" s="3"/>
    </row>
    <row r="129" spans="3:8">
      <c r="C129" s="3"/>
      <c r="D129" s="3"/>
      <c r="E129" s="3"/>
      <c r="F129" s="3"/>
      <c r="G129" s="3"/>
      <c r="H129" s="3"/>
    </row>
    <row r="130" spans="3:8">
      <c r="C130" s="3"/>
      <c r="D130" s="3"/>
      <c r="E130" s="3"/>
      <c r="F130" s="3"/>
      <c r="G130" s="3"/>
      <c r="H130" s="3"/>
    </row>
    <row r="131" spans="3:8">
      <c r="C131" s="3"/>
      <c r="D131" s="3"/>
      <c r="E131" s="3"/>
      <c r="F131" s="3"/>
      <c r="G131" s="3"/>
      <c r="H131" s="3"/>
    </row>
    <row r="132" spans="3:8">
      <c r="C132" s="3"/>
      <c r="D132" s="3"/>
      <c r="E132" s="3"/>
      <c r="F132" s="3"/>
      <c r="G132" s="3"/>
      <c r="H132" s="3"/>
    </row>
    <row r="133" spans="3:8">
      <c r="C133" s="3"/>
      <c r="D133" s="3"/>
      <c r="E133" s="3"/>
      <c r="F133" s="3"/>
      <c r="G133" s="3"/>
      <c r="H133" s="3"/>
    </row>
    <row r="134" spans="3:8">
      <c r="C134" s="3"/>
      <c r="D134" s="3"/>
      <c r="E134" s="3"/>
      <c r="F134" s="3"/>
      <c r="G134" s="3"/>
      <c r="H134" s="3"/>
    </row>
    <row r="135" spans="3:8">
      <c r="C135" s="3"/>
      <c r="D135" s="3"/>
      <c r="E135" s="3"/>
      <c r="F135" s="3"/>
      <c r="G135" s="3"/>
      <c r="H135" s="3"/>
    </row>
    <row r="136" spans="3:8">
      <c r="C136" s="3"/>
      <c r="D136" s="3"/>
      <c r="E136" s="3"/>
      <c r="F136" s="3"/>
      <c r="G136" s="3"/>
      <c r="H136" s="3"/>
    </row>
    <row r="137" spans="3:8">
      <c r="C137" s="3"/>
      <c r="D137" s="3"/>
      <c r="E137" s="3"/>
      <c r="F137" s="3"/>
      <c r="G137" s="3"/>
      <c r="H137" s="3"/>
    </row>
    <row r="138" spans="3:8">
      <c r="C138" s="3"/>
      <c r="D138" s="3"/>
      <c r="E138" s="3"/>
      <c r="F138" s="3"/>
      <c r="G138" s="3"/>
      <c r="H138" s="3"/>
    </row>
    <row r="139" spans="3:8">
      <c r="C139" s="3"/>
      <c r="D139" s="3"/>
      <c r="E139" s="3"/>
      <c r="F139" s="3"/>
      <c r="G139" s="3"/>
      <c r="H139" s="3"/>
    </row>
    <row r="140" spans="3:8">
      <c r="C140" s="3"/>
      <c r="D140" s="3"/>
      <c r="E140" s="3"/>
      <c r="F140" s="3"/>
      <c r="G140" s="3"/>
      <c r="H140" s="3"/>
    </row>
    <row r="141" spans="3:8">
      <c r="C141" s="3"/>
      <c r="D141" s="3"/>
      <c r="E141" s="3"/>
      <c r="F141" s="3"/>
      <c r="G141" s="3"/>
      <c r="H141" s="3"/>
    </row>
    <row r="142" spans="3:8">
      <c r="C142" s="3"/>
      <c r="D142" s="3"/>
      <c r="E142" s="3"/>
      <c r="F142" s="3"/>
      <c r="G142" s="3"/>
      <c r="H142" s="3"/>
    </row>
    <row r="143" spans="3:8">
      <c r="C143" s="3"/>
      <c r="D143" s="3"/>
      <c r="E143" s="3"/>
      <c r="F143" s="3"/>
      <c r="G143" s="3"/>
      <c r="H143" s="3"/>
    </row>
    <row r="144" spans="3:8">
      <c r="C144" s="3"/>
      <c r="D144" s="3"/>
      <c r="E144" s="3"/>
      <c r="F144" s="3"/>
      <c r="G144" s="3"/>
      <c r="H144" s="3"/>
    </row>
    <row r="145" spans="3:8">
      <c r="C145" s="3"/>
      <c r="D145" s="3"/>
      <c r="E145" s="3"/>
      <c r="F145" s="3"/>
      <c r="G145" s="3"/>
      <c r="H145" s="3"/>
    </row>
    <row r="146" spans="3:8">
      <c r="C146" s="3"/>
      <c r="D146" s="3"/>
      <c r="E146" s="3"/>
      <c r="F146" s="3"/>
      <c r="G146" s="3"/>
      <c r="H146" s="3"/>
    </row>
    <row r="147" spans="3:8">
      <c r="C147" s="3"/>
      <c r="D147" s="3"/>
      <c r="E147" s="3"/>
      <c r="F147" s="3"/>
      <c r="G147" s="3"/>
      <c r="H147" s="3"/>
    </row>
    <row r="148" spans="3:8">
      <c r="C148" s="3"/>
      <c r="D148" s="3"/>
      <c r="E148" s="3"/>
      <c r="F148" s="3"/>
      <c r="G148" s="3"/>
      <c r="H148" s="3"/>
    </row>
    <row r="149" spans="3:8">
      <c r="C149" s="3"/>
      <c r="D149" s="3"/>
      <c r="E149" s="3"/>
      <c r="F149" s="3"/>
      <c r="G149" s="3"/>
      <c r="H149" s="3"/>
    </row>
    <row r="150" spans="3:8">
      <c r="C150" s="3"/>
      <c r="D150" s="3"/>
      <c r="E150" s="3"/>
      <c r="F150" s="3"/>
      <c r="G150" s="3"/>
      <c r="H150" s="3"/>
    </row>
    <row r="151" spans="3:8">
      <c r="C151" s="3"/>
      <c r="D151" s="3"/>
      <c r="E151" s="3"/>
      <c r="F151" s="3"/>
      <c r="G151" s="3"/>
      <c r="H151" s="3"/>
    </row>
    <row r="152" spans="3:8">
      <c r="C152" s="3"/>
      <c r="D152" s="3"/>
      <c r="E152" s="3"/>
      <c r="F152" s="3"/>
      <c r="G152" s="3"/>
      <c r="H152" s="3"/>
    </row>
    <row r="153" spans="3:8">
      <c r="C153" s="3"/>
      <c r="D153" s="3"/>
      <c r="E153" s="3"/>
      <c r="F153" s="3"/>
      <c r="G153" s="3"/>
      <c r="H153" s="3"/>
    </row>
    <row r="154" spans="3:8">
      <c r="C154" s="3"/>
      <c r="D154" s="3"/>
      <c r="E154" s="3"/>
      <c r="F154" s="3"/>
      <c r="G154" s="3"/>
      <c r="H154" s="3"/>
    </row>
    <row r="155" spans="3:8">
      <c r="C155" s="3"/>
      <c r="D155" s="3"/>
      <c r="E155" s="3"/>
      <c r="F155" s="3"/>
      <c r="G155" s="3"/>
      <c r="H155" s="3"/>
    </row>
    <row r="156" spans="3:8">
      <c r="C156" s="3"/>
      <c r="D156" s="3"/>
      <c r="E156" s="3"/>
      <c r="F156" s="3"/>
      <c r="G156" s="3"/>
      <c r="H156" s="3"/>
    </row>
    <row r="157" spans="3:8">
      <c r="C157" s="3"/>
      <c r="D157" s="3"/>
      <c r="E157" s="3"/>
      <c r="F157" s="3"/>
      <c r="G157" s="3"/>
      <c r="H157" s="3"/>
    </row>
    <row r="158" spans="3:8">
      <c r="C158" s="3"/>
      <c r="D158" s="3"/>
      <c r="E158" s="3"/>
      <c r="F158" s="3"/>
      <c r="G158" s="3"/>
      <c r="H158" s="3"/>
    </row>
    <row r="159" spans="3:8">
      <c r="C159" s="3"/>
      <c r="D159" s="3"/>
      <c r="E159" s="3"/>
      <c r="F159" s="3"/>
      <c r="G159" s="3"/>
      <c r="H159" s="3"/>
    </row>
    <row r="160" spans="3:8">
      <c r="C160" s="3"/>
      <c r="D160" s="3"/>
      <c r="E160" s="3"/>
      <c r="F160" s="3"/>
      <c r="G160" s="3"/>
      <c r="H160" s="3"/>
    </row>
    <row r="161" spans="3:8">
      <c r="C161" s="3"/>
      <c r="D161" s="3"/>
      <c r="E161" s="3"/>
      <c r="F161" s="3"/>
      <c r="G161" s="3"/>
      <c r="H161" s="3"/>
    </row>
    <row r="162" spans="3:8">
      <c r="C162" s="3"/>
      <c r="D162" s="3"/>
      <c r="E162" s="3"/>
      <c r="F162" s="3"/>
      <c r="G162" s="3"/>
      <c r="H162" s="3"/>
    </row>
    <row r="163" spans="3:8">
      <c r="C163" s="3"/>
      <c r="D163" s="3"/>
      <c r="E163" s="3"/>
      <c r="F163" s="3"/>
      <c r="G163" s="3"/>
      <c r="H163" s="3"/>
    </row>
    <row r="164" spans="3:8">
      <c r="C164" s="3"/>
      <c r="D164" s="3"/>
      <c r="E164" s="3"/>
      <c r="F164" s="3"/>
      <c r="G164" s="3"/>
      <c r="H164" s="3"/>
    </row>
    <row r="165" spans="3:8">
      <c r="C165" s="3"/>
      <c r="D165" s="3"/>
      <c r="E165" s="3"/>
      <c r="F165" s="3"/>
      <c r="G165" s="3"/>
      <c r="H165" s="3"/>
    </row>
    <row r="166" spans="3:8">
      <c r="C166" s="3"/>
      <c r="D166" s="3"/>
      <c r="E166" s="3"/>
      <c r="F166" s="3"/>
      <c r="G166" s="3"/>
      <c r="H166" s="3"/>
    </row>
    <row r="167" spans="3:8">
      <c r="C167" s="3"/>
      <c r="D167" s="3"/>
      <c r="E167" s="3"/>
      <c r="F167" s="3"/>
      <c r="G167" s="3"/>
      <c r="H167" s="3"/>
    </row>
    <row r="168" spans="3:8">
      <c r="C168" s="3"/>
      <c r="D168" s="3"/>
      <c r="E168" s="3"/>
      <c r="F168" s="3"/>
      <c r="G168" s="3"/>
      <c r="H168" s="3"/>
    </row>
    <row r="169" spans="3:8">
      <c r="C169" s="3"/>
      <c r="D169" s="3"/>
      <c r="E169" s="3"/>
      <c r="F169" s="3"/>
      <c r="G169" s="3"/>
      <c r="H169" s="3"/>
    </row>
    <row r="170" spans="3:8">
      <c r="C170" s="3"/>
      <c r="D170" s="3"/>
      <c r="E170" s="3"/>
      <c r="F170" s="3"/>
      <c r="G170" s="3"/>
      <c r="H170" s="3"/>
    </row>
    <row r="171" spans="3:8">
      <c r="C171" s="3"/>
      <c r="D171" s="3"/>
      <c r="E171" s="3"/>
      <c r="F171" s="3"/>
      <c r="G171" s="3"/>
      <c r="H171" s="3"/>
    </row>
    <row r="172" spans="3:8">
      <c r="C172" s="3"/>
      <c r="D172" s="3"/>
      <c r="E172" s="3"/>
      <c r="F172" s="3"/>
      <c r="G172" s="3"/>
      <c r="H172" s="3"/>
    </row>
    <row r="173" spans="3:8">
      <c r="C173" s="3"/>
      <c r="D173" s="3"/>
      <c r="E173" s="3"/>
      <c r="F173" s="3"/>
      <c r="G173" s="3"/>
      <c r="H173" s="3"/>
    </row>
    <row r="174" spans="3:8">
      <c r="C174" s="3"/>
      <c r="D174" s="3"/>
      <c r="E174" s="3"/>
      <c r="F174" s="3"/>
      <c r="G174" s="3"/>
      <c r="H174" s="3"/>
    </row>
    <row r="175" spans="3:8">
      <c r="C175" s="3"/>
      <c r="D175" s="3"/>
      <c r="E175" s="3"/>
      <c r="F175" s="3"/>
      <c r="G175" s="3"/>
      <c r="H175" s="3"/>
    </row>
    <row r="176" spans="3:8">
      <c r="C176" s="3"/>
      <c r="D176" s="3"/>
      <c r="E176" s="3"/>
      <c r="F176" s="3"/>
      <c r="G176" s="3"/>
      <c r="H176" s="3"/>
    </row>
    <row r="177" spans="3:8">
      <c r="C177" s="3"/>
      <c r="D177" s="3"/>
      <c r="E177" s="3"/>
      <c r="F177" s="3"/>
      <c r="G177" s="3"/>
      <c r="H177" s="3"/>
    </row>
    <row r="178" spans="3:8">
      <c r="C178" s="3"/>
      <c r="D178" s="3"/>
      <c r="E178" s="3"/>
      <c r="F178" s="3"/>
      <c r="G178" s="3"/>
      <c r="H178" s="3"/>
    </row>
    <row r="179" spans="3:8">
      <c r="C179" s="3"/>
      <c r="D179" s="3"/>
      <c r="E179" s="3"/>
      <c r="F179" s="3"/>
      <c r="G179" s="3"/>
      <c r="H179" s="3"/>
    </row>
    <row r="180" spans="3:8">
      <c r="C180" s="3"/>
      <c r="D180" s="3"/>
      <c r="E180" s="3"/>
      <c r="F180" s="3"/>
      <c r="G180" s="3"/>
      <c r="H180" s="3"/>
    </row>
    <row r="181" spans="3:8">
      <c r="C181" s="3"/>
      <c r="D181" s="3"/>
      <c r="E181" s="3"/>
      <c r="F181" s="3"/>
      <c r="G181" s="3"/>
      <c r="H181" s="3"/>
    </row>
    <row r="182" spans="3:8">
      <c r="C182" s="3"/>
      <c r="D182" s="3"/>
      <c r="E182" s="3"/>
      <c r="F182" s="3"/>
      <c r="G182" s="3"/>
      <c r="H182" s="3"/>
    </row>
    <row r="183" spans="3:8">
      <c r="C183" s="3"/>
      <c r="D183" s="3"/>
      <c r="E183" s="3"/>
      <c r="F183" s="3"/>
      <c r="G183" s="3"/>
      <c r="H183" s="3"/>
    </row>
    <row r="184" spans="3:8">
      <c r="C184" s="3"/>
      <c r="D184" s="3"/>
      <c r="E184" s="3"/>
      <c r="F184" s="3"/>
      <c r="G184" s="3"/>
      <c r="H184" s="3"/>
    </row>
    <row r="185" spans="3:8">
      <c r="C185" s="3"/>
      <c r="D185" s="3"/>
      <c r="E185" s="3"/>
      <c r="F185" s="3"/>
      <c r="G185" s="3"/>
      <c r="H185" s="3"/>
    </row>
    <row r="186" spans="3:8">
      <c r="C186" s="3"/>
      <c r="D186" s="3"/>
      <c r="E186" s="3"/>
      <c r="F186" s="3"/>
      <c r="G186" s="3"/>
      <c r="H186" s="3"/>
    </row>
    <row r="187" spans="3:8">
      <c r="C187" s="3"/>
      <c r="D187" s="3"/>
      <c r="E187" s="3"/>
      <c r="F187" s="3"/>
      <c r="G187" s="3"/>
      <c r="H187" s="3"/>
    </row>
    <row r="188" spans="3:8">
      <c r="C188" s="3"/>
      <c r="D188" s="3"/>
      <c r="E188" s="3"/>
      <c r="F188" s="3"/>
      <c r="G188" s="3"/>
      <c r="H188" s="3"/>
    </row>
    <row r="189" spans="3:8">
      <c r="C189" s="3"/>
      <c r="D189" s="3"/>
      <c r="E189" s="3"/>
      <c r="F189" s="3"/>
      <c r="G189" s="3"/>
      <c r="H189" s="3"/>
    </row>
    <row r="190" spans="3:8">
      <c r="C190" s="3"/>
      <c r="D190" s="3"/>
      <c r="E190" s="3"/>
      <c r="F190" s="3"/>
      <c r="G190" s="3"/>
      <c r="H190" s="3"/>
    </row>
    <row r="191" spans="3:8">
      <c r="C191" s="3"/>
      <c r="D191" s="3"/>
      <c r="E191" s="3"/>
      <c r="F191" s="3"/>
      <c r="G191" s="3"/>
      <c r="H191" s="3"/>
    </row>
    <row r="192" spans="3:8">
      <c r="C192" s="3"/>
      <c r="D192" s="3"/>
      <c r="E192" s="3"/>
      <c r="F192" s="3"/>
      <c r="G192" s="3"/>
      <c r="H192" s="3"/>
    </row>
    <row r="193" spans="3:8">
      <c r="C193" s="3"/>
      <c r="D193" s="3"/>
      <c r="E193" s="3"/>
      <c r="F193" s="3"/>
      <c r="G193" s="3"/>
      <c r="H193" s="3"/>
    </row>
    <row r="194" spans="3:8">
      <c r="C194" s="3"/>
      <c r="D194" s="3"/>
      <c r="E194" s="3"/>
      <c r="F194" s="3"/>
      <c r="G194" s="3"/>
      <c r="H194" s="3"/>
    </row>
    <row r="195" spans="3:8">
      <c r="C195" s="3"/>
      <c r="D195" s="3"/>
      <c r="E195" s="3"/>
      <c r="F195" s="3"/>
      <c r="G195" s="3"/>
      <c r="H195" s="3"/>
    </row>
    <row r="196" spans="3:8">
      <c r="C196" s="3"/>
      <c r="D196" s="3"/>
      <c r="E196" s="3"/>
      <c r="F196" s="3"/>
      <c r="G196" s="3"/>
      <c r="H196" s="3"/>
    </row>
    <row r="197" spans="3:8">
      <c r="C197" s="3"/>
      <c r="D197" s="3"/>
      <c r="E197" s="3"/>
      <c r="F197" s="3"/>
      <c r="G197" s="3"/>
      <c r="H197" s="3"/>
    </row>
    <row r="198" spans="3:8">
      <c r="C198" s="3"/>
      <c r="D198" s="3"/>
      <c r="E198" s="3"/>
      <c r="F198" s="3"/>
      <c r="G198" s="3"/>
      <c r="H198" s="3"/>
    </row>
    <row r="199" spans="3:8">
      <c r="C199" s="3"/>
      <c r="D199" s="3"/>
      <c r="E199" s="3"/>
      <c r="F199" s="3"/>
      <c r="G199" s="3"/>
      <c r="H199" s="3"/>
    </row>
    <row r="200" spans="3:8">
      <c r="C200" s="3"/>
      <c r="D200" s="3"/>
      <c r="E200" s="3"/>
      <c r="F200" s="3"/>
      <c r="G200" s="3"/>
      <c r="H200" s="3"/>
    </row>
    <row r="201" spans="3:8">
      <c r="C201" s="3"/>
      <c r="D201" s="3"/>
      <c r="E201" s="3"/>
      <c r="F201" s="3"/>
      <c r="G201" s="3"/>
      <c r="H201" s="3"/>
    </row>
    <row r="202" spans="3:8">
      <c r="C202" s="3"/>
      <c r="D202" s="3"/>
      <c r="E202" s="3"/>
      <c r="F202" s="3"/>
      <c r="G202" s="3"/>
      <c r="H202" s="3"/>
    </row>
    <row r="203" spans="3:8">
      <c r="C203" s="3"/>
      <c r="D203" s="3"/>
      <c r="E203" s="3"/>
      <c r="F203" s="3"/>
      <c r="G203" s="3"/>
      <c r="H203" s="3"/>
    </row>
    <row r="204" spans="3:8">
      <c r="C204" s="3"/>
      <c r="D204" s="3"/>
      <c r="E204" s="3"/>
      <c r="F204" s="3"/>
      <c r="G204" s="3"/>
      <c r="H204" s="3"/>
    </row>
    <row r="205" spans="3:8">
      <c r="F205" s="3"/>
    </row>
    <row r="206" spans="3:8">
      <c r="F206" s="3"/>
    </row>
    <row r="207" spans="3:8">
      <c r="F207" s="3"/>
    </row>
    <row r="208" spans="3:8">
      <c r="F208" s="3"/>
    </row>
    <row r="209" spans="6:6">
      <c r="F209" s="3"/>
    </row>
    <row r="210" spans="6:6">
      <c r="F210" s="3"/>
    </row>
    <row r="211" spans="6:6">
      <c r="F211" s="3"/>
    </row>
    <row r="212" spans="6:6">
      <c r="F212" s="3"/>
    </row>
    <row r="213" spans="6:6">
      <c r="F213" s="3"/>
    </row>
    <row r="214" spans="6:6">
      <c r="F214" s="3"/>
    </row>
    <row r="215" spans="6:6">
      <c r="F215" s="3"/>
    </row>
    <row r="216" spans="6:6">
      <c r="F216" s="3"/>
    </row>
    <row r="217" spans="6:6">
      <c r="F217" s="3"/>
    </row>
    <row r="218" spans="6:6">
      <c r="F218" s="3"/>
    </row>
  </sheetData>
  <autoFilter ref="A6:AI29" xr:uid="{EB625E78-4976-4CD0-BC1C-04899BA83315}"/>
  <mergeCells count="4">
    <mergeCell ref="A4:B4"/>
    <mergeCell ref="A3:E3"/>
    <mergeCell ref="C4:D4"/>
    <mergeCell ref="F3:F6"/>
  </mergeCells>
  <phoneticPr fontId="6"/>
  <pageMargins left="0.70866141732283472" right="0.70866141732283472" top="0.74803149606299213" bottom="0.74803149606299213" header="0.31496062992125984" footer="0.31496062992125984"/>
  <pageSetup paperSize="8" scale="39" fitToHeight="0" pageOrder="overThenDown"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100"/>
  <sheetViews>
    <sheetView showGridLines="0" zoomScaleNormal="100" zoomScaleSheetLayoutView="70" workbookViewId="0">
      <pane xSplit="8" ySplit="6" topLeftCell="I7" activePane="bottomRight" state="frozen"/>
      <selection pane="topRight"/>
      <selection pane="bottomLeft"/>
      <selection pane="bottomRight"/>
    </sheetView>
  </sheetViews>
  <sheetFormatPr defaultRowHeight="13"/>
  <cols>
    <col min="1" max="5" width="5.36328125" style="3" customWidth="1"/>
    <col min="6" max="6" width="6.36328125" style="3" bestFit="1" customWidth="1"/>
    <col min="7" max="8" width="26.36328125" style="3" customWidth="1"/>
    <col min="9" max="18" width="8.36328125" style="3" customWidth="1"/>
    <col min="19" max="24" width="5.36328125" style="3" customWidth="1"/>
    <col min="25" max="25" width="2.26953125" style="3" customWidth="1"/>
    <col min="26" max="151" width="8.7265625" style="3"/>
    <col min="152" max="153" width="4.36328125" style="3" customWidth="1"/>
    <col min="154" max="154" width="8" style="3" customWidth="1"/>
    <col min="155" max="155" width="9.6328125" style="3" customWidth="1"/>
    <col min="156" max="156" width="20.6328125" style="3" customWidth="1"/>
    <col min="157" max="157" width="6.453125" style="3" customWidth="1"/>
    <col min="158" max="161" width="7.6328125" style="3" bestFit="1" customWidth="1"/>
    <col min="162" max="164" width="9.90625" style="3" bestFit="1" customWidth="1"/>
    <col min="165" max="168" width="7.6328125" style="3" bestFit="1" customWidth="1"/>
    <col min="169" max="174" width="4.36328125" style="3" customWidth="1"/>
    <col min="175" max="175" width="20.6328125" style="3" customWidth="1"/>
    <col min="176" max="407" width="8.7265625" style="3"/>
    <col min="408" max="409" width="4.36328125" style="3" customWidth="1"/>
    <col min="410" max="410" width="8" style="3" customWidth="1"/>
    <col min="411" max="411" width="9.6328125" style="3" customWidth="1"/>
    <col min="412" max="412" width="20.6328125" style="3" customWidth="1"/>
    <col min="413" max="413" width="6.453125" style="3" customWidth="1"/>
    <col min="414" max="417" width="7.6328125" style="3" bestFit="1" customWidth="1"/>
    <col min="418" max="420" width="9.90625" style="3" bestFit="1" customWidth="1"/>
    <col min="421" max="424" width="7.6328125" style="3" bestFit="1" customWidth="1"/>
    <col min="425" max="430" width="4.36328125" style="3" customWidth="1"/>
    <col min="431" max="431" width="20.6328125" style="3" customWidth="1"/>
    <col min="432" max="663" width="8.7265625" style="3"/>
    <col min="664" max="665" width="4.36328125" style="3" customWidth="1"/>
    <col min="666" max="666" width="8" style="3" customWidth="1"/>
    <col min="667" max="667" width="9.6328125" style="3" customWidth="1"/>
    <col min="668" max="668" width="20.6328125" style="3" customWidth="1"/>
    <col min="669" max="669" width="6.453125" style="3" customWidth="1"/>
    <col min="670" max="673" width="7.6328125" style="3" bestFit="1" customWidth="1"/>
    <col min="674" max="676" width="9.90625" style="3" bestFit="1" customWidth="1"/>
    <col min="677" max="680" width="7.6328125" style="3" bestFit="1" customWidth="1"/>
    <col min="681" max="686" width="4.36328125" style="3" customWidth="1"/>
    <col min="687" max="687" width="20.6328125" style="3" customWidth="1"/>
    <col min="688" max="919" width="8.7265625" style="3"/>
    <col min="920" max="921" width="4.36328125" style="3" customWidth="1"/>
    <col min="922" max="922" width="8" style="3" customWidth="1"/>
    <col min="923" max="923" width="9.6328125" style="3" customWidth="1"/>
    <col min="924" max="924" width="20.6328125" style="3" customWidth="1"/>
    <col min="925" max="925" width="6.453125" style="3" customWidth="1"/>
    <col min="926" max="929" width="7.6328125" style="3" bestFit="1" customWidth="1"/>
    <col min="930" max="932" width="9.90625" style="3" bestFit="1" customWidth="1"/>
    <col min="933" max="936" width="7.6328125" style="3" bestFit="1" customWidth="1"/>
    <col min="937" max="942" width="4.36328125" style="3" customWidth="1"/>
    <col min="943" max="943" width="20.6328125" style="3" customWidth="1"/>
    <col min="944" max="1175" width="8.7265625" style="3"/>
    <col min="1176" max="1177" width="4.36328125" style="3" customWidth="1"/>
    <col min="1178" max="1178" width="8" style="3" customWidth="1"/>
    <col min="1179" max="1179" width="9.6328125" style="3" customWidth="1"/>
    <col min="1180" max="1180" width="20.6328125" style="3" customWidth="1"/>
    <col min="1181" max="1181" width="6.453125" style="3" customWidth="1"/>
    <col min="1182" max="1185" width="7.6328125" style="3" bestFit="1" customWidth="1"/>
    <col min="1186" max="1188" width="9.90625" style="3" bestFit="1" customWidth="1"/>
    <col min="1189" max="1192" width="7.6328125" style="3" bestFit="1" customWidth="1"/>
    <col min="1193" max="1198" width="4.36328125" style="3" customWidth="1"/>
    <col min="1199" max="1199" width="20.6328125" style="3" customWidth="1"/>
    <col min="1200" max="1431" width="8.7265625" style="3"/>
    <col min="1432" max="1433" width="4.36328125" style="3" customWidth="1"/>
    <col min="1434" max="1434" width="8" style="3" customWidth="1"/>
    <col min="1435" max="1435" width="9.6328125" style="3" customWidth="1"/>
    <col min="1436" max="1436" width="20.6328125" style="3" customWidth="1"/>
    <col min="1437" max="1437" width="6.453125" style="3" customWidth="1"/>
    <col min="1438" max="1441" width="7.6328125" style="3" bestFit="1" customWidth="1"/>
    <col min="1442" max="1444" width="9.90625" style="3" bestFit="1" customWidth="1"/>
    <col min="1445" max="1448" width="7.6328125" style="3" bestFit="1" customWidth="1"/>
    <col min="1449" max="1454" width="4.36328125" style="3" customWidth="1"/>
    <col min="1455" max="1455" width="20.6328125" style="3" customWidth="1"/>
    <col min="1456" max="1687" width="8.7265625" style="3"/>
    <col min="1688" max="1689" width="4.36328125" style="3" customWidth="1"/>
    <col min="1690" max="1690" width="8" style="3" customWidth="1"/>
    <col min="1691" max="1691" width="9.6328125" style="3" customWidth="1"/>
    <col min="1692" max="1692" width="20.6328125" style="3" customWidth="1"/>
    <col min="1693" max="1693" width="6.453125" style="3" customWidth="1"/>
    <col min="1694" max="1697" width="7.6328125" style="3" bestFit="1" customWidth="1"/>
    <col min="1698" max="1700" width="9.90625" style="3" bestFit="1" customWidth="1"/>
    <col min="1701" max="1704" width="7.6328125" style="3" bestFit="1" customWidth="1"/>
    <col min="1705" max="1710" width="4.36328125" style="3" customWidth="1"/>
    <col min="1711" max="1711" width="20.6328125" style="3" customWidth="1"/>
    <col min="1712" max="1943" width="8.7265625" style="3"/>
    <col min="1944" max="1945" width="4.36328125" style="3" customWidth="1"/>
    <col min="1946" max="1946" width="8" style="3" customWidth="1"/>
    <col min="1947" max="1947" width="9.6328125" style="3" customWidth="1"/>
    <col min="1948" max="1948" width="20.6328125" style="3" customWidth="1"/>
    <col min="1949" max="1949" width="6.453125" style="3" customWidth="1"/>
    <col min="1950" max="1953" width="7.6328125" style="3" bestFit="1" customWidth="1"/>
    <col min="1954" max="1956" width="9.90625" style="3" bestFit="1" customWidth="1"/>
    <col min="1957" max="1960" width="7.6328125" style="3" bestFit="1" customWidth="1"/>
    <col min="1961" max="1966" width="4.36328125" style="3" customWidth="1"/>
    <col min="1967" max="1967" width="20.6328125" style="3" customWidth="1"/>
    <col min="1968" max="2199" width="8.7265625" style="3"/>
    <col min="2200" max="2201" width="4.36328125" style="3" customWidth="1"/>
    <col min="2202" max="2202" width="8" style="3" customWidth="1"/>
    <col min="2203" max="2203" width="9.6328125" style="3" customWidth="1"/>
    <col min="2204" max="2204" width="20.6328125" style="3" customWidth="1"/>
    <col min="2205" max="2205" width="6.453125" style="3" customWidth="1"/>
    <col min="2206" max="2209" width="7.6328125" style="3" bestFit="1" customWidth="1"/>
    <col min="2210" max="2212" width="9.90625" style="3" bestFit="1" customWidth="1"/>
    <col min="2213" max="2216" width="7.6328125" style="3" bestFit="1" customWidth="1"/>
    <col min="2217" max="2222" width="4.36328125" style="3" customWidth="1"/>
    <col min="2223" max="2223" width="20.6328125" style="3" customWidth="1"/>
    <col min="2224" max="2455" width="8.7265625" style="3"/>
    <col min="2456" max="2457" width="4.36328125" style="3" customWidth="1"/>
    <col min="2458" max="2458" width="8" style="3" customWidth="1"/>
    <col min="2459" max="2459" width="9.6328125" style="3" customWidth="1"/>
    <col min="2460" max="2460" width="20.6328125" style="3" customWidth="1"/>
    <col min="2461" max="2461" width="6.453125" style="3" customWidth="1"/>
    <col min="2462" max="2465" width="7.6328125" style="3" bestFit="1" customWidth="1"/>
    <col min="2466" max="2468" width="9.90625" style="3" bestFit="1" customWidth="1"/>
    <col min="2469" max="2472" width="7.6328125" style="3" bestFit="1" customWidth="1"/>
    <col min="2473" max="2478" width="4.36328125" style="3" customWidth="1"/>
    <col min="2479" max="2479" width="20.6328125" style="3" customWidth="1"/>
    <col min="2480" max="2711" width="8.7265625" style="3"/>
    <col min="2712" max="2713" width="4.36328125" style="3" customWidth="1"/>
    <col min="2714" max="2714" width="8" style="3" customWidth="1"/>
    <col min="2715" max="2715" width="9.6328125" style="3" customWidth="1"/>
    <col min="2716" max="2716" width="20.6328125" style="3" customWidth="1"/>
    <col min="2717" max="2717" width="6.453125" style="3" customWidth="1"/>
    <col min="2718" max="2721" width="7.6328125" style="3" bestFit="1" customWidth="1"/>
    <col min="2722" max="2724" width="9.90625" style="3" bestFit="1" customWidth="1"/>
    <col min="2725" max="2728" width="7.6328125" style="3" bestFit="1" customWidth="1"/>
    <col min="2729" max="2734" width="4.36328125" style="3" customWidth="1"/>
    <col min="2735" max="2735" width="20.6328125" style="3" customWidth="1"/>
    <col min="2736" max="2967" width="8.7265625" style="3"/>
    <col min="2968" max="2969" width="4.36328125" style="3" customWidth="1"/>
    <col min="2970" max="2970" width="8" style="3" customWidth="1"/>
    <col min="2971" max="2971" width="9.6328125" style="3" customWidth="1"/>
    <col min="2972" max="2972" width="20.6328125" style="3" customWidth="1"/>
    <col min="2973" max="2973" width="6.453125" style="3" customWidth="1"/>
    <col min="2974" max="2977" width="7.6328125" style="3" bestFit="1" customWidth="1"/>
    <col min="2978" max="2980" width="9.90625" style="3" bestFit="1" customWidth="1"/>
    <col min="2981" max="2984" width="7.6328125" style="3" bestFit="1" customWidth="1"/>
    <col min="2985" max="2990" width="4.36328125" style="3" customWidth="1"/>
    <col min="2991" max="2991" width="20.6328125" style="3" customWidth="1"/>
    <col min="2992" max="3223" width="8.7265625" style="3"/>
    <col min="3224" max="3225" width="4.36328125" style="3" customWidth="1"/>
    <col min="3226" max="3226" width="8" style="3" customWidth="1"/>
    <col min="3227" max="3227" width="9.6328125" style="3" customWidth="1"/>
    <col min="3228" max="3228" width="20.6328125" style="3" customWidth="1"/>
    <col min="3229" max="3229" width="6.453125" style="3" customWidth="1"/>
    <col min="3230" max="3233" width="7.6328125" style="3" bestFit="1" customWidth="1"/>
    <col min="3234" max="3236" width="9.90625" style="3" bestFit="1" customWidth="1"/>
    <col min="3237" max="3240" width="7.6328125" style="3" bestFit="1" customWidth="1"/>
    <col min="3241" max="3246" width="4.36328125" style="3" customWidth="1"/>
    <col min="3247" max="3247" width="20.6328125" style="3" customWidth="1"/>
    <col min="3248" max="3479" width="8.7265625" style="3"/>
    <col min="3480" max="3481" width="4.36328125" style="3" customWidth="1"/>
    <col min="3482" max="3482" width="8" style="3" customWidth="1"/>
    <col min="3483" max="3483" width="9.6328125" style="3" customWidth="1"/>
    <col min="3484" max="3484" width="20.6328125" style="3" customWidth="1"/>
    <col min="3485" max="3485" width="6.453125" style="3" customWidth="1"/>
    <col min="3486" max="3489" width="7.6328125" style="3" bestFit="1" customWidth="1"/>
    <col min="3490" max="3492" width="9.90625" style="3" bestFit="1" customWidth="1"/>
    <col min="3493" max="3496" width="7.6328125" style="3" bestFit="1" customWidth="1"/>
    <col min="3497" max="3502" width="4.36328125" style="3" customWidth="1"/>
    <col min="3503" max="3503" width="20.6328125" style="3" customWidth="1"/>
    <col min="3504" max="3735" width="8.7265625" style="3"/>
    <col min="3736" max="3737" width="4.36328125" style="3" customWidth="1"/>
    <col min="3738" max="3738" width="8" style="3" customWidth="1"/>
    <col min="3739" max="3739" width="9.6328125" style="3" customWidth="1"/>
    <col min="3740" max="3740" width="20.6328125" style="3" customWidth="1"/>
    <col min="3741" max="3741" width="6.453125" style="3" customWidth="1"/>
    <col min="3742" max="3745" width="7.6328125" style="3" bestFit="1" customWidth="1"/>
    <col min="3746" max="3748" width="9.90625" style="3" bestFit="1" customWidth="1"/>
    <col min="3749" max="3752" width="7.6328125" style="3" bestFit="1" customWidth="1"/>
    <col min="3753" max="3758" width="4.36328125" style="3" customWidth="1"/>
    <col min="3759" max="3759" width="20.6328125" style="3" customWidth="1"/>
    <col min="3760" max="3991" width="8.7265625" style="3"/>
    <col min="3992" max="3993" width="4.36328125" style="3" customWidth="1"/>
    <col min="3994" max="3994" width="8" style="3" customWidth="1"/>
    <col min="3995" max="3995" width="9.6328125" style="3" customWidth="1"/>
    <col min="3996" max="3996" width="20.6328125" style="3" customWidth="1"/>
    <col min="3997" max="3997" width="6.453125" style="3" customWidth="1"/>
    <col min="3998" max="4001" width="7.6328125" style="3" bestFit="1" customWidth="1"/>
    <col min="4002" max="4004" width="9.90625" style="3" bestFit="1" customWidth="1"/>
    <col min="4005" max="4008" width="7.6328125" style="3" bestFit="1" customWidth="1"/>
    <col min="4009" max="4014" width="4.36328125" style="3" customWidth="1"/>
    <col min="4015" max="4015" width="20.6328125" style="3" customWidth="1"/>
    <col min="4016" max="4247" width="8.7265625" style="3"/>
    <col min="4248" max="4249" width="4.36328125" style="3" customWidth="1"/>
    <col min="4250" max="4250" width="8" style="3" customWidth="1"/>
    <col min="4251" max="4251" width="9.6328125" style="3" customWidth="1"/>
    <col min="4252" max="4252" width="20.6328125" style="3" customWidth="1"/>
    <col min="4253" max="4253" width="6.453125" style="3" customWidth="1"/>
    <col min="4254" max="4257" width="7.6328125" style="3" bestFit="1" customWidth="1"/>
    <col min="4258" max="4260" width="9.90625" style="3" bestFit="1" customWidth="1"/>
    <col min="4261" max="4264" width="7.6328125" style="3" bestFit="1" customWidth="1"/>
    <col min="4265" max="4270" width="4.36328125" style="3" customWidth="1"/>
    <col min="4271" max="4271" width="20.6328125" style="3" customWidth="1"/>
    <col min="4272" max="4503" width="8.7265625" style="3"/>
    <col min="4504" max="4505" width="4.36328125" style="3" customWidth="1"/>
    <col min="4506" max="4506" width="8" style="3" customWidth="1"/>
    <col min="4507" max="4507" width="9.6328125" style="3" customWidth="1"/>
    <col min="4508" max="4508" width="20.6328125" style="3" customWidth="1"/>
    <col min="4509" max="4509" width="6.453125" style="3" customWidth="1"/>
    <col min="4510" max="4513" width="7.6328125" style="3" bestFit="1" customWidth="1"/>
    <col min="4514" max="4516" width="9.90625" style="3" bestFit="1" customWidth="1"/>
    <col min="4517" max="4520" width="7.6328125" style="3" bestFit="1" customWidth="1"/>
    <col min="4521" max="4526" width="4.36328125" style="3" customWidth="1"/>
    <col min="4527" max="4527" width="20.6328125" style="3" customWidth="1"/>
    <col min="4528" max="4759" width="8.7265625" style="3"/>
    <col min="4760" max="4761" width="4.36328125" style="3" customWidth="1"/>
    <col min="4762" max="4762" width="8" style="3" customWidth="1"/>
    <col min="4763" max="4763" width="9.6328125" style="3" customWidth="1"/>
    <col min="4764" max="4764" width="20.6328125" style="3" customWidth="1"/>
    <col min="4765" max="4765" width="6.453125" style="3" customWidth="1"/>
    <col min="4766" max="4769" width="7.6328125" style="3" bestFit="1" customWidth="1"/>
    <col min="4770" max="4772" width="9.90625" style="3" bestFit="1" customWidth="1"/>
    <col min="4773" max="4776" width="7.6328125" style="3" bestFit="1" customWidth="1"/>
    <col min="4777" max="4782" width="4.36328125" style="3" customWidth="1"/>
    <col min="4783" max="4783" width="20.6328125" style="3" customWidth="1"/>
    <col min="4784" max="5015" width="8.7265625" style="3"/>
    <col min="5016" max="5017" width="4.36328125" style="3" customWidth="1"/>
    <col min="5018" max="5018" width="8" style="3" customWidth="1"/>
    <col min="5019" max="5019" width="9.6328125" style="3" customWidth="1"/>
    <col min="5020" max="5020" width="20.6328125" style="3" customWidth="1"/>
    <col min="5021" max="5021" width="6.453125" style="3" customWidth="1"/>
    <col min="5022" max="5025" width="7.6328125" style="3" bestFit="1" customWidth="1"/>
    <col min="5026" max="5028" width="9.90625" style="3" bestFit="1" customWidth="1"/>
    <col min="5029" max="5032" width="7.6328125" style="3" bestFit="1" customWidth="1"/>
    <col min="5033" max="5038" width="4.36328125" style="3" customWidth="1"/>
    <col min="5039" max="5039" width="20.6328125" style="3" customWidth="1"/>
    <col min="5040" max="5271" width="8.7265625" style="3"/>
    <col min="5272" max="5273" width="4.36328125" style="3" customWidth="1"/>
    <col min="5274" max="5274" width="8" style="3" customWidth="1"/>
    <col min="5275" max="5275" width="9.6328125" style="3" customWidth="1"/>
    <col min="5276" max="5276" width="20.6328125" style="3" customWidth="1"/>
    <col min="5277" max="5277" width="6.453125" style="3" customWidth="1"/>
    <col min="5278" max="5281" width="7.6328125" style="3" bestFit="1" customWidth="1"/>
    <col min="5282" max="5284" width="9.90625" style="3" bestFit="1" customWidth="1"/>
    <col min="5285" max="5288" width="7.6328125" style="3" bestFit="1" customWidth="1"/>
    <col min="5289" max="5294" width="4.36328125" style="3" customWidth="1"/>
    <col min="5295" max="5295" width="20.6328125" style="3" customWidth="1"/>
    <col min="5296" max="5527" width="8.7265625" style="3"/>
    <col min="5528" max="5529" width="4.36328125" style="3" customWidth="1"/>
    <col min="5530" max="5530" width="8" style="3" customWidth="1"/>
    <col min="5531" max="5531" width="9.6328125" style="3" customWidth="1"/>
    <col min="5532" max="5532" width="20.6328125" style="3" customWidth="1"/>
    <col min="5533" max="5533" width="6.453125" style="3" customWidth="1"/>
    <col min="5534" max="5537" width="7.6328125" style="3" bestFit="1" customWidth="1"/>
    <col min="5538" max="5540" width="9.90625" style="3" bestFit="1" customWidth="1"/>
    <col min="5541" max="5544" width="7.6328125" style="3" bestFit="1" customWidth="1"/>
    <col min="5545" max="5550" width="4.36328125" style="3" customWidth="1"/>
    <col min="5551" max="5551" width="20.6328125" style="3" customWidth="1"/>
    <col min="5552" max="5783" width="8.7265625" style="3"/>
    <col min="5784" max="5785" width="4.36328125" style="3" customWidth="1"/>
    <col min="5786" max="5786" width="8" style="3" customWidth="1"/>
    <col min="5787" max="5787" width="9.6328125" style="3" customWidth="1"/>
    <col min="5788" max="5788" width="20.6328125" style="3" customWidth="1"/>
    <col min="5789" max="5789" width="6.453125" style="3" customWidth="1"/>
    <col min="5790" max="5793" width="7.6328125" style="3" bestFit="1" customWidth="1"/>
    <col min="5794" max="5796" width="9.90625" style="3" bestFit="1" customWidth="1"/>
    <col min="5797" max="5800" width="7.6328125" style="3" bestFit="1" customWidth="1"/>
    <col min="5801" max="5806" width="4.36328125" style="3" customWidth="1"/>
    <col min="5807" max="5807" width="20.6328125" style="3" customWidth="1"/>
    <col min="5808" max="6039" width="8.7265625" style="3"/>
    <col min="6040" max="6041" width="4.36328125" style="3" customWidth="1"/>
    <col min="6042" max="6042" width="8" style="3" customWidth="1"/>
    <col min="6043" max="6043" width="9.6328125" style="3" customWidth="1"/>
    <col min="6044" max="6044" width="20.6328125" style="3" customWidth="1"/>
    <col min="6045" max="6045" width="6.453125" style="3" customWidth="1"/>
    <col min="6046" max="6049" width="7.6328125" style="3" bestFit="1" customWidth="1"/>
    <col min="6050" max="6052" width="9.90625" style="3" bestFit="1" customWidth="1"/>
    <col min="6053" max="6056" width="7.6328125" style="3" bestFit="1" customWidth="1"/>
    <col min="6057" max="6062" width="4.36328125" style="3" customWidth="1"/>
    <col min="6063" max="6063" width="20.6328125" style="3" customWidth="1"/>
    <col min="6064" max="6295" width="8.7265625" style="3"/>
    <col min="6296" max="6297" width="4.36328125" style="3" customWidth="1"/>
    <col min="6298" max="6298" width="8" style="3" customWidth="1"/>
    <col min="6299" max="6299" width="9.6328125" style="3" customWidth="1"/>
    <col min="6300" max="6300" width="20.6328125" style="3" customWidth="1"/>
    <col min="6301" max="6301" width="6.453125" style="3" customWidth="1"/>
    <col min="6302" max="6305" width="7.6328125" style="3" bestFit="1" customWidth="1"/>
    <col min="6306" max="6308" width="9.90625" style="3" bestFit="1" customWidth="1"/>
    <col min="6309" max="6312" width="7.6328125" style="3" bestFit="1" customWidth="1"/>
    <col min="6313" max="6318" width="4.36328125" style="3" customWidth="1"/>
    <col min="6319" max="6319" width="20.6328125" style="3" customWidth="1"/>
    <col min="6320" max="6551" width="8.7265625" style="3"/>
    <col min="6552" max="6553" width="4.36328125" style="3" customWidth="1"/>
    <col min="6554" max="6554" width="8" style="3" customWidth="1"/>
    <col min="6555" max="6555" width="9.6328125" style="3" customWidth="1"/>
    <col min="6556" max="6556" width="20.6328125" style="3" customWidth="1"/>
    <col min="6557" max="6557" width="6.453125" style="3" customWidth="1"/>
    <col min="6558" max="6561" width="7.6328125" style="3" bestFit="1" customWidth="1"/>
    <col min="6562" max="6564" width="9.90625" style="3" bestFit="1" customWidth="1"/>
    <col min="6565" max="6568" width="7.6328125" style="3" bestFit="1" customWidth="1"/>
    <col min="6569" max="6574" width="4.36328125" style="3" customWidth="1"/>
    <col min="6575" max="6575" width="20.6328125" style="3" customWidth="1"/>
    <col min="6576" max="6807" width="8.7265625" style="3"/>
    <col min="6808" max="6809" width="4.36328125" style="3" customWidth="1"/>
    <col min="6810" max="6810" width="8" style="3" customWidth="1"/>
    <col min="6811" max="6811" width="9.6328125" style="3" customWidth="1"/>
    <col min="6812" max="6812" width="20.6328125" style="3" customWidth="1"/>
    <col min="6813" max="6813" width="6.453125" style="3" customWidth="1"/>
    <col min="6814" max="6817" width="7.6328125" style="3" bestFit="1" customWidth="1"/>
    <col min="6818" max="6820" width="9.90625" style="3" bestFit="1" customWidth="1"/>
    <col min="6821" max="6824" width="7.6328125" style="3" bestFit="1" customWidth="1"/>
    <col min="6825" max="6830" width="4.36328125" style="3" customWidth="1"/>
    <col min="6831" max="6831" width="20.6328125" style="3" customWidth="1"/>
    <col min="6832" max="7063" width="8.7265625" style="3"/>
    <col min="7064" max="7065" width="4.36328125" style="3" customWidth="1"/>
    <col min="7066" max="7066" width="8" style="3" customWidth="1"/>
    <col min="7067" max="7067" width="9.6328125" style="3" customWidth="1"/>
    <col min="7068" max="7068" width="20.6328125" style="3" customWidth="1"/>
    <col min="7069" max="7069" width="6.453125" style="3" customWidth="1"/>
    <col min="7070" max="7073" width="7.6328125" style="3" bestFit="1" customWidth="1"/>
    <col min="7074" max="7076" width="9.90625" style="3" bestFit="1" customWidth="1"/>
    <col min="7077" max="7080" width="7.6328125" style="3" bestFit="1" customWidth="1"/>
    <col min="7081" max="7086" width="4.36328125" style="3" customWidth="1"/>
    <col min="7087" max="7087" width="20.6328125" style="3" customWidth="1"/>
    <col min="7088" max="7319" width="8.7265625" style="3"/>
    <col min="7320" max="7321" width="4.36328125" style="3" customWidth="1"/>
    <col min="7322" max="7322" width="8" style="3" customWidth="1"/>
    <col min="7323" max="7323" width="9.6328125" style="3" customWidth="1"/>
    <col min="7324" max="7324" width="20.6328125" style="3" customWidth="1"/>
    <col min="7325" max="7325" width="6.453125" style="3" customWidth="1"/>
    <col min="7326" max="7329" width="7.6328125" style="3" bestFit="1" customWidth="1"/>
    <col min="7330" max="7332" width="9.90625" style="3" bestFit="1" customWidth="1"/>
    <col min="7333" max="7336" width="7.6328125" style="3" bestFit="1" customWidth="1"/>
    <col min="7337" max="7342" width="4.36328125" style="3" customWidth="1"/>
    <col min="7343" max="7343" width="20.6328125" style="3" customWidth="1"/>
    <col min="7344" max="7575" width="8.7265625" style="3"/>
    <col min="7576" max="7577" width="4.36328125" style="3" customWidth="1"/>
    <col min="7578" max="7578" width="8" style="3" customWidth="1"/>
    <col min="7579" max="7579" width="9.6328125" style="3" customWidth="1"/>
    <col min="7580" max="7580" width="20.6328125" style="3" customWidth="1"/>
    <col min="7581" max="7581" width="6.453125" style="3" customWidth="1"/>
    <col min="7582" max="7585" width="7.6328125" style="3" bestFit="1" customWidth="1"/>
    <col min="7586" max="7588" width="9.90625" style="3" bestFit="1" customWidth="1"/>
    <col min="7589" max="7592" width="7.6328125" style="3" bestFit="1" customWidth="1"/>
    <col min="7593" max="7598" width="4.36328125" style="3" customWidth="1"/>
    <col min="7599" max="7599" width="20.6328125" style="3" customWidth="1"/>
    <col min="7600" max="7831" width="8.7265625" style="3"/>
    <col min="7832" max="7833" width="4.36328125" style="3" customWidth="1"/>
    <col min="7834" max="7834" width="8" style="3" customWidth="1"/>
    <col min="7835" max="7835" width="9.6328125" style="3" customWidth="1"/>
    <col min="7836" max="7836" width="20.6328125" style="3" customWidth="1"/>
    <col min="7837" max="7837" width="6.453125" style="3" customWidth="1"/>
    <col min="7838" max="7841" width="7.6328125" style="3" bestFit="1" customWidth="1"/>
    <col min="7842" max="7844" width="9.90625" style="3" bestFit="1" customWidth="1"/>
    <col min="7845" max="7848" width="7.6328125" style="3" bestFit="1" customWidth="1"/>
    <col min="7849" max="7854" width="4.36328125" style="3" customWidth="1"/>
    <col min="7855" max="7855" width="20.6328125" style="3" customWidth="1"/>
    <col min="7856" max="8087" width="8.7265625" style="3"/>
    <col min="8088" max="8089" width="4.36328125" style="3" customWidth="1"/>
    <col min="8090" max="8090" width="8" style="3" customWidth="1"/>
    <col min="8091" max="8091" width="9.6328125" style="3" customWidth="1"/>
    <col min="8092" max="8092" width="20.6328125" style="3" customWidth="1"/>
    <col min="8093" max="8093" width="6.453125" style="3" customWidth="1"/>
    <col min="8094" max="8097" width="7.6328125" style="3" bestFit="1" customWidth="1"/>
    <col min="8098" max="8100" width="9.90625" style="3" bestFit="1" customWidth="1"/>
    <col min="8101" max="8104" width="7.6328125" style="3" bestFit="1" customWidth="1"/>
    <col min="8105" max="8110" width="4.36328125" style="3" customWidth="1"/>
    <col min="8111" max="8111" width="20.6328125" style="3" customWidth="1"/>
    <col min="8112" max="8343" width="8.7265625" style="3"/>
    <col min="8344" max="8345" width="4.36328125" style="3" customWidth="1"/>
    <col min="8346" max="8346" width="8" style="3" customWidth="1"/>
    <col min="8347" max="8347" width="9.6328125" style="3" customWidth="1"/>
    <col min="8348" max="8348" width="20.6328125" style="3" customWidth="1"/>
    <col min="8349" max="8349" width="6.453125" style="3" customWidth="1"/>
    <col min="8350" max="8353" width="7.6328125" style="3" bestFit="1" customWidth="1"/>
    <col min="8354" max="8356" width="9.90625" style="3" bestFit="1" customWidth="1"/>
    <col min="8357" max="8360" width="7.6328125" style="3" bestFit="1" customWidth="1"/>
    <col min="8361" max="8366" width="4.36328125" style="3" customWidth="1"/>
    <col min="8367" max="8367" width="20.6328125" style="3" customWidth="1"/>
    <col min="8368" max="8599" width="8.7265625" style="3"/>
    <col min="8600" max="8601" width="4.36328125" style="3" customWidth="1"/>
    <col min="8602" max="8602" width="8" style="3" customWidth="1"/>
    <col min="8603" max="8603" width="9.6328125" style="3" customWidth="1"/>
    <col min="8604" max="8604" width="20.6328125" style="3" customWidth="1"/>
    <col min="8605" max="8605" width="6.453125" style="3" customWidth="1"/>
    <col min="8606" max="8609" width="7.6328125" style="3" bestFit="1" customWidth="1"/>
    <col min="8610" max="8612" width="9.90625" style="3" bestFit="1" customWidth="1"/>
    <col min="8613" max="8616" width="7.6328125" style="3" bestFit="1" customWidth="1"/>
    <col min="8617" max="8622" width="4.36328125" style="3" customWidth="1"/>
    <col min="8623" max="8623" width="20.6328125" style="3" customWidth="1"/>
    <col min="8624" max="8855" width="8.7265625" style="3"/>
    <col min="8856" max="8857" width="4.36328125" style="3" customWidth="1"/>
    <col min="8858" max="8858" width="8" style="3" customWidth="1"/>
    <col min="8859" max="8859" width="9.6328125" style="3" customWidth="1"/>
    <col min="8860" max="8860" width="20.6328125" style="3" customWidth="1"/>
    <col min="8861" max="8861" width="6.453125" style="3" customWidth="1"/>
    <col min="8862" max="8865" width="7.6328125" style="3" bestFit="1" customWidth="1"/>
    <col min="8866" max="8868" width="9.90625" style="3" bestFit="1" customWidth="1"/>
    <col min="8869" max="8872" width="7.6328125" style="3" bestFit="1" customWidth="1"/>
    <col min="8873" max="8878" width="4.36328125" style="3" customWidth="1"/>
    <col min="8879" max="8879" width="20.6328125" style="3" customWidth="1"/>
    <col min="8880" max="9111" width="8.7265625" style="3"/>
    <col min="9112" max="9113" width="4.36328125" style="3" customWidth="1"/>
    <col min="9114" max="9114" width="8" style="3" customWidth="1"/>
    <col min="9115" max="9115" width="9.6328125" style="3" customWidth="1"/>
    <col min="9116" max="9116" width="20.6328125" style="3" customWidth="1"/>
    <col min="9117" max="9117" width="6.453125" style="3" customWidth="1"/>
    <col min="9118" max="9121" width="7.6328125" style="3" bestFit="1" customWidth="1"/>
    <col min="9122" max="9124" width="9.90625" style="3" bestFit="1" customWidth="1"/>
    <col min="9125" max="9128" width="7.6328125" style="3" bestFit="1" customWidth="1"/>
    <col min="9129" max="9134" width="4.36328125" style="3" customWidth="1"/>
    <col min="9135" max="9135" width="20.6328125" style="3" customWidth="1"/>
    <col min="9136" max="9367" width="8.7265625" style="3"/>
    <col min="9368" max="9369" width="4.36328125" style="3" customWidth="1"/>
    <col min="9370" max="9370" width="8" style="3" customWidth="1"/>
    <col min="9371" max="9371" width="9.6328125" style="3" customWidth="1"/>
    <col min="9372" max="9372" width="20.6328125" style="3" customWidth="1"/>
    <col min="9373" max="9373" width="6.453125" style="3" customWidth="1"/>
    <col min="9374" max="9377" width="7.6328125" style="3" bestFit="1" customWidth="1"/>
    <col min="9378" max="9380" width="9.90625" style="3" bestFit="1" customWidth="1"/>
    <col min="9381" max="9384" width="7.6328125" style="3" bestFit="1" customWidth="1"/>
    <col min="9385" max="9390" width="4.36328125" style="3" customWidth="1"/>
    <col min="9391" max="9391" width="20.6328125" style="3" customWidth="1"/>
    <col min="9392" max="9623" width="8.7265625" style="3"/>
    <col min="9624" max="9625" width="4.36328125" style="3" customWidth="1"/>
    <col min="9626" max="9626" width="8" style="3" customWidth="1"/>
    <col min="9627" max="9627" width="9.6328125" style="3" customWidth="1"/>
    <col min="9628" max="9628" width="20.6328125" style="3" customWidth="1"/>
    <col min="9629" max="9629" width="6.453125" style="3" customWidth="1"/>
    <col min="9630" max="9633" width="7.6328125" style="3" bestFit="1" customWidth="1"/>
    <col min="9634" max="9636" width="9.90625" style="3" bestFit="1" customWidth="1"/>
    <col min="9637" max="9640" width="7.6328125" style="3" bestFit="1" customWidth="1"/>
    <col min="9641" max="9646" width="4.36328125" style="3" customWidth="1"/>
    <col min="9647" max="9647" width="20.6328125" style="3" customWidth="1"/>
    <col min="9648" max="9879" width="8.7265625" style="3"/>
    <col min="9880" max="9881" width="4.36328125" style="3" customWidth="1"/>
    <col min="9882" max="9882" width="8" style="3" customWidth="1"/>
    <col min="9883" max="9883" width="9.6328125" style="3" customWidth="1"/>
    <col min="9884" max="9884" width="20.6328125" style="3" customWidth="1"/>
    <col min="9885" max="9885" width="6.453125" style="3" customWidth="1"/>
    <col min="9886" max="9889" width="7.6328125" style="3" bestFit="1" customWidth="1"/>
    <col min="9890" max="9892" width="9.90625" style="3" bestFit="1" customWidth="1"/>
    <col min="9893" max="9896" width="7.6328125" style="3" bestFit="1" customWidth="1"/>
    <col min="9897" max="9902" width="4.36328125" style="3" customWidth="1"/>
    <col min="9903" max="9903" width="20.6328125" style="3" customWidth="1"/>
    <col min="9904" max="10135" width="8.7265625" style="3"/>
    <col min="10136" max="10137" width="4.36328125" style="3" customWidth="1"/>
    <col min="10138" max="10138" width="8" style="3" customWidth="1"/>
    <col min="10139" max="10139" width="9.6328125" style="3" customWidth="1"/>
    <col min="10140" max="10140" width="20.6328125" style="3" customWidth="1"/>
    <col min="10141" max="10141" width="6.453125" style="3" customWidth="1"/>
    <col min="10142" max="10145" width="7.6328125" style="3" bestFit="1" customWidth="1"/>
    <col min="10146" max="10148" width="9.90625" style="3" bestFit="1" customWidth="1"/>
    <col min="10149" max="10152" width="7.6328125" style="3" bestFit="1" customWidth="1"/>
    <col min="10153" max="10158" width="4.36328125" style="3" customWidth="1"/>
    <col min="10159" max="10159" width="20.6328125" style="3" customWidth="1"/>
    <col min="10160" max="10391" width="8.7265625" style="3"/>
    <col min="10392" max="10393" width="4.36328125" style="3" customWidth="1"/>
    <col min="10394" max="10394" width="8" style="3" customWidth="1"/>
    <col min="10395" max="10395" width="9.6328125" style="3" customWidth="1"/>
    <col min="10396" max="10396" width="20.6328125" style="3" customWidth="1"/>
    <col min="10397" max="10397" width="6.453125" style="3" customWidth="1"/>
    <col min="10398" max="10401" width="7.6328125" style="3" bestFit="1" customWidth="1"/>
    <col min="10402" max="10404" width="9.90625" style="3" bestFit="1" customWidth="1"/>
    <col min="10405" max="10408" width="7.6328125" style="3" bestFit="1" customWidth="1"/>
    <col min="10409" max="10414" width="4.36328125" style="3" customWidth="1"/>
    <col min="10415" max="10415" width="20.6328125" style="3" customWidth="1"/>
    <col min="10416" max="10647" width="8.7265625" style="3"/>
    <col min="10648" max="10649" width="4.36328125" style="3" customWidth="1"/>
    <col min="10650" max="10650" width="8" style="3" customWidth="1"/>
    <col min="10651" max="10651" width="9.6328125" style="3" customWidth="1"/>
    <col min="10652" max="10652" width="20.6328125" style="3" customWidth="1"/>
    <col min="10653" max="10653" width="6.453125" style="3" customWidth="1"/>
    <col min="10654" max="10657" width="7.6328125" style="3" bestFit="1" customWidth="1"/>
    <col min="10658" max="10660" width="9.90625" style="3" bestFit="1" customWidth="1"/>
    <col min="10661" max="10664" width="7.6328125" style="3" bestFit="1" customWidth="1"/>
    <col min="10665" max="10670" width="4.36328125" style="3" customWidth="1"/>
    <col min="10671" max="10671" width="20.6328125" style="3" customWidth="1"/>
    <col min="10672" max="10903" width="8.7265625" style="3"/>
    <col min="10904" max="10905" width="4.36328125" style="3" customWidth="1"/>
    <col min="10906" max="10906" width="8" style="3" customWidth="1"/>
    <col min="10907" max="10907" width="9.6328125" style="3" customWidth="1"/>
    <col min="10908" max="10908" width="20.6328125" style="3" customWidth="1"/>
    <col min="10909" max="10909" width="6.453125" style="3" customWidth="1"/>
    <col min="10910" max="10913" width="7.6328125" style="3" bestFit="1" customWidth="1"/>
    <col min="10914" max="10916" width="9.90625" style="3" bestFit="1" customWidth="1"/>
    <col min="10917" max="10920" width="7.6328125" style="3" bestFit="1" customWidth="1"/>
    <col min="10921" max="10926" width="4.36328125" style="3" customWidth="1"/>
    <col min="10927" max="10927" width="20.6328125" style="3" customWidth="1"/>
    <col min="10928" max="11159" width="8.7265625" style="3"/>
    <col min="11160" max="11161" width="4.36328125" style="3" customWidth="1"/>
    <col min="11162" max="11162" width="8" style="3" customWidth="1"/>
    <col min="11163" max="11163" width="9.6328125" style="3" customWidth="1"/>
    <col min="11164" max="11164" width="20.6328125" style="3" customWidth="1"/>
    <col min="11165" max="11165" width="6.453125" style="3" customWidth="1"/>
    <col min="11166" max="11169" width="7.6328125" style="3" bestFit="1" customWidth="1"/>
    <col min="11170" max="11172" width="9.90625" style="3" bestFit="1" customWidth="1"/>
    <col min="11173" max="11176" width="7.6328125" style="3" bestFit="1" customWidth="1"/>
    <col min="11177" max="11182" width="4.36328125" style="3" customWidth="1"/>
    <col min="11183" max="11183" width="20.6328125" style="3" customWidth="1"/>
    <col min="11184" max="11415" width="8.7265625" style="3"/>
    <col min="11416" max="11417" width="4.36328125" style="3" customWidth="1"/>
    <col min="11418" max="11418" width="8" style="3" customWidth="1"/>
    <col min="11419" max="11419" width="9.6328125" style="3" customWidth="1"/>
    <col min="11420" max="11420" width="20.6328125" style="3" customWidth="1"/>
    <col min="11421" max="11421" width="6.453125" style="3" customWidth="1"/>
    <col min="11422" max="11425" width="7.6328125" style="3" bestFit="1" customWidth="1"/>
    <col min="11426" max="11428" width="9.90625" style="3" bestFit="1" customWidth="1"/>
    <col min="11429" max="11432" width="7.6328125" style="3" bestFit="1" customWidth="1"/>
    <col min="11433" max="11438" width="4.36328125" style="3" customWidth="1"/>
    <col min="11439" max="11439" width="20.6328125" style="3" customWidth="1"/>
    <col min="11440" max="11671" width="8.7265625" style="3"/>
    <col min="11672" max="11673" width="4.36328125" style="3" customWidth="1"/>
    <col min="11674" max="11674" width="8" style="3" customWidth="1"/>
    <col min="11675" max="11675" width="9.6328125" style="3" customWidth="1"/>
    <col min="11676" max="11676" width="20.6328125" style="3" customWidth="1"/>
    <col min="11677" max="11677" width="6.453125" style="3" customWidth="1"/>
    <col min="11678" max="11681" width="7.6328125" style="3" bestFit="1" customWidth="1"/>
    <col min="11682" max="11684" width="9.90625" style="3" bestFit="1" customWidth="1"/>
    <col min="11685" max="11688" width="7.6328125" style="3" bestFit="1" customWidth="1"/>
    <col min="11689" max="11694" width="4.36328125" style="3" customWidth="1"/>
    <col min="11695" max="11695" width="20.6328125" style="3" customWidth="1"/>
    <col min="11696" max="11927" width="8.7265625" style="3"/>
    <col min="11928" max="11929" width="4.36328125" style="3" customWidth="1"/>
    <col min="11930" max="11930" width="8" style="3" customWidth="1"/>
    <col min="11931" max="11931" width="9.6328125" style="3" customWidth="1"/>
    <col min="11932" max="11932" width="20.6328125" style="3" customWidth="1"/>
    <col min="11933" max="11933" width="6.453125" style="3" customWidth="1"/>
    <col min="11934" max="11937" width="7.6328125" style="3" bestFit="1" customWidth="1"/>
    <col min="11938" max="11940" width="9.90625" style="3" bestFit="1" customWidth="1"/>
    <col min="11941" max="11944" width="7.6328125" style="3" bestFit="1" customWidth="1"/>
    <col min="11945" max="11950" width="4.36328125" style="3" customWidth="1"/>
    <col min="11951" max="11951" width="20.6328125" style="3" customWidth="1"/>
    <col min="11952" max="12183" width="8.7265625" style="3"/>
    <col min="12184" max="12185" width="4.36328125" style="3" customWidth="1"/>
    <col min="12186" max="12186" width="8" style="3" customWidth="1"/>
    <col min="12187" max="12187" width="9.6328125" style="3" customWidth="1"/>
    <col min="12188" max="12188" width="20.6328125" style="3" customWidth="1"/>
    <col min="12189" max="12189" width="6.453125" style="3" customWidth="1"/>
    <col min="12190" max="12193" width="7.6328125" style="3" bestFit="1" customWidth="1"/>
    <col min="12194" max="12196" width="9.90625" style="3" bestFit="1" customWidth="1"/>
    <col min="12197" max="12200" width="7.6328125" style="3" bestFit="1" customWidth="1"/>
    <col min="12201" max="12206" width="4.36328125" style="3" customWidth="1"/>
    <col min="12207" max="12207" width="20.6328125" style="3" customWidth="1"/>
    <col min="12208" max="12439" width="8.7265625" style="3"/>
    <col min="12440" max="12441" width="4.36328125" style="3" customWidth="1"/>
    <col min="12442" max="12442" width="8" style="3" customWidth="1"/>
    <col min="12443" max="12443" width="9.6328125" style="3" customWidth="1"/>
    <col min="12444" max="12444" width="20.6328125" style="3" customWidth="1"/>
    <col min="12445" max="12445" width="6.453125" style="3" customWidth="1"/>
    <col min="12446" max="12449" width="7.6328125" style="3" bestFit="1" customWidth="1"/>
    <col min="12450" max="12452" width="9.90625" style="3" bestFit="1" customWidth="1"/>
    <col min="12453" max="12456" width="7.6328125" style="3" bestFit="1" customWidth="1"/>
    <col min="12457" max="12462" width="4.36328125" style="3" customWidth="1"/>
    <col min="12463" max="12463" width="20.6328125" style="3" customWidth="1"/>
    <col min="12464" max="12695" width="8.7265625" style="3"/>
    <col min="12696" max="12697" width="4.36328125" style="3" customWidth="1"/>
    <col min="12698" max="12698" width="8" style="3" customWidth="1"/>
    <col min="12699" max="12699" width="9.6328125" style="3" customWidth="1"/>
    <col min="12700" max="12700" width="20.6328125" style="3" customWidth="1"/>
    <col min="12701" max="12701" width="6.453125" style="3" customWidth="1"/>
    <col min="12702" max="12705" width="7.6328125" style="3" bestFit="1" customWidth="1"/>
    <col min="12706" max="12708" width="9.90625" style="3" bestFit="1" customWidth="1"/>
    <col min="12709" max="12712" width="7.6328125" style="3" bestFit="1" customWidth="1"/>
    <col min="12713" max="12718" width="4.36328125" style="3" customWidth="1"/>
    <col min="12719" max="12719" width="20.6328125" style="3" customWidth="1"/>
    <col min="12720" max="12951" width="8.7265625" style="3"/>
    <col min="12952" max="12953" width="4.36328125" style="3" customWidth="1"/>
    <col min="12954" max="12954" width="8" style="3" customWidth="1"/>
    <col min="12955" max="12955" width="9.6328125" style="3" customWidth="1"/>
    <col min="12956" max="12956" width="20.6328125" style="3" customWidth="1"/>
    <col min="12957" max="12957" width="6.453125" style="3" customWidth="1"/>
    <col min="12958" max="12961" width="7.6328125" style="3" bestFit="1" customWidth="1"/>
    <col min="12962" max="12964" width="9.90625" style="3" bestFit="1" customWidth="1"/>
    <col min="12965" max="12968" width="7.6328125" style="3" bestFit="1" customWidth="1"/>
    <col min="12969" max="12974" width="4.36328125" style="3" customWidth="1"/>
    <col min="12975" max="12975" width="20.6328125" style="3" customWidth="1"/>
    <col min="12976" max="13207" width="8.7265625" style="3"/>
    <col min="13208" max="13209" width="4.36328125" style="3" customWidth="1"/>
    <col min="13210" max="13210" width="8" style="3" customWidth="1"/>
    <col min="13211" max="13211" width="9.6328125" style="3" customWidth="1"/>
    <col min="13212" max="13212" width="20.6328125" style="3" customWidth="1"/>
    <col min="13213" max="13213" width="6.453125" style="3" customWidth="1"/>
    <col min="13214" max="13217" width="7.6328125" style="3" bestFit="1" customWidth="1"/>
    <col min="13218" max="13220" width="9.90625" style="3" bestFit="1" customWidth="1"/>
    <col min="13221" max="13224" width="7.6328125" style="3" bestFit="1" customWidth="1"/>
    <col min="13225" max="13230" width="4.36328125" style="3" customWidth="1"/>
    <col min="13231" max="13231" width="20.6328125" style="3" customWidth="1"/>
    <col min="13232" max="13463" width="8.7265625" style="3"/>
    <col min="13464" max="13465" width="4.36328125" style="3" customWidth="1"/>
    <col min="13466" max="13466" width="8" style="3" customWidth="1"/>
    <col min="13467" max="13467" width="9.6328125" style="3" customWidth="1"/>
    <col min="13468" max="13468" width="20.6328125" style="3" customWidth="1"/>
    <col min="13469" max="13469" width="6.453125" style="3" customWidth="1"/>
    <col min="13470" max="13473" width="7.6328125" style="3" bestFit="1" customWidth="1"/>
    <col min="13474" max="13476" width="9.90625" style="3" bestFit="1" customWidth="1"/>
    <col min="13477" max="13480" width="7.6328125" style="3" bestFit="1" customWidth="1"/>
    <col min="13481" max="13486" width="4.36328125" style="3" customWidth="1"/>
    <col min="13487" max="13487" width="20.6328125" style="3" customWidth="1"/>
    <col min="13488" max="13719" width="8.7265625" style="3"/>
    <col min="13720" max="13721" width="4.36328125" style="3" customWidth="1"/>
    <col min="13722" max="13722" width="8" style="3" customWidth="1"/>
    <col min="13723" max="13723" width="9.6328125" style="3" customWidth="1"/>
    <col min="13724" max="13724" width="20.6328125" style="3" customWidth="1"/>
    <col min="13725" max="13725" width="6.453125" style="3" customWidth="1"/>
    <col min="13726" max="13729" width="7.6328125" style="3" bestFit="1" customWidth="1"/>
    <col min="13730" max="13732" width="9.90625" style="3" bestFit="1" customWidth="1"/>
    <col min="13733" max="13736" width="7.6328125" style="3" bestFit="1" customWidth="1"/>
    <col min="13737" max="13742" width="4.36328125" style="3" customWidth="1"/>
    <col min="13743" max="13743" width="20.6328125" style="3" customWidth="1"/>
    <col min="13744" max="13975" width="8.7265625" style="3"/>
    <col min="13976" max="13977" width="4.36328125" style="3" customWidth="1"/>
    <col min="13978" max="13978" width="8" style="3" customWidth="1"/>
    <col min="13979" max="13979" width="9.6328125" style="3" customWidth="1"/>
    <col min="13980" max="13980" width="20.6328125" style="3" customWidth="1"/>
    <col min="13981" max="13981" width="6.453125" style="3" customWidth="1"/>
    <col min="13982" max="13985" width="7.6328125" style="3" bestFit="1" customWidth="1"/>
    <col min="13986" max="13988" width="9.90625" style="3" bestFit="1" customWidth="1"/>
    <col min="13989" max="13992" width="7.6328125" style="3" bestFit="1" customWidth="1"/>
    <col min="13993" max="13998" width="4.36328125" style="3" customWidth="1"/>
    <col min="13999" max="13999" width="20.6328125" style="3" customWidth="1"/>
    <col min="14000" max="14231" width="8.7265625" style="3"/>
    <col min="14232" max="14233" width="4.36328125" style="3" customWidth="1"/>
    <col min="14234" max="14234" width="8" style="3" customWidth="1"/>
    <col min="14235" max="14235" width="9.6328125" style="3" customWidth="1"/>
    <col min="14236" max="14236" width="20.6328125" style="3" customWidth="1"/>
    <col min="14237" max="14237" width="6.453125" style="3" customWidth="1"/>
    <col min="14238" max="14241" width="7.6328125" style="3" bestFit="1" customWidth="1"/>
    <col min="14242" max="14244" width="9.90625" style="3" bestFit="1" customWidth="1"/>
    <col min="14245" max="14248" width="7.6328125" style="3" bestFit="1" customWidth="1"/>
    <col min="14249" max="14254" width="4.36328125" style="3" customWidth="1"/>
    <col min="14255" max="14255" width="20.6328125" style="3" customWidth="1"/>
    <col min="14256" max="14487" width="8.7265625" style="3"/>
    <col min="14488" max="14489" width="4.36328125" style="3" customWidth="1"/>
    <col min="14490" max="14490" width="8" style="3" customWidth="1"/>
    <col min="14491" max="14491" width="9.6328125" style="3" customWidth="1"/>
    <col min="14492" max="14492" width="20.6328125" style="3" customWidth="1"/>
    <col min="14493" max="14493" width="6.453125" style="3" customWidth="1"/>
    <col min="14494" max="14497" width="7.6328125" style="3" bestFit="1" customWidth="1"/>
    <col min="14498" max="14500" width="9.90625" style="3" bestFit="1" customWidth="1"/>
    <col min="14501" max="14504" width="7.6328125" style="3" bestFit="1" customWidth="1"/>
    <col min="14505" max="14510" width="4.36328125" style="3" customWidth="1"/>
    <col min="14511" max="14511" width="20.6328125" style="3" customWidth="1"/>
    <col min="14512" max="14743" width="8.7265625" style="3"/>
    <col min="14744" max="14745" width="4.36328125" style="3" customWidth="1"/>
    <col min="14746" max="14746" width="8" style="3" customWidth="1"/>
    <col min="14747" max="14747" width="9.6328125" style="3" customWidth="1"/>
    <col min="14748" max="14748" width="20.6328125" style="3" customWidth="1"/>
    <col min="14749" max="14749" width="6.453125" style="3" customWidth="1"/>
    <col min="14750" max="14753" width="7.6328125" style="3" bestFit="1" customWidth="1"/>
    <col min="14754" max="14756" width="9.90625" style="3" bestFit="1" customWidth="1"/>
    <col min="14757" max="14760" width="7.6328125" style="3" bestFit="1" customWidth="1"/>
    <col min="14761" max="14766" width="4.36328125" style="3" customWidth="1"/>
    <col min="14767" max="14767" width="20.6328125" style="3" customWidth="1"/>
    <col min="14768" max="14999" width="8.7265625" style="3"/>
    <col min="15000" max="15001" width="4.36328125" style="3" customWidth="1"/>
    <col min="15002" max="15002" width="8" style="3" customWidth="1"/>
    <col min="15003" max="15003" width="9.6328125" style="3" customWidth="1"/>
    <col min="15004" max="15004" width="20.6328125" style="3" customWidth="1"/>
    <col min="15005" max="15005" width="6.453125" style="3" customWidth="1"/>
    <col min="15006" max="15009" width="7.6328125" style="3" bestFit="1" customWidth="1"/>
    <col min="15010" max="15012" width="9.90625" style="3" bestFit="1" customWidth="1"/>
    <col min="15013" max="15016" width="7.6328125" style="3" bestFit="1" customWidth="1"/>
    <col min="15017" max="15022" width="4.36328125" style="3" customWidth="1"/>
    <col min="15023" max="15023" width="20.6328125" style="3" customWidth="1"/>
    <col min="15024" max="15255" width="8.7265625" style="3"/>
    <col min="15256" max="15257" width="4.36328125" style="3" customWidth="1"/>
    <col min="15258" max="15258" width="8" style="3" customWidth="1"/>
    <col min="15259" max="15259" width="9.6328125" style="3" customWidth="1"/>
    <col min="15260" max="15260" width="20.6328125" style="3" customWidth="1"/>
    <col min="15261" max="15261" width="6.453125" style="3" customWidth="1"/>
    <col min="15262" max="15265" width="7.6328125" style="3" bestFit="1" customWidth="1"/>
    <col min="15266" max="15268" width="9.90625" style="3" bestFit="1" customWidth="1"/>
    <col min="15269" max="15272" width="7.6328125" style="3" bestFit="1" customWidth="1"/>
    <col min="15273" max="15278" width="4.36328125" style="3" customWidth="1"/>
    <col min="15279" max="15279" width="20.6328125" style="3" customWidth="1"/>
    <col min="15280" max="15511" width="8.7265625" style="3"/>
    <col min="15512" max="15513" width="4.36328125" style="3" customWidth="1"/>
    <col min="15514" max="15514" width="8" style="3" customWidth="1"/>
    <col min="15515" max="15515" width="9.6328125" style="3" customWidth="1"/>
    <col min="15516" max="15516" width="20.6328125" style="3" customWidth="1"/>
    <col min="15517" max="15517" width="6.453125" style="3" customWidth="1"/>
    <col min="15518" max="15521" width="7.6328125" style="3" bestFit="1" customWidth="1"/>
    <col min="15522" max="15524" width="9.90625" style="3" bestFit="1" customWidth="1"/>
    <col min="15525" max="15528" width="7.6328125" style="3" bestFit="1" customWidth="1"/>
    <col min="15529" max="15534" width="4.36328125" style="3" customWidth="1"/>
    <col min="15535" max="15535" width="20.6328125" style="3" customWidth="1"/>
    <col min="15536" max="15767" width="8.7265625" style="3"/>
    <col min="15768" max="15769" width="4.36328125" style="3" customWidth="1"/>
    <col min="15770" max="15770" width="8" style="3" customWidth="1"/>
    <col min="15771" max="15771" width="9.6328125" style="3" customWidth="1"/>
    <col min="15772" max="15772" width="20.6328125" style="3" customWidth="1"/>
    <col min="15773" max="15773" width="6.453125" style="3" customWidth="1"/>
    <col min="15774" max="15777" width="7.6328125" style="3" bestFit="1" customWidth="1"/>
    <col min="15778" max="15780" width="9.90625" style="3" bestFit="1" customWidth="1"/>
    <col min="15781" max="15784" width="7.6328125" style="3" bestFit="1" customWidth="1"/>
    <col min="15785" max="15790" width="4.36328125" style="3" customWidth="1"/>
    <col min="15791" max="15791" width="20.6328125" style="3" customWidth="1"/>
    <col min="15792" max="16023" width="8.7265625" style="3"/>
    <col min="16024" max="16025" width="4.36328125" style="3" customWidth="1"/>
    <col min="16026" max="16026" width="8" style="3" customWidth="1"/>
    <col min="16027" max="16027" width="9.6328125" style="3" customWidth="1"/>
    <col min="16028" max="16028" width="20.6328125" style="3" customWidth="1"/>
    <col min="16029" max="16029" width="6.453125" style="3" customWidth="1"/>
    <col min="16030" max="16033" width="7.6328125" style="3" bestFit="1" customWidth="1"/>
    <col min="16034" max="16036" width="9.90625" style="3" bestFit="1" customWidth="1"/>
    <col min="16037" max="16040" width="7.6328125" style="3" bestFit="1" customWidth="1"/>
    <col min="16041" max="16046" width="4.36328125" style="3" customWidth="1"/>
    <col min="16047" max="16047" width="20.6328125" style="3" customWidth="1"/>
    <col min="16048" max="16303" width="8.7265625" style="3"/>
    <col min="16304" max="16328" width="8.7265625" style="3" customWidth="1"/>
    <col min="16329" max="16384" width="8.7265625" style="3"/>
  </cols>
  <sheetData>
    <row r="1" spans="1:24" s="77" customFormat="1" ht="23.15" customHeight="1">
      <c r="A1" s="102" t="s">
        <v>459</v>
      </c>
      <c r="D1" s="76"/>
      <c r="G1" s="158" t="s">
        <v>620</v>
      </c>
      <c r="I1" s="81"/>
      <c r="L1" s="81"/>
      <c r="O1" s="81"/>
      <c r="P1" s="81"/>
    </row>
    <row r="2" spans="1:24" ht="5.15" customHeight="1" thickBot="1">
      <c r="C2" s="4"/>
      <c r="D2" s="5"/>
      <c r="E2" s="5"/>
      <c r="F2" s="5"/>
      <c r="G2" s="2"/>
      <c r="H2" s="2"/>
      <c r="I2" s="2"/>
      <c r="J2" s="2"/>
      <c r="K2" s="2"/>
      <c r="L2" s="2"/>
      <c r="M2" s="2"/>
      <c r="N2" s="2"/>
      <c r="O2" s="2"/>
      <c r="P2" s="2"/>
      <c r="Q2" s="2"/>
      <c r="R2" s="2"/>
      <c r="S2" s="2"/>
      <c r="T2" s="2"/>
      <c r="U2" s="2"/>
      <c r="V2" s="2"/>
      <c r="W2" s="2"/>
      <c r="X2" s="2"/>
    </row>
    <row r="3" spans="1:24" s="10" customFormat="1" ht="19" customHeight="1" thickBot="1">
      <c r="A3" s="248" t="s">
        <v>1</v>
      </c>
      <c r="B3" s="249"/>
      <c r="C3" s="249"/>
      <c r="D3" s="249"/>
      <c r="E3" s="250"/>
      <c r="F3" s="253" t="s">
        <v>618</v>
      </c>
      <c r="G3" s="25"/>
      <c r="H3" s="25"/>
      <c r="I3" s="155" t="s">
        <v>2</v>
      </c>
      <c r="J3" s="156"/>
      <c r="K3" s="156"/>
      <c r="L3" s="156"/>
      <c r="M3" s="156"/>
      <c r="N3" s="156"/>
      <c r="O3" s="156"/>
      <c r="P3" s="156"/>
      <c r="Q3" s="156"/>
      <c r="R3" s="157"/>
      <c r="S3" s="155" t="s">
        <v>489</v>
      </c>
      <c r="T3" s="156"/>
      <c r="U3" s="156"/>
      <c r="V3" s="156"/>
      <c r="W3" s="156"/>
      <c r="X3" s="157"/>
    </row>
    <row r="4" spans="1:24" s="10" customFormat="1" ht="19" customHeight="1" thickBot="1">
      <c r="A4" s="251" t="s">
        <v>317</v>
      </c>
      <c r="B4" s="252"/>
      <c r="C4" s="251" t="s">
        <v>3</v>
      </c>
      <c r="D4" s="252"/>
      <c r="E4" s="26"/>
      <c r="F4" s="254"/>
      <c r="G4" s="27"/>
      <c r="H4" s="27"/>
      <c r="I4" s="20" t="s">
        <v>458</v>
      </c>
      <c r="J4" s="21"/>
      <c r="K4" s="21"/>
      <c r="L4" s="21"/>
      <c r="M4" s="21"/>
      <c r="N4" s="21"/>
      <c r="O4" s="21"/>
      <c r="P4" s="21"/>
      <c r="Q4" s="21"/>
      <c r="R4" s="86"/>
      <c r="S4" s="161" t="s">
        <v>488</v>
      </c>
      <c r="T4" s="162"/>
      <c r="U4" s="162"/>
      <c r="V4" s="162"/>
      <c r="W4" s="162"/>
      <c r="X4" s="241"/>
    </row>
    <row r="5" spans="1:24" s="10" customFormat="1" ht="13" customHeight="1">
      <c r="A5" s="28"/>
      <c r="B5" s="29"/>
      <c r="C5" s="28"/>
      <c r="D5" s="29"/>
      <c r="E5" s="30"/>
      <c r="F5" s="254"/>
      <c r="G5" s="27"/>
      <c r="H5" s="27"/>
      <c r="I5" s="13">
        <v>1</v>
      </c>
      <c r="J5" s="14">
        <v>2</v>
      </c>
      <c r="K5" s="14">
        <v>4</v>
      </c>
      <c r="L5" s="14">
        <v>6</v>
      </c>
      <c r="M5" s="14">
        <v>8</v>
      </c>
      <c r="N5" s="14">
        <v>11</v>
      </c>
      <c r="O5" s="14">
        <v>55</v>
      </c>
      <c r="P5" s="14">
        <v>73</v>
      </c>
      <c r="Q5" s="14">
        <v>178</v>
      </c>
      <c r="R5" s="14">
        <v>191</v>
      </c>
      <c r="S5" s="159">
        <v>300</v>
      </c>
      <c r="T5" s="160"/>
      <c r="U5" s="163"/>
      <c r="V5" s="163"/>
      <c r="W5" s="163"/>
      <c r="X5" s="242"/>
    </row>
    <row r="6" spans="1:24" s="10" customFormat="1" ht="170.15" customHeight="1" thickBot="1">
      <c r="A6" s="31" t="s">
        <v>318</v>
      </c>
      <c r="B6" s="32" t="s">
        <v>319</v>
      </c>
      <c r="C6" s="31" t="s">
        <v>4</v>
      </c>
      <c r="D6" s="32" t="s">
        <v>5</v>
      </c>
      <c r="E6" s="33" t="s">
        <v>444</v>
      </c>
      <c r="F6" s="255"/>
      <c r="G6" s="34" t="s">
        <v>6</v>
      </c>
      <c r="H6" s="34" t="s">
        <v>281</v>
      </c>
      <c r="I6" s="229" t="str">
        <f>HYPERLINK("#分類事項一覧! $B$3 "," 男女")</f>
        <v xml:space="preserve"> 男女</v>
      </c>
      <c r="J6" s="230" t="str">
        <f>HYPERLINK("#分類事項一覧! $B$12 "," 配偶関係")</f>
        <v xml:space="preserve"> 配偶関係</v>
      </c>
      <c r="K6" s="230" t="str">
        <f>HYPERLINK("#分類事項一覧! $B$33 "," 世帯主との続き柄・配偶関係")</f>
        <v xml:space="preserve"> 世帯主との続き柄・配偶関係</v>
      </c>
      <c r="L6" s="230" t="str">
        <f>HYPERLINK("#分類事項一覧! $B$57 "," 年齢")</f>
        <v xml:space="preserve"> 年齢</v>
      </c>
      <c r="M6" s="230" t="str">
        <f>HYPERLINK("#分類事項一覧! $B$377 "," 教育")</f>
        <v xml:space="preserve"> 教育</v>
      </c>
      <c r="N6" s="230" t="str">
        <f>HYPERLINK("#分類事項一覧! $B$459 "," 就業状態・仕事の主従")</f>
        <v xml:space="preserve"> 就業状態・仕事の主従</v>
      </c>
      <c r="O6" s="230" t="str">
        <f>HYPERLINK("#分類事項一覧! $B$2127 "," 就業希望の有無・求職活動の有無")</f>
        <v xml:space="preserve"> 就業希望の有無・求職活動の有無</v>
      </c>
      <c r="P6" s="230" t="str">
        <f>HYPERLINK("#分類事項一覧! $B$2489 "," 前職の有無・離職期間")</f>
        <v xml:space="preserve"> 前職の有無・離職期間</v>
      </c>
      <c r="Q6" s="230" t="str">
        <f>HYPERLINK("#分類事項一覧! $B$4567 "," 世帯の家族類型")</f>
        <v xml:space="preserve"> 世帯の家族類型</v>
      </c>
      <c r="R6" s="230" t="str">
        <f>HYPERLINK("#分類事項一覧! $B$4833 "," 世帯所得")</f>
        <v xml:space="preserve"> 世帯所得</v>
      </c>
      <c r="S6" s="240" t="str">
        <f>HYPERLINK("#分類事項一覧! $B$5017 "," 地域区分")</f>
        <v xml:space="preserve"> 地域区分</v>
      </c>
      <c r="T6" s="35" t="s">
        <v>490</v>
      </c>
      <c r="U6" s="56" t="s">
        <v>491</v>
      </c>
      <c r="V6" s="56" t="s">
        <v>492</v>
      </c>
      <c r="W6" s="56" t="s">
        <v>493</v>
      </c>
      <c r="X6" s="243" t="s">
        <v>494</v>
      </c>
    </row>
    <row r="7" spans="1:24" s="7" customFormat="1" ht="12" customHeight="1">
      <c r="A7" s="36" t="s">
        <v>383</v>
      </c>
      <c r="B7" s="37"/>
      <c r="C7" s="36" t="s">
        <v>114</v>
      </c>
      <c r="D7" s="37" t="s">
        <v>15</v>
      </c>
      <c r="E7" s="96" t="s">
        <v>110</v>
      </c>
      <c r="F7" s="96" t="s">
        <v>621</v>
      </c>
      <c r="G7" s="38" t="s">
        <v>122</v>
      </c>
      <c r="H7" s="38" t="s">
        <v>282</v>
      </c>
      <c r="I7" s="16">
        <v>3</v>
      </c>
      <c r="J7" s="17"/>
      <c r="K7" s="17">
        <v>3</v>
      </c>
      <c r="L7" s="17">
        <v>16</v>
      </c>
      <c r="M7" s="19">
        <v>15</v>
      </c>
      <c r="N7" s="17">
        <v>4</v>
      </c>
      <c r="O7" s="17">
        <v>5</v>
      </c>
      <c r="P7" s="17"/>
      <c r="Q7" s="17">
        <v>10</v>
      </c>
      <c r="R7" s="17"/>
      <c r="S7" s="97">
        <v>1</v>
      </c>
      <c r="T7" s="17" t="s">
        <v>115</v>
      </c>
      <c r="U7" s="57"/>
      <c r="V7" s="57"/>
      <c r="W7" s="57"/>
      <c r="X7" s="244"/>
    </row>
    <row r="8" spans="1:24" s="7" customFormat="1" ht="12" customHeight="1">
      <c r="A8" s="39" t="s">
        <v>384</v>
      </c>
      <c r="B8" s="40"/>
      <c r="C8" s="39" t="s">
        <v>123</v>
      </c>
      <c r="D8" s="40" t="s">
        <v>15</v>
      </c>
      <c r="E8" s="62" t="s">
        <v>111</v>
      </c>
      <c r="F8" s="62" t="s">
        <v>622</v>
      </c>
      <c r="G8" s="41" t="s">
        <v>122</v>
      </c>
      <c r="H8" s="41" t="s">
        <v>282</v>
      </c>
      <c r="I8" s="18">
        <v>3</v>
      </c>
      <c r="J8" s="19"/>
      <c r="K8" s="19">
        <v>3</v>
      </c>
      <c r="L8" s="19" t="s">
        <v>124</v>
      </c>
      <c r="M8" s="19"/>
      <c r="N8" s="19">
        <v>4</v>
      </c>
      <c r="O8" s="19">
        <v>5</v>
      </c>
      <c r="P8" s="19"/>
      <c r="Q8" s="19">
        <v>10</v>
      </c>
      <c r="R8" s="19">
        <v>15</v>
      </c>
      <c r="S8" s="98">
        <v>1</v>
      </c>
      <c r="T8" s="19" t="s">
        <v>115</v>
      </c>
      <c r="U8" s="58"/>
      <c r="V8" s="58"/>
      <c r="W8" s="58"/>
      <c r="X8" s="245"/>
    </row>
    <row r="9" spans="1:24" s="7" customFormat="1" ht="53" customHeight="1" thickBot="1">
      <c r="A9" s="99" t="s">
        <v>385</v>
      </c>
      <c r="B9" s="69"/>
      <c r="C9" s="99" t="s">
        <v>448</v>
      </c>
      <c r="D9" s="69" t="s">
        <v>15</v>
      </c>
      <c r="E9" s="100" t="s">
        <v>112</v>
      </c>
      <c r="F9" s="100" t="s">
        <v>623</v>
      </c>
      <c r="G9" s="70" t="s">
        <v>11</v>
      </c>
      <c r="H9" s="70" t="s">
        <v>282</v>
      </c>
      <c r="I9" s="71">
        <v>3</v>
      </c>
      <c r="J9" s="72">
        <v>2</v>
      </c>
      <c r="K9" s="72"/>
      <c r="L9" s="72">
        <v>16</v>
      </c>
      <c r="M9" s="72">
        <v>15</v>
      </c>
      <c r="N9" s="72">
        <v>4</v>
      </c>
      <c r="O9" s="139">
        <v>5</v>
      </c>
      <c r="P9" s="72">
        <v>17</v>
      </c>
      <c r="Q9" s="72"/>
      <c r="R9" s="72"/>
      <c r="S9" s="101">
        <v>1</v>
      </c>
      <c r="T9" s="72" t="s">
        <v>115</v>
      </c>
      <c r="U9" s="74"/>
      <c r="V9" s="74"/>
      <c r="W9" s="74"/>
      <c r="X9" s="75"/>
    </row>
    <row r="10" spans="1:24" s="7" customFormat="1" ht="12" customHeight="1">
      <c r="S10"/>
      <c r="T10"/>
      <c r="U10"/>
      <c r="V10"/>
      <c r="W10"/>
      <c r="X10"/>
    </row>
    <row r="11" spans="1:24" s="7" customFormat="1" ht="25.9" customHeight="1">
      <c r="S11"/>
      <c r="T11"/>
      <c r="U11"/>
      <c r="V11"/>
      <c r="W11"/>
      <c r="X11"/>
    </row>
    <row r="12" spans="1:24" s="7" customFormat="1" ht="25.9" customHeight="1">
      <c r="S12"/>
      <c r="T12"/>
      <c r="U12"/>
      <c r="V12"/>
      <c r="W12"/>
      <c r="X12"/>
    </row>
    <row r="13" spans="1:24" s="6" customFormat="1" ht="27" customHeight="1">
      <c r="S13"/>
      <c r="T13"/>
      <c r="U13"/>
      <c r="V13"/>
      <c r="W13"/>
      <c r="X13"/>
    </row>
    <row r="14" spans="1:24" s="6" customFormat="1" ht="27" customHeight="1">
      <c r="S14"/>
      <c r="T14"/>
      <c r="U14"/>
      <c r="V14"/>
      <c r="W14"/>
      <c r="X14"/>
    </row>
    <row r="15" spans="1:24" s="6" customFormat="1" ht="27" customHeight="1">
      <c r="S15"/>
      <c r="T15"/>
      <c r="U15"/>
      <c r="V15"/>
      <c r="W15"/>
      <c r="X15"/>
    </row>
    <row r="16" spans="1:24" s="6" customFormat="1" ht="27" customHeight="1">
      <c r="S16"/>
      <c r="T16"/>
      <c r="U16"/>
      <c r="V16"/>
      <c r="W16"/>
      <c r="X16"/>
    </row>
    <row r="17" spans="19:24" s="6" customFormat="1">
      <c r="S17"/>
      <c r="T17"/>
      <c r="U17"/>
      <c r="V17"/>
      <c r="W17"/>
      <c r="X17"/>
    </row>
    <row r="18" spans="19:24" s="6" customFormat="1">
      <c r="S18"/>
      <c r="T18"/>
      <c r="U18"/>
      <c r="V18"/>
      <c r="W18"/>
      <c r="X18"/>
    </row>
    <row r="19" spans="19:24" s="6" customFormat="1">
      <c r="S19"/>
      <c r="T19"/>
      <c r="U19"/>
      <c r="V19"/>
      <c r="W19"/>
      <c r="X19"/>
    </row>
    <row r="20" spans="19:24" s="6" customFormat="1">
      <c r="S20"/>
      <c r="T20"/>
      <c r="U20"/>
      <c r="V20"/>
      <c r="W20"/>
      <c r="X20"/>
    </row>
    <row r="21" spans="19:24" s="6" customFormat="1">
      <c r="S21"/>
      <c r="T21"/>
      <c r="U21"/>
      <c r="V21"/>
      <c r="W21"/>
      <c r="X21"/>
    </row>
    <row r="22" spans="19:24" s="6" customFormat="1">
      <c r="S22"/>
      <c r="T22"/>
      <c r="U22"/>
      <c r="V22"/>
      <c r="W22"/>
      <c r="X22"/>
    </row>
    <row r="23" spans="19:24" s="6" customFormat="1">
      <c r="S23"/>
      <c r="T23"/>
      <c r="U23"/>
      <c r="V23"/>
      <c r="W23"/>
      <c r="X23"/>
    </row>
    <row r="24" spans="19:24" s="6" customFormat="1">
      <c r="S24"/>
      <c r="T24"/>
      <c r="U24"/>
      <c r="V24"/>
      <c r="W24"/>
      <c r="X24"/>
    </row>
    <row r="25" spans="19:24" s="6" customFormat="1">
      <c r="S25"/>
      <c r="T25"/>
      <c r="U25"/>
      <c r="V25"/>
      <c r="W25"/>
      <c r="X25"/>
    </row>
    <row r="26" spans="19:24" s="6" customFormat="1">
      <c r="S26"/>
      <c r="T26"/>
      <c r="U26"/>
      <c r="V26"/>
      <c r="W26"/>
      <c r="X26"/>
    </row>
    <row r="27" spans="19:24" s="6" customFormat="1">
      <c r="S27"/>
      <c r="T27"/>
      <c r="U27"/>
      <c r="V27"/>
      <c r="W27"/>
      <c r="X27"/>
    </row>
    <row r="28" spans="19:24" s="6" customFormat="1">
      <c r="S28"/>
      <c r="T28"/>
      <c r="U28"/>
      <c r="V28"/>
      <c r="W28"/>
      <c r="X28"/>
    </row>
    <row r="29" spans="19:24" s="6" customFormat="1">
      <c r="S29"/>
      <c r="T29"/>
      <c r="U29"/>
      <c r="V29"/>
      <c r="W29"/>
      <c r="X29"/>
    </row>
    <row r="30" spans="19:24" s="6" customFormat="1">
      <c r="S30"/>
      <c r="T30"/>
      <c r="U30"/>
      <c r="V30"/>
      <c r="W30"/>
      <c r="X30"/>
    </row>
    <row r="31" spans="19:24" s="6" customFormat="1">
      <c r="S31"/>
      <c r="T31"/>
      <c r="U31"/>
      <c r="V31"/>
      <c r="W31"/>
      <c r="X31"/>
    </row>
    <row r="32" spans="19:24" s="6" customFormat="1">
      <c r="S32"/>
      <c r="T32"/>
      <c r="U32"/>
      <c r="V32"/>
      <c r="W32"/>
      <c r="X32"/>
    </row>
    <row r="33" spans="19:24" s="6" customFormat="1">
      <c r="S33"/>
      <c r="T33"/>
      <c r="U33"/>
      <c r="V33"/>
      <c r="W33"/>
      <c r="X33"/>
    </row>
    <row r="34" spans="19:24" s="6" customFormat="1">
      <c r="S34"/>
      <c r="T34"/>
      <c r="U34"/>
      <c r="V34"/>
      <c r="W34"/>
      <c r="X34"/>
    </row>
    <row r="35" spans="19:24" s="6" customFormat="1">
      <c r="S35"/>
      <c r="T35"/>
      <c r="U35"/>
      <c r="V35"/>
      <c r="W35"/>
      <c r="X35"/>
    </row>
    <row r="36" spans="19:24" s="6" customFormat="1" ht="12"/>
    <row r="37" spans="19:24" s="6" customFormat="1" ht="12"/>
    <row r="38" spans="19:24" s="6" customFormat="1" ht="12"/>
    <row r="39" spans="19:24" s="6" customFormat="1" ht="12"/>
    <row r="40" spans="19:24" s="6" customFormat="1" ht="12"/>
    <row r="41" spans="19:24" s="6" customFormat="1" ht="12"/>
    <row r="42" spans="19:24" s="6" customFormat="1" ht="12"/>
    <row r="43" spans="19:24" s="6" customFormat="1" ht="12"/>
    <row r="44" spans="19:24" s="6" customFormat="1" ht="12"/>
    <row r="45" spans="19:24" s="6" customFormat="1" ht="12"/>
    <row r="46" spans="19:24" s="6" customFormat="1" ht="12"/>
    <row r="47" spans="19:24" s="6" customFormat="1" ht="12"/>
    <row r="48" spans="19:24" s="6" customFormat="1" ht="12"/>
    <row r="49" s="6" customFormat="1" ht="12"/>
    <row r="50" s="6" customFormat="1" ht="12"/>
    <row r="51" s="6" customFormat="1" ht="12"/>
    <row r="52" s="6" customFormat="1" ht="12"/>
    <row r="53" s="6" customFormat="1" ht="12"/>
    <row r="54" s="6" customFormat="1" ht="12"/>
    <row r="55" s="6" customFormat="1" ht="12"/>
    <row r="56" s="6" customFormat="1" ht="12"/>
    <row r="57" s="6" customFormat="1" ht="12"/>
    <row r="58" s="6" customFormat="1" ht="12"/>
    <row r="59" s="6" customFormat="1" ht="12"/>
    <row r="60" s="6" customFormat="1" ht="12"/>
    <row r="61" s="6" customFormat="1" ht="12"/>
    <row r="62" s="6" customFormat="1" ht="12"/>
    <row r="63" s="6" customFormat="1" ht="12"/>
    <row r="64" s="6" customFormat="1" ht="12"/>
    <row r="65" s="6" customFormat="1" ht="12"/>
    <row r="66" s="6" customFormat="1" ht="12"/>
    <row r="67" s="6" customFormat="1" ht="12"/>
    <row r="68" s="6" customFormat="1" ht="12"/>
    <row r="69" s="6" customFormat="1" ht="12"/>
    <row r="70" s="6" customFormat="1" ht="12"/>
    <row r="71" s="6" customFormat="1" ht="12"/>
    <row r="72" s="6" customFormat="1" ht="12"/>
    <row r="73" s="6" customFormat="1" ht="12"/>
    <row r="74" s="6" customFormat="1" ht="12"/>
    <row r="75" s="6" customFormat="1" ht="12"/>
    <row r="76" s="6" customFormat="1" ht="12"/>
    <row r="77" s="6" customFormat="1" ht="12"/>
    <row r="78" s="6" customFormat="1" ht="12"/>
    <row r="79" s="6" customFormat="1" ht="12"/>
    <row r="80" s="6" customFormat="1" ht="12"/>
    <row r="81" s="6" customFormat="1" ht="12"/>
    <row r="82" s="6" customFormat="1" ht="12"/>
    <row r="83" s="6" customFormat="1" ht="12"/>
    <row r="84" s="6" customFormat="1" ht="12"/>
    <row r="85" s="6" customFormat="1" ht="12"/>
    <row r="86" s="6" customFormat="1" ht="12"/>
    <row r="87" s="6" customFormat="1" ht="12"/>
    <row r="88" s="6" customFormat="1" ht="12"/>
    <row r="89" s="6" customFormat="1" ht="12"/>
    <row r="90" s="6" customFormat="1" ht="12"/>
    <row r="91" s="6" customFormat="1" ht="12"/>
    <row r="92" s="6" customFormat="1" ht="12"/>
    <row r="93" s="6" customFormat="1" ht="12"/>
    <row r="94" s="6" customFormat="1" ht="12"/>
    <row r="95" s="6" customFormat="1" ht="12"/>
    <row r="96" s="6" customFormat="1" ht="12"/>
    <row r="97" s="6" customFormat="1" ht="12"/>
    <row r="98" s="6" customFormat="1" ht="12"/>
    <row r="99" s="6" customFormat="1" ht="12"/>
    <row r="100" s="6" customFormat="1" ht="15" customHeight="1"/>
  </sheetData>
  <autoFilter ref="A6:X6" xr:uid="{56D1746B-BFF3-4C4D-836F-9246E03347B9}"/>
  <mergeCells count="4">
    <mergeCell ref="C4:D4"/>
    <mergeCell ref="A4:B4"/>
    <mergeCell ref="A3:E3"/>
    <mergeCell ref="F3:F6"/>
  </mergeCells>
  <phoneticPr fontId="6"/>
  <pageMargins left="0.70866141732283472" right="0.70866141732283472" top="0.74803149606299213" bottom="0.74803149606299213" header="0.31496062992125984" footer="0.31496062992125984"/>
  <pageSetup paperSize="8" scale="38" fitToHeight="0" pageOrder="overThenDown"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L193"/>
  <sheetViews>
    <sheetView showGridLines="0" zoomScaleNormal="100" zoomScaleSheetLayoutView="70" workbookViewId="0">
      <pane xSplit="8" ySplit="6" topLeftCell="I7" activePane="bottomRight" state="frozen"/>
      <selection pane="topRight"/>
      <selection pane="bottomLeft"/>
      <selection pane="bottomRight"/>
    </sheetView>
  </sheetViews>
  <sheetFormatPr defaultRowHeight="13"/>
  <cols>
    <col min="1" max="2" width="5.36328125" style="3" customWidth="1"/>
    <col min="3" max="3" width="5.36328125" style="8" customWidth="1"/>
    <col min="4" max="5" width="5.36328125" style="9" customWidth="1"/>
    <col min="6" max="6" width="6.36328125" style="9" bestFit="1" customWidth="1"/>
    <col min="7" max="8" width="26.36328125" style="10" customWidth="1"/>
    <col min="9" max="32" width="8.36328125" style="3" customWidth="1"/>
    <col min="33" max="38" width="5.36328125" style="3" customWidth="1"/>
    <col min="39" max="39" width="2.1796875" style="3" customWidth="1"/>
    <col min="40" max="242" width="8.7265625" style="3"/>
    <col min="243" max="244" width="4.36328125" style="3" customWidth="1"/>
    <col min="245" max="245" width="8" style="3" customWidth="1"/>
    <col min="246" max="246" width="9.6328125" style="3" customWidth="1"/>
    <col min="247" max="247" width="20.6328125" style="3" customWidth="1"/>
    <col min="248" max="248" width="6.453125" style="3" customWidth="1"/>
    <col min="249" max="252" width="7.6328125" style="3" bestFit="1" customWidth="1"/>
    <col min="253" max="255" width="9.90625" style="3" bestFit="1" customWidth="1"/>
    <col min="256" max="259" width="7.6328125" style="3" bestFit="1" customWidth="1"/>
    <col min="260" max="265" width="4.36328125" style="3" customWidth="1"/>
    <col min="266" max="266" width="20.6328125" style="3" customWidth="1"/>
    <col min="267" max="498" width="8.7265625" style="3"/>
    <col min="499" max="500" width="4.36328125" style="3" customWidth="1"/>
    <col min="501" max="501" width="8" style="3" customWidth="1"/>
    <col min="502" max="502" width="9.6328125" style="3" customWidth="1"/>
    <col min="503" max="503" width="20.6328125" style="3" customWidth="1"/>
    <col min="504" max="504" width="6.453125" style="3" customWidth="1"/>
    <col min="505" max="508" width="7.6328125" style="3" bestFit="1" customWidth="1"/>
    <col min="509" max="511" width="9.90625" style="3" bestFit="1" customWidth="1"/>
    <col min="512" max="515" width="7.6328125" style="3" bestFit="1" customWidth="1"/>
    <col min="516" max="521" width="4.36328125" style="3" customWidth="1"/>
    <col min="522" max="522" width="20.6328125" style="3" customWidth="1"/>
    <col min="523" max="754" width="8.7265625" style="3"/>
    <col min="755" max="756" width="4.36328125" style="3" customWidth="1"/>
    <col min="757" max="757" width="8" style="3" customWidth="1"/>
    <col min="758" max="758" width="9.6328125" style="3" customWidth="1"/>
    <col min="759" max="759" width="20.6328125" style="3" customWidth="1"/>
    <col min="760" max="760" width="6.453125" style="3" customWidth="1"/>
    <col min="761" max="764" width="7.6328125" style="3" bestFit="1" customWidth="1"/>
    <col min="765" max="767" width="9.90625" style="3" bestFit="1" customWidth="1"/>
    <col min="768" max="771" width="7.6328125" style="3" bestFit="1" customWidth="1"/>
    <col min="772" max="777" width="4.36328125" style="3" customWidth="1"/>
    <col min="778" max="778" width="20.6328125" style="3" customWidth="1"/>
    <col min="779" max="1010" width="8.7265625" style="3"/>
    <col min="1011" max="1012" width="4.36328125" style="3" customWidth="1"/>
    <col min="1013" max="1013" width="8" style="3" customWidth="1"/>
    <col min="1014" max="1014" width="9.6328125" style="3" customWidth="1"/>
    <col min="1015" max="1015" width="20.6328125" style="3" customWidth="1"/>
    <col min="1016" max="1016" width="6.453125" style="3" customWidth="1"/>
    <col min="1017" max="1020" width="7.6328125" style="3" bestFit="1" customWidth="1"/>
    <col min="1021" max="1023" width="9.90625" style="3" bestFit="1" customWidth="1"/>
    <col min="1024" max="1027" width="7.6328125" style="3" bestFit="1" customWidth="1"/>
    <col min="1028" max="1033" width="4.36328125" style="3" customWidth="1"/>
    <col min="1034" max="1034" width="20.6328125" style="3" customWidth="1"/>
    <col min="1035" max="1266" width="8.7265625" style="3"/>
    <col min="1267" max="1268" width="4.36328125" style="3" customWidth="1"/>
    <col min="1269" max="1269" width="8" style="3" customWidth="1"/>
    <col min="1270" max="1270" width="9.6328125" style="3" customWidth="1"/>
    <col min="1271" max="1271" width="20.6328125" style="3" customWidth="1"/>
    <col min="1272" max="1272" width="6.453125" style="3" customWidth="1"/>
    <col min="1273" max="1276" width="7.6328125" style="3" bestFit="1" customWidth="1"/>
    <col min="1277" max="1279" width="9.90625" style="3" bestFit="1" customWidth="1"/>
    <col min="1280" max="1283" width="7.6328125" style="3" bestFit="1" customWidth="1"/>
    <col min="1284" max="1289" width="4.36328125" style="3" customWidth="1"/>
    <col min="1290" max="1290" width="20.6328125" style="3" customWidth="1"/>
    <col min="1291" max="1522" width="8.7265625" style="3"/>
    <col min="1523" max="1524" width="4.36328125" style="3" customWidth="1"/>
    <col min="1525" max="1525" width="8" style="3" customWidth="1"/>
    <col min="1526" max="1526" width="9.6328125" style="3" customWidth="1"/>
    <col min="1527" max="1527" width="20.6328125" style="3" customWidth="1"/>
    <col min="1528" max="1528" width="6.453125" style="3" customWidth="1"/>
    <col min="1529" max="1532" width="7.6328125" style="3" bestFit="1" customWidth="1"/>
    <col min="1533" max="1535" width="9.90625" style="3" bestFit="1" customWidth="1"/>
    <col min="1536" max="1539" width="7.6328125" style="3" bestFit="1" customWidth="1"/>
    <col min="1540" max="1545" width="4.36328125" style="3" customWidth="1"/>
    <col min="1546" max="1546" width="20.6328125" style="3" customWidth="1"/>
    <col min="1547" max="1778" width="8.7265625" style="3"/>
    <col min="1779" max="1780" width="4.36328125" style="3" customWidth="1"/>
    <col min="1781" max="1781" width="8" style="3" customWidth="1"/>
    <col min="1782" max="1782" width="9.6328125" style="3" customWidth="1"/>
    <col min="1783" max="1783" width="20.6328125" style="3" customWidth="1"/>
    <col min="1784" max="1784" width="6.453125" style="3" customWidth="1"/>
    <col min="1785" max="1788" width="7.6328125" style="3" bestFit="1" customWidth="1"/>
    <col min="1789" max="1791" width="9.90625" style="3" bestFit="1" customWidth="1"/>
    <col min="1792" max="1795" width="7.6328125" style="3" bestFit="1" customWidth="1"/>
    <col min="1796" max="1801" width="4.36328125" style="3" customWidth="1"/>
    <col min="1802" max="1802" width="20.6328125" style="3" customWidth="1"/>
    <col min="1803" max="2034" width="8.7265625" style="3"/>
    <col min="2035" max="2036" width="4.36328125" style="3" customWidth="1"/>
    <col min="2037" max="2037" width="8" style="3" customWidth="1"/>
    <col min="2038" max="2038" width="9.6328125" style="3" customWidth="1"/>
    <col min="2039" max="2039" width="20.6328125" style="3" customWidth="1"/>
    <col min="2040" max="2040" width="6.453125" style="3" customWidth="1"/>
    <col min="2041" max="2044" width="7.6328125" style="3" bestFit="1" customWidth="1"/>
    <col min="2045" max="2047" width="9.90625" style="3" bestFit="1" customWidth="1"/>
    <col min="2048" max="2051" width="7.6328125" style="3" bestFit="1" customWidth="1"/>
    <col min="2052" max="2057" width="4.36328125" style="3" customWidth="1"/>
    <col min="2058" max="2058" width="20.6328125" style="3" customWidth="1"/>
    <col min="2059" max="2290" width="8.7265625" style="3"/>
    <col min="2291" max="2292" width="4.36328125" style="3" customWidth="1"/>
    <col min="2293" max="2293" width="8" style="3" customWidth="1"/>
    <col min="2294" max="2294" width="9.6328125" style="3" customWidth="1"/>
    <col min="2295" max="2295" width="20.6328125" style="3" customWidth="1"/>
    <col min="2296" max="2296" width="6.453125" style="3" customWidth="1"/>
    <col min="2297" max="2300" width="7.6328125" style="3" bestFit="1" customWidth="1"/>
    <col min="2301" max="2303" width="9.90625" style="3" bestFit="1" customWidth="1"/>
    <col min="2304" max="2307" width="7.6328125" style="3" bestFit="1" customWidth="1"/>
    <col min="2308" max="2313" width="4.36328125" style="3" customWidth="1"/>
    <col min="2314" max="2314" width="20.6328125" style="3" customWidth="1"/>
    <col min="2315" max="2546" width="8.7265625" style="3"/>
    <col min="2547" max="2548" width="4.36328125" style="3" customWidth="1"/>
    <col min="2549" max="2549" width="8" style="3" customWidth="1"/>
    <col min="2550" max="2550" width="9.6328125" style="3" customWidth="1"/>
    <col min="2551" max="2551" width="20.6328125" style="3" customWidth="1"/>
    <col min="2552" max="2552" width="6.453125" style="3" customWidth="1"/>
    <col min="2553" max="2556" width="7.6328125" style="3" bestFit="1" customWidth="1"/>
    <col min="2557" max="2559" width="9.90625" style="3" bestFit="1" customWidth="1"/>
    <col min="2560" max="2563" width="7.6328125" style="3" bestFit="1" customWidth="1"/>
    <col min="2564" max="2569" width="4.36328125" style="3" customWidth="1"/>
    <col min="2570" max="2570" width="20.6328125" style="3" customWidth="1"/>
    <col min="2571" max="2802" width="8.7265625" style="3"/>
    <col min="2803" max="2804" width="4.36328125" style="3" customWidth="1"/>
    <col min="2805" max="2805" width="8" style="3" customWidth="1"/>
    <col min="2806" max="2806" width="9.6328125" style="3" customWidth="1"/>
    <col min="2807" max="2807" width="20.6328125" style="3" customWidth="1"/>
    <col min="2808" max="2808" width="6.453125" style="3" customWidth="1"/>
    <col min="2809" max="2812" width="7.6328125" style="3" bestFit="1" customWidth="1"/>
    <col min="2813" max="2815" width="9.90625" style="3" bestFit="1" customWidth="1"/>
    <col min="2816" max="2819" width="7.6328125" style="3" bestFit="1" customWidth="1"/>
    <col min="2820" max="2825" width="4.36328125" style="3" customWidth="1"/>
    <col min="2826" max="2826" width="20.6328125" style="3" customWidth="1"/>
    <col min="2827" max="3058" width="8.7265625" style="3"/>
    <col min="3059" max="3060" width="4.36328125" style="3" customWidth="1"/>
    <col min="3061" max="3061" width="8" style="3" customWidth="1"/>
    <col min="3062" max="3062" width="9.6328125" style="3" customWidth="1"/>
    <col min="3063" max="3063" width="20.6328125" style="3" customWidth="1"/>
    <col min="3064" max="3064" width="6.453125" style="3" customWidth="1"/>
    <col min="3065" max="3068" width="7.6328125" style="3" bestFit="1" customWidth="1"/>
    <col min="3069" max="3071" width="9.90625" style="3" bestFit="1" customWidth="1"/>
    <col min="3072" max="3075" width="7.6328125" style="3" bestFit="1" customWidth="1"/>
    <col min="3076" max="3081" width="4.36328125" style="3" customWidth="1"/>
    <col min="3082" max="3082" width="20.6328125" style="3" customWidth="1"/>
    <col min="3083" max="3314" width="8.7265625" style="3"/>
    <col min="3315" max="3316" width="4.36328125" style="3" customWidth="1"/>
    <col min="3317" max="3317" width="8" style="3" customWidth="1"/>
    <col min="3318" max="3318" width="9.6328125" style="3" customWidth="1"/>
    <col min="3319" max="3319" width="20.6328125" style="3" customWidth="1"/>
    <col min="3320" max="3320" width="6.453125" style="3" customWidth="1"/>
    <col min="3321" max="3324" width="7.6328125" style="3" bestFit="1" customWidth="1"/>
    <col min="3325" max="3327" width="9.90625" style="3" bestFit="1" customWidth="1"/>
    <col min="3328" max="3331" width="7.6328125" style="3" bestFit="1" customWidth="1"/>
    <col min="3332" max="3337" width="4.36328125" style="3" customWidth="1"/>
    <col min="3338" max="3338" width="20.6328125" style="3" customWidth="1"/>
    <col min="3339" max="3570" width="8.7265625" style="3"/>
    <col min="3571" max="3572" width="4.36328125" style="3" customWidth="1"/>
    <col min="3573" max="3573" width="8" style="3" customWidth="1"/>
    <col min="3574" max="3574" width="9.6328125" style="3" customWidth="1"/>
    <col min="3575" max="3575" width="20.6328125" style="3" customWidth="1"/>
    <col min="3576" max="3576" width="6.453125" style="3" customWidth="1"/>
    <col min="3577" max="3580" width="7.6328125" style="3" bestFit="1" customWidth="1"/>
    <col min="3581" max="3583" width="9.90625" style="3" bestFit="1" customWidth="1"/>
    <col min="3584" max="3587" width="7.6328125" style="3" bestFit="1" customWidth="1"/>
    <col min="3588" max="3593" width="4.36328125" style="3" customWidth="1"/>
    <col min="3594" max="3594" width="20.6328125" style="3" customWidth="1"/>
    <col min="3595" max="3826" width="8.7265625" style="3"/>
    <col min="3827" max="3828" width="4.36328125" style="3" customWidth="1"/>
    <col min="3829" max="3829" width="8" style="3" customWidth="1"/>
    <col min="3830" max="3830" width="9.6328125" style="3" customWidth="1"/>
    <col min="3831" max="3831" width="20.6328125" style="3" customWidth="1"/>
    <col min="3832" max="3832" width="6.453125" style="3" customWidth="1"/>
    <col min="3833" max="3836" width="7.6328125" style="3" bestFit="1" customWidth="1"/>
    <col min="3837" max="3839" width="9.90625" style="3" bestFit="1" customWidth="1"/>
    <col min="3840" max="3843" width="7.6328125" style="3" bestFit="1" customWidth="1"/>
    <col min="3844" max="3849" width="4.36328125" style="3" customWidth="1"/>
    <col min="3850" max="3850" width="20.6328125" style="3" customWidth="1"/>
    <col min="3851" max="4082" width="8.7265625" style="3"/>
    <col min="4083" max="4084" width="4.36328125" style="3" customWidth="1"/>
    <col min="4085" max="4085" width="8" style="3" customWidth="1"/>
    <col min="4086" max="4086" width="9.6328125" style="3" customWidth="1"/>
    <col min="4087" max="4087" width="20.6328125" style="3" customWidth="1"/>
    <col min="4088" max="4088" width="6.453125" style="3" customWidth="1"/>
    <col min="4089" max="4092" width="7.6328125" style="3" bestFit="1" customWidth="1"/>
    <col min="4093" max="4095" width="9.90625" style="3" bestFit="1" customWidth="1"/>
    <col min="4096" max="4099" width="7.6328125" style="3" bestFit="1" customWidth="1"/>
    <col min="4100" max="4105" width="4.36328125" style="3" customWidth="1"/>
    <col min="4106" max="4106" width="20.6328125" style="3" customWidth="1"/>
    <col min="4107" max="4338" width="8.7265625" style="3"/>
    <col min="4339" max="4340" width="4.36328125" style="3" customWidth="1"/>
    <col min="4341" max="4341" width="8" style="3" customWidth="1"/>
    <col min="4342" max="4342" width="9.6328125" style="3" customWidth="1"/>
    <col min="4343" max="4343" width="20.6328125" style="3" customWidth="1"/>
    <col min="4344" max="4344" width="6.453125" style="3" customWidth="1"/>
    <col min="4345" max="4348" width="7.6328125" style="3" bestFit="1" customWidth="1"/>
    <col min="4349" max="4351" width="9.90625" style="3" bestFit="1" customWidth="1"/>
    <col min="4352" max="4355" width="7.6328125" style="3" bestFit="1" customWidth="1"/>
    <col min="4356" max="4361" width="4.36328125" style="3" customWidth="1"/>
    <col min="4362" max="4362" width="20.6328125" style="3" customWidth="1"/>
    <col min="4363" max="4594" width="8.7265625" style="3"/>
    <col min="4595" max="4596" width="4.36328125" style="3" customWidth="1"/>
    <col min="4597" max="4597" width="8" style="3" customWidth="1"/>
    <col min="4598" max="4598" width="9.6328125" style="3" customWidth="1"/>
    <col min="4599" max="4599" width="20.6328125" style="3" customWidth="1"/>
    <col min="4600" max="4600" width="6.453125" style="3" customWidth="1"/>
    <col min="4601" max="4604" width="7.6328125" style="3" bestFit="1" customWidth="1"/>
    <col min="4605" max="4607" width="9.90625" style="3" bestFit="1" customWidth="1"/>
    <col min="4608" max="4611" width="7.6328125" style="3" bestFit="1" customWidth="1"/>
    <col min="4612" max="4617" width="4.36328125" style="3" customWidth="1"/>
    <col min="4618" max="4618" width="20.6328125" style="3" customWidth="1"/>
    <col min="4619" max="4850" width="8.7265625" style="3"/>
    <col min="4851" max="4852" width="4.36328125" style="3" customWidth="1"/>
    <col min="4853" max="4853" width="8" style="3" customWidth="1"/>
    <col min="4854" max="4854" width="9.6328125" style="3" customWidth="1"/>
    <col min="4855" max="4855" width="20.6328125" style="3" customWidth="1"/>
    <col min="4856" max="4856" width="6.453125" style="3" customWidth="1"/>
    <col min="4857" max="4860" width="7.6328125" style="3" bestFit="1" customWidth="1"/>
    <col min="4861" max="4863" width="9.90625" style="3" bestFit="1" customWidth="1"/>
    <col min="4864" max="4867" width="7.6328125" style="3" bestFit="1" customWidth="1"/>
    <col min="4868" max="4873" width="4.36328125" style="3" customWidth="1"/>
    <col min="4874" max="4874" width="20.6328125" style="3" customWidth="1"/>
    <col min="4875" max="5106" width="8.7265625" style="3"/>
    <col min="5107" max="5108" width="4.36328125" style="3" customWidth="1"/>
    <col min="5109" max="5109" width="8" style="3" customWidth="1"/>
    <col min="5110" max="5110" width="9.6328125" style="3" customWidth="1"/>
    <col min="5111" max="5111" width="20.6328125" style="3" customWidth="1"/>
    <col min="5112" max="5112" width="6.453125" style="3" customWidth="1"/>
    <col min="5113" max="5116" width="7.6328125" style="3" bestFit="1" customWidth="1"/>
    <col min="5117" max="5119" width="9.90625" style="3" bestFit="1" customWidth="1"/>
    <col min="5120" max="5123" width="7.6328125" style="3" bestFit="1" customWidth="1"/>
    <col min="5124" max="5129" width="4.36328125" style="3" customWidth="1"/>
    <col min="5130" max="5130" width="20.6328125" style="3" customWidth="1"/>
    <col min="5131" max="5362" width="8.7265625" style="3"/>
    <col min="5363" max="5364" width="4.36328125" style="3" customWidth="1"/>
    <col min="5365" max="5365" width="8" style="3" customWidth="1"/>
    <col min="5366" max="5366" width="9.6328125" style="3" customWidth="1"/>
    <col min="5367" max="5367" width="20.6328125" style="3" customWidth="1"/>
    <col min="5368" max="5368" width="6.453125" style="3" customWidth="1"/>
    <col min="5369" max="5372" width="7.6328125" style="3" bestFit="1" customWidth="1"/>
    <col min="5373" max="5375" width="9.90625" style="3" bestFit="1" customWidth="1"/>
    <col min="5376" max="5379" width="7.6328125" style="3" bestFit="1" customWidth="1"/>
    <col min="5380" max="5385" width="4.36328125" style="3" customWidth="1"/>
    <col min="5386" max="5386" width="20.6328125" style="3" customWidth="1"/>
    <col min="5387" max="5618" width="8.7265625" style="3"/>
    <col min="5619" max="5620" width="4.36328125" style="3" customWidth="1"/>
    <col min="5621" max="5621" width="8" style="3" customWidth="1"/>
    <col min="5622" max="5622" width="9.6328125" style="3" customWidth="1"/>
    <col min="5623" max="5623" width="20.6328125" style="3" customWidth="1"/>
    <col min="5624" max="5624" width="6.453125" style="3" customWidth="1"/>
    <col min="5625" max="5628" width="7.6328125" style="3" bestFit="1" customWidth="1"/>
    <col min="5629" max="5631" width="9.90625" style="3" bestFit="1" customWidth="1"/>
    <col min="5632" max="5635" width="7.6328125" style="3" bestFit="1" customWidth="1"/>
    <col min="5636" max="5641" width="4.36328125" style="3" customWidth="1"/>
    <col min="5642" max="5642" width="20.6328125" style="3" customWidth="1"/>
    <col min="5643" max="5874" width="8.7265625" style="3"/>
    <col min="5875" max="5876" width="4.36328125" style="3" customWidth="1"/>
    <col min="5877" max="5877" width="8" style="3" customWidth="1"/>
    <col min="5878" max="5878" width="9.6328125" style="3" customWidth="1"/>
    <col min="5879" max="5879" width="20.6328125" style="3" customWidth="1"/>
    <col min="5880" max="5880" width="6.453125" style="3" customWidth="1"/>
    <col min="5881" max="5884" width="7.6328125" style="3" bestFit="1" customWidth="1"/>
    <col min="5885" max="5887" width="9.90625" style="3" bestFit="1" customWidth="1"/>
    <col min="5888" max="5891" width="7.6328125" style="3" bestFit="1" customWidth="1"/>
    <col min="5892" max="5897" width="4.36328125" style="3" customWidth="1"/>
    <col min="5898" max="5898" width="20.6328125" style="3" customWidth="1"/>
    <col min="5899" max="6130" width="8.7265625" style="3"/>
    <col min="6131" max="6132" width="4.36328125" style="3" customWidth="1"/>
    <col min="6133" max="6133" width="8" style="3" customWidth="1"/>
    <col min="6134" max="6134" width="9.6328125" style="3" customWidth="1"/>
    <col min="6135" max="6135" width="20.6328125" style="3" customWidth="1"/>
    <col min="6136" max="6136" width="6.453125" style="3" customWidth="1"/>
    <col min="6137" max="6140" width="7.6328125" style="3" bestFit="1" customWidth="1"/>
    <col min="6141" max="6143" width="9.90625" style="3" bestFit="1" customWidth="1"/>
    <col min="6144" max="6147" width="7.6328125" style="3" bestFit="1" customWidth="1"/>
    <col min="6148" max="6153" width="4.36328125" style="3" customWidth="1"/>
    <col min="6154" max="6154" width="20.6328125" style="3" customWidth="1"/>
    <col min="6155" max="6386" width="8.7265625" style="3"/>
    <col min="6387" max="6388" width="4.36328125" style="3" customWidth="1"/>
    <col min="6389" max="6389" width="8" style="3" customWidth="1"/>
    <col min="6390" max="6390" width="9.6328125" style="3" customWidth="1"/>
    <col min="6391" max="6391" width="20.6328125" style="3" customWidth="1"/>
    <col min="6392" max="6392" width="6.453125" style="3" customWidth="1"/>
    <col min="6393" max="6396" width="7.6328125" style="3" bestFit="1" customWidth="1"/>
    <col min="6397" max="6399" width="9.90625" style="3" bestFit="1" customWidth="1"/>
    <col min="6400" max="6403" width="7.6328125" style="3" bestFit="1" customWidth="1"/>
    <col min="6404" max="6409" width="4.36328125" style="3" customWidth="1"/>
    <col min="6410" max="6410" width="20.6328125" style="3" customWidth="1"/>
    <col min="6411" max="6642" width="8.7265625" style="3"/>
    <col min="6643" max="6644" width="4.36328125" style="3" customWidth="1"/>
    <col min="6645" max="6645" width="8" style="3" customWidth="1"/>
    <col min="6646" max="6646" width="9.6328125" style="3" customWidth="1"/>
    <col min="6647" max="6647" width="20.6328125" style="3" customWidth="1"/>
    <col min="6648" max="6648" width="6.453125" style="3" customWidth="1"/>
    <col min="6649" max="6652" width="7.6328125" style="3" bestFit="1" customWidth="1"/>
    <col min="6653" max="6655" width="9.90625" style="3" bestFit="1" customWidth="1"/>
    <col min="6656" max="6659" width="7.6328125" style="3" bestFit="1" customWidth="1"/>
    <col min="6660" max="6665" width="4.36328125" style="3" customWidth="1"/>
    <col min="6666" max="6666" width="20.6328125" style="3" customWidth="1"/>
    <col min="6667" max="6898" width="8.7265625" style="3"/>
    <col min="6899" max="6900" width="4.36328125" style="3" customWidth="1"/>
    <col min="6901" max="6901" width="8" style="3" customWidth="1"/>
    <col min="6902" max="6902" width="9.6328125" style="3" customWidth="1"/>
    <col min="6903" max="6903" width="20.6328125" style="3" customWidth="1"/>
    <col min="6904" max="6904" width="6.453125" style="3" customWidth="1"/>
    <col min="6905" max="6908" width="7.6328125" style="3" bestFit="1" customWidth="1"/>
    <col min="6909" max="6911" width="9.90625" style="3" bestFit="1" customWidth="1"/>
    <col min="6912" max="6915" width="7.6328125" style="3" bestFit="1" customWidth="1"/>
    <col min="6916" max="6921" width="4.36328125" style="3" customWidth="1"/>
    <col min="6922" max="6922" width="20.6328125" style="3" customWidth="1"/>
    <col min="6923" max="7154" width="8.7265625" style="3"/>
    <col min="7155" max="7156" width="4.36328125" style="3" customWidth="1"/>
    <col min="7157" max="7157" width="8" style="3" customWidth="1"/>
    <col min="7158" max="7158" width="9.6328125" style="3" customWidth="1"/>
    <col min="7159" max="7159" width="20.6328125" style="3" customWidth="1"/>
    <col min="7160" max="7160" width="6.453125" style="3" customWidth="1"/>
    <col min="7161" max="7164" width="7.6328125" style="3" bestFit="1" customWidth="1"/>
    <col min="7165" max="7167" width="9.90625" style="3" bestFit="1" customWidth="1"/>
    <col min="7168" max="7171" width="7.6328125" style="3" bestFit="1" customWidth="1"/>
    <col min="7172" max="7177" width="4.36328125" style="3" customWidth="1"/>
    <col min="7178" max="7178" width="20.6328125" style="3" customWidth="1"/>
    <col min="7179" max="7410" width="8.7265625" style="3"/>
    <col min="7411" max="7412" width="4.36328125" style="3" customWidth="1"/>
    <col min="7413" max="7413" width="8" style="3" customWidth="1"/>
    <col min="7414" max="7414" width="9.6328125" style="3" customWidth="1"/>
    <col min="7415" max="7415" width="20.6328125" style="3" customWidth="1"/>
    <col min="7416" max="7416" width="6.453125" style="3" customWidth="1"/>
    <col min="7417" max="7420" width="7.6328125" style="3" bestFit="1" customWidth="1"/>
    <col min="7421" max="7423" width="9.90625" style="3" bestFit="1" customWidth="1"/>
    <col min="7424" max="7427" width="7.6328125" style="3" bestFit="1" customWidth="1"/>
    <col min="7428" max="7433" width="4.36328125" style="3" customWidth="1"/>
    <col min="7434" max="7434" width="20.6328125" style="3" customWidth="1"/>
    <col min="7435" max="7666" width="8.7265625" style="3"/>
    <col min="7667" max="7668" width="4.36328125" style="3" customWidth="1"/>
    <col min="7669" max="7669" width="8" style="3" customWidth="1"/>
    <col min="7670" max="7670" width="9.6328125" style="3" customWidth="1"/>
    <col min="7671" max="7671" width="20.6328125" style="3" customWidth="1"/>
    <col min="7672" max="7672" width="6.453125" style="3" customWidth="1"/>
    <col min="7673" max="7676" width="7.6328125" style="3" bestFit="1" customWidth="1"/>
    <col min="7677" max="7679" width="9.90625" style="3" bestFit="1" customWidth="1"/>
    <col min="7680" max="7683" width="7.6328125" style="3" bestFit="1" customWidth="1"/>
    <col min="7684" max="7689" width="4.36328125" style="3" customWidth="1"/>
    <col min="7690" max="7690" width="20.6328125" style="3" customWidth="1"/>
    <col min="7691" max="7922" width="8.7265625" style="3"/>
    <col min="7923" max="7924" width="4.36328125" style="3" customWidth="1"/>
    <col min="7925" max="7925" width="8" style="3" customWidth="1"/>
    <col min="7926" max="7926" width="9.6328125" style="3" customWidth="1"/>
    <col min="7927" max="7927" width="20.6328125" style="3" customWidth="1"/>
    <col min="7928" max="7928" width="6.453125" style="3" customWidth="1"/>
    <col min="7929" max="7932" width="7.6328125" style="3" bestFit="1" customWidth="1"/>
    <col min="7933" max="7935" width="9.90625" style="3" bestFit="1" customWidth="1"/>
    <col min="7936" max="7939" width="7.6328125" style="3" bestFit="1" customWidth="1"/>
    <col min="7940" max="7945" width="4.36328125" style="3" customWidth="1"/>
    <col min="7946" max="7946" width="20.6328125" style="3" customWidth="1"/>
    <col min="7947" max="8178" width="8.7265625" style="3"/>
    <col min="8179" max="8180" width="4.36328125" style="3" customWidth="1"/>
    <col min="8181" max="8181" width="8" style="3" customWidth="1"/>
    <col min="8182" max="8182" width="9.6328125" style="3" customWidth="1"/>
    <col min="8183" max="8183" width="20.6328125" style="3" customWidth="1"/>
    <col min="8184" max="8184" width="6.453125" style="3" customWidth="1"/>
    <col min="8185" max="8188" width="7.6328125" style="3" bestFit="1" customWidth="1"/>
    <col min="8189" max="8191" width="9.90625" style="3" bestFit="1" customWidth="1"/>
    <col min="8192" max="8195" width="7.6328125" style="3" bestFit="1" customWidth="1"/>
    <col min="8196" max="8201" width="4.36328125" style="3" customWidth="1"/>
    <col min="8202" max="8202" width="20.6328125" style="3" customWidth="1"/>
    <col min="8203" max="8434" width="8.7265625" style="3"/>
    <col min="8435" max="8436" width="4.36328125" style="3" customWidth="1"/>
    <col min="8437" max="8437" width="8" style="3" customWidth="1"/>
    <col min="8438" max="8438" width="9.6328125" style="3" customWidth="1"/>
    <col min="8439" max="8439" width="20.6328125" style="3" customWidth="1"/>
    <col min="8440" max="8440" width="6.453125" style="3" customWidth="1"/>
    <col min="8441" max="8444" width="7.6328125" style="3" bestFit="1" customWidth="1"/>
    <col min="8445" max="8447" width="9.90625" style="3" bestFit="1" customWidth="1"/>
    <col min="8448" max="8451" width="7.6328125" style="3" bestFit="1" customWidth="1"/>
    <col min="8452" max="8457" width="4.36328125" style="3" customWidth="1"/>
    <col min="8458" max="8458" width="20.6328125" style="3" customWidth="1"/>
    <col min="8459" max="8690" width="8.7265625" style="3"/>
    <col min="8691" max="8692" width="4.36328125" style="3" customWidth="1"/>
    <col min="8693" max="8693" width="8" style="3" customWidth="1"/>
    <col min="8694" max="8694" width="9.6328125" style="3" customWidth="1"/>
    <col min="8695" max="8695" width="20.6328125" style="3" customWidth="1"/>
    <col min="8696" max="8696" width="6.453125" style="3" customWidth="1"/>
    <col min="8697" max="8700" width="7.6328125" style="3" bestFit="1" customWidth="1"/>
    <col min="8701" max="8703" width="9.90625" style="3" bestFit="1" customWidth="1"/>
    <col min="8704" max="8707" width="7.6328125" style="3" bestFit="1" customWidth="1"/>
    <col min="8708" max="8713" width="4.36328125" style="3" customWidth="1"/>
    <col min="8714" max="8714" width="20.6328125" style="3" customWidth="1"/>
    <col min="8715" max="8946" width="8.7265625" style="3"/>
    <col min="8947" max="8948" width="4.36328125" style="3" customWidth="1"/>
    <col min="8949" max="8949" width="8" style="3" customWidth="1"/>
    <col min="8950" max="8950" width="9.6328125" style="3" customWidth="1"/>
    <col min="8951" max="8951" width="20.6328125" style="3" customWidth="1"/>
    <col min="8952" max="8952" width="6.453125" style="3" customWidth="1"/>
    <col min="8953" max="8956" width="7.6328125" style="3" bestFit="1" customWidth="1"/>
    <col min="8957" max="8959" width="9.90625" style="3" bestFit="1" customWidth="1"/>
    <col min="8960" max="8963" width="7.6328125" style="3" bestFit="1" customWidth="1"/>
    <col min="8964" max="8969" width="4.36328125" style="3" customWidth="1"/>
    <col min="8970" max="8970" width="20.6328125" style="3" customWidth="1"/>
    <col min="8971" max="9202" width="8.7265625" style="3"/>
    <col min="9203" max="9204" width="4.36328125" style="3" customWidth="1"/>
    <col min="9205" max="9205" width="8" style="3" customWidth="1"/>
    <col min="9206" max="9206" width="9.6328125" style="3" customWidth="1"/>
    <col min="9207" max="9207" width="20.6328125" style="3" customWidth="1"/>
    <col min="9208" max="9208" width="6.453125" style="3" customWidth="1"/>
    <col min="9209" max="9212" width="7.6328125" style="3" bestFit="1" customWidth="1"/>
    <col min="9213" max="9215" width="9.90625" style="3" bestFit="1" customWidth="1"/>
    <col min="9216" max="9219" width="7.6328125" style="3" bestFit="1" customWidth="1"/>
    <col min="9220" max="9225" width="4.36328125" style="3" customWidth="1"/>
    <col min="9226" max="9226" width="20.6328125" style="3" customWidth="1"/>
    <col min="9227" max="9458" width="8.7265625" style="3"/>
    <col min="9459" max="9460" width="4.36328125" style="3" customWidth="1"/>
    <col min="9461" max="9461" width="8" style="3" customWidth="1"/>
    <col min="9462" max="9462" width="9.6328125" style="3" customWidth="1"/>
    <col min="9463" max="9463" width="20.6328125" style="3" customWidth="1"/>
    <col min="9464" max="9464" width="6.453125" style="3" customWidth="1"/>
    <col min="9465" max="9468" width="7.6328125" style="3" bestFit="1" customWidth="1"/>
    <col min="9469" max="9471" width="9.90625" style="3" bestFit="1" customWidth="1"/>
    <col min="9472" max="9475" width="7.6328125" style="3" bestFit="1" customWidth="1"/>
    <col min="9476" max="9481" width="4.36328125" style="3" customWidth="1"/>
    <col min="9482" max="9482" width="20.6328125" style="3" customWidth="1"/>
    <col min="9483" max="9714" width="8.7265625" style="3"/>
    <col min="9715" max="9716" width="4.36328125" style="3" customWidth="1"/>
    <col min="9717" max="9717" width="8" style="3" customWidth="1"/>
    <col min="9718" max="9718" width="9.6328125" style="3" customWidth="1"/>
    <col min="9719" max="9719" width="20.6328125" style="3" customWidth="1"/>
    <col min="9720" max="9720" width="6.453125" style="3" customWidth="1"/>
    <col min="9721" max="9724" width="7.6328125" style="3" bestFit="1" customWidth="1"/>
    <col min="9725" max="9727" width="9.90625" style="3" bestFit="1" customWidth="1"/>
    <col min="9728" max="9731" width="7.6328125" style="3" bestFit="1" customWidth="1"/>
    <col min="9732" max="9737" width="4.36328125" style="3" customWidth="1"/>
    <col min="9738" max="9738" width="20.6328125" style="3" customWidth="1"/>
    <col min="9739" max="9970" width="8.7265625" style="3"/>
    <col min="9971" max="9972" width="4.36328125" style="3" customWidth="1"/>
    <col min="9973" max="9973" width="8" style="3" customWidth="1"/>
    <col min="9974" max="9974" width="9.6328125" style="3" customWidth="1"/>
    <col min="9975" max="9975" width="20.6328125" style="3" customWidth="1"/>
    <col min="9976" max="9976" width="6.453125" style="3" customWidth="1"/>
    <col min="9977" max="9980" width="7.6328125" style="3" bestFit="1" customWidth="1"/>
    <col min="9981" max="9983" width="9.90625" style="3" bestFit="1" customWidth="1"/>
    <col min="9984" max="9987" width="7.6328125" style="3" bestFit="1" customWidth="1"/>
    <col min="9988" max="9993" width="4.36328125" style="3" customWidth="1"/>
    <col min="9994" max="9994" width="20.6328125" style="3" customWidth="1"/>
    <col min="9995" max="10226" width="8.7265625" style="3"/>
    <col min="10227" max="10228" width="4.36328125" style="3" customWidth="1"/>
    <col min="10229" max="10229" width="8" style="3" customWidth="1"/>
    <col min="10230" max="10230" width="9.6328125" style="3" customWidth="1"/>
    <col min="10231" max="10231" width="20.6328125" style="3" customWidth="1"/>
    <col min="10232" max="10232" width="6.453125" style="3" customWidth="1"/>
    <col min="10233" max="10236" width="7.6328125" style="3" bestFit="1" customWidth="1"/>
    <col min="10237" max="10239" width="9.90625" style="3" bestFit="1" customWidth="1"/>
    <col min="10240" max="10243" width="7.6328125" style="3" bestFit="1" customWidth="1"/>
    <col min="10244" max="10249" width="4.36328125" style="3" customWidth="1"/>
    <col min="10250" max="10250" width="20.6328125" style="3" customWidth="1"/>
    <col min="10251" max="10482" width="8.7265625" style="3"/>
    <col min="10483" max="10484" width="4.36328125" style="3" customWidth="1"/>
    <col min="10485" max="10485" width="8" style="3" customWidth="1"/>
    <col min="10486" max="10486" width="9.6328125" style="3" customWidth="1"/>
    <col min="10487" max="10487" width="20.6328125" style="3" customWidth="1"/>
    <col min="10488" max="10488" width="6.453125" style="3" customWidth="1"/>
    <col min="10489" max="10492" width="7.6328125" style="3" bestFit="1" customWidth="1"/>
    <col min="10493" max="10495" width="9.90625" style="3" bestFit="1" customWidth="1"/>
    <col min="10496" max="10499" width="7.6328125" style="3" bestFit="1" customWidth="1"/>
    <col min="10500" max="10505" width="4.36328125" style="3" customWidth="1"/>
    <col min="10506" max="10506" width="20.6328125" style="3" customWidth="1"/>
    <col min="10507" max="10738" width="8.7265625" style="3"/>
    <col min="10739" max="10740" width="4.36328125" style="3" customWidth="1"/>
    <col min="10741" max="10741" width="8" style="3" customWidth="1"/>
    <col min="10742" max="10742" width="9.6328125" style="3" customWidth="1"/>
    <col min="10743" max="10743" width="20.6328125" style="3" customWidth="1"/>
    <col min="10744" max="10744" width="6.453125" style="3" customWidth="1"/>
    <col min="10745" max="10748" width="7.6328125" style="3" bestFit="1" customWidth="1"/>
    <col min="10749" max="10751" width="9.90625" style="3" bestFit="1" customWidth="1"/>
    <col min="10752" max="10755" width="7.6328125" style="3" bestFit="1" customWidth="1"/>
    <col min="10756" max="10761" width="4.36328125" style="3" customWidth="1"/>
    <col min="10762" max="10762" width="20.6328125" style="3" customWidth="1"/>
    <col min="10763" max="10994" width="8.7265625" style="3"/>
    <col min="10995" max="10996" width="4.36328125" style="3" customWidth="1"/>
    <col min="10997" max="10997" width="8" style="3" customWidth="1"/>
    <col min="10998" max="10998" width="9.6328125" style="3" customWidth="1"/>
    <col min="10999" max="10999" width="20.6328125" style="3" customWidth="1"/>
    <col min="11000" max="11000" width="6.453125" style="3" customWidth="1"/>
    <col min="11001" max="11004" width="7.6328125" style="3" bestFit="1" customWidth="1"/>
    <col min="11005" max="11007" width="9.90625" style="3" bestFit="1" customWidth="1"/>
    <col min="11008" max="11011" width="7.6328125" style="3" bestFit="1" customWidth="1"/>
    <col min="11012" max="11017" width="4.36328125" style="3" customWidth="1"/>
    <col min="11018" max="11018" width="20.6328125" style="3" customWidth="1"/>
    <col min="11019" max="11250" width="8.7265625" style="3"/>
    <col min="11251" max="11252" width="4.36328125" style="3" customWidth="1"/>
    <col min="11253" max="11253" width="8" style="3" customWidth="1"/>
    <col min="11254" max="11254" width="9.6328125" style="3" customWidth="1"/>
    <col min="11255" max="11255" width="20.6328125" style="3" customWidth="1"/>
    <col min="11256" max="11256" width="6.453125" style="3" customWidth="1"/>
    <col min="11257" max="11260" width="7.6328125" style="3" bestFit="1" customWidth="1"/>
    <col min="11261" max="11263" width="9.90625" style="3" bestFit="1" customWidth="1"/>
    <col min="11264" max="11267" width="7.6328125" style="3" bestFit="1" customWidth="1"/>
    <col min="11268" max="11273" width="4.36328125" style="3" customWidth="1"/>
    <col min="11274" max="11274" width="20.6328125" style="3" customWidth="1"/>
    <col min="11275" max="11506" width="8.7265625" style="3"/>
    <col min="11507" max="11508" width="4.36328125" style="3" customWidth="1"/>
    <col min="11509" max="11509" width="8" style="3" customWidth="1"/>
    <col min="11510" max="11510" width="9.6328125" style="3" customWidth="1"/>
    <col min="11511" max="11511" width="20.6328125" style="3" customWidth="1"/>
    <col min="11512" max="11512" width="6.453125" style="3" customWidth="1"/>
    <col min="11513" max="11516" width="7.6328125" style="3" bestFit="1" customWidth="1"/>
    <col min="11517" max="11519" width="9.90625" style="3" bestFit="1" customWidth="1"/>
    <col min="11520" max="11523" width="7.6328125" style="3" bestFit="1" customWidth="1"/>
    <col min="11524" max="11529" width="4.36328125" style="3" customWidth="1"/>
    <col min="11530" max="11530" width="20.6328125" style="3" customWidth="1"/>
    <col min="11531" max="11762" width="8.7265625" style="3"/>
    <col min="11763" max="11764" width="4.36328125" style="3" customWidth="1"/>
    <col min="11765" max="11765" width="8" style="3" customWidth="1"/>
    <col min="11766" max="11766" width="9.6328125" style="3" customWidth="1"/>
    <col min="11767" max="11767" width="20.6328125" style="3" customWidth="1"/>
    <col min="11768" max="11768" width="6.453125" style="3" customWidth="1"/>
    <col min="11769" max="11772" width="7.6328125" style="3" bestFit="1" customWidth="1"/>
    <col min="11773" max="11775" width="9.90625" style="3" bestFit="1" customWidth="1"/>
    <col min="11776" max="11779" width="7.6328125" style="3" bestFit="1" customWidth="1"/>
    <col min="11780" max="11785" width="4.36328125" style="3" customWidth="1"/>
    <col min="11786" max="11786" width="20.6328125" style="3" customWidth="1"/>
    <col min="11787" max="12018" width="8.7265625" style="3"/>
    <col min="12019" max="12020" width="4.36328125" style="3" customWidth="1"/>
    <col min="12021" max="12021" width="8" style="3" customWidth="1"/>
    <col min="12022" max="12022" width="9.6328125" style="3" customWidth="1"/>
    <col min="12023" max="12023" width="20.6328125" style="3" customWidth="1"/>
    <col min="12024" max="12024" width="6.453125" style="3" customWidth="1"/>
    <col min="12025" max="12028" width="7.6328125" style="3" bestFit="1" customWidth="1"/>
    <col min="12029" max="12031" width="9.90625" style="3" bestFit="1" customWidth="1"/>
    <col min="12032" max="12035" width="7.6328125" style="3" bestFit="1" customWidth="1"/>
    <col min="12036" max="12041" width="4.36328125" style="3" customWidth="1"/>
    <col min="12042" max="12042" width="20.6328125" style="3" customWidth="1"/>
    <col min="12043" max="12274" width="8.7265625" style="3"/>
    <col min="12275" max="12276" width="4.36328125" style="3" customWidth="1"/>
    <col min="12277" max="12277" width="8" style="3" customWidth="1"/>
    <col min="12278" max="12278" width="9.6328125" style="3" customWidth="1"/>
    <col min="12279" max="12279" width="20.6328125" style="3" customWidth="1"/>
    <col min="12280" max="12280" width="6.453125" style="3" customWidth="1"/>
    <col min="12281" max="12284" width="7.6328125" style="3" bestFit="1" customWidth="1"/>
    <col min="12285" max="12287" width="9.90625" style="3" bestFit="1" customWidth="1"/>
    <col min="12288" max="12291" width="7.6328125" style="3" bestFit="1" customWidth="1"/>
    <col min="12292" max="12297" width="4.36328125" style="3" customWidth="1"/>
    <col min="12298" max="12298" width="20.6328125" style="3" customWidth="1"/>
    <col min="12299" max="12530" width="8.7265625" style="3"/>
    <col min="12531" max="12532" width="4.36328125" style="3" customWidth="1"/>
    <col min="12533" max="12533" width="8" style="3" customWidth="1"/>
    <col min="12534" max="12534" width="9.6328125" style="3" customWidth="1"/>
    <col min="12535" max="12535" width="20.6328125" style="3" customWidth="1"/>
    <col min="12536" max="12536" width="6.453125" style="3" customWidth="1"/>
    <col min="12537" max="12540" width="7.6328125" style="3" bestFit="1" customWidth="1"/>
    <col min="12541" max="12543" width="9.90625" style="3" bestFit="1" customWidth="1"/>
    <col min="12544" max="12547" width="7.6328125" style="3" bestFit="1" customWidth="1"/>
    <col min="12548" max="12553" width="4.36328125" style="3" customWidth="1"/>
    <col min="12554" max="12554" width="20.6328125" style="3" customWidth="1"/>
    <col min="12555" max="12786" width="8.7265625" style="3"/>
    <col min="12787" max="12788" width="4.36328125" style="3" customWidth="1"/>
    <col min="12789" max="12789" width="8" style="3" customWidth="1"/>
    <col min="12790" max="12790" width="9.6328125" style="3" customWidth="1"/>
    <col min="12791" max="12791" width="20.6328125" style="3" customWidth="1"/>
    <col min="12792" max="12792" width="6.453125" style="3" customWidth="1"/>
    <col min="12793" max="12796" width="7.6328125" style="3" bestFit="1" customWidth="1"/>
    <col min="12797" max="12799" width="9.90625" style="3" bestFit="1" customWidth="1"/>
    <col min="12800" max="12803" width="7.6328125" style="3" bestFit="1" customWidth="1"/>
    <col min="12804" max="12809" width="4.36328125" style="3" customWidth="1"/>
    <col min="12810" max="12810" width="20.6328125" style="3" customWidth="1"/>
    <col min="12811" max="13042" width="8.7265625" style="3"/>
    <col min="13043" max="13044" width="4.36328125" style="3" customWidth="1"/>
    <col min="13045" max="13045" width="8" style="3" customWidth="1"/>
    <col min="13046" max="13046" width="9.6328125" style="3" customWidth="1"/>
    <col min="13047" max="13047" width="20.6328125" style="3" customWidth="1"/>
    <col min="13048" max="13048" width="6.453125" style="3" customWidth="1"/>
    <col min="13049" max="13052" width="7.6328125" style="3" bestFit="1" customWidth="1"/>
    <col min="13053" max="13055" width="9.90625" style="3" bestFit="1" customWidth="1"/>
    <col min="13056" max="13059" width="7.6328125" style="3" bestFit="1" customWidth="1"/>
    <col min="13060" max="13065" width="4.36328125" style="3" customWidth="1"/>
    <col min="13066" max="13066" width="20.6328125" style="3" customWidth="1"/>
    <col min="13067" max="13298" width="8.7265625" style="3"/>
    <col min="13299" max="13300" width="4.36328125" style="3" customWidth="1"/>
    <col min="13301" max="13301" width="8" style="3" customWidth="1"/>
    <col min="13302" max="13302" width="9.6328125" style="3" customWidth="1"/>
    <col min="13303" max="13303" width="20.6328125" style="3" customWidth="1"/>
    <col min="13304" max="13304" width="6.453125" style="3" customWidth="1"/>
    <col min="13305" max="13308" width="7.6328125" style="3" bestFit="1" customWidth="1"/>
    <col min="13309" max="13311" width="9.90625" style="3" bestFit="1" customWidth="1"/>
    <col min="13312" max="13315" width="7.6328125" style="3" bestFit="1" customWidth="1"/>
    <col min="13316" max="13321" width="4.36328125" style="3" customWidth="1"/>
    <col min="13322" max="13322" width="20.6328125" style="3" customWidth="1"/>
    <col min="13323" max="13554" width="8.7265625" style="3"/>
    <col min="13555" max="13556" width="4.36328125" style="3" customWidth="1"/>
    <col min="13557" max="13557" width="8" style="3" customWidth="1"/>
    <col min="13558" max="13558" width="9.6328125" style="3" customWidth="1"/>
    <col min="13559" max="13559" width="20.6328125" style="3" customWidth="1"/>
    <col min="13560" max="13560" width="6.453125" style="3" customWidth="1"/>
    <col min="13561" max="13564" width="7.6328125" style="3" bestFit="1" customWidth="1"/>
    <col min="13565" max="13567" width="9.90625" style="3" bestFit="1" customWidth="1"/>
    <col min="13568" max="13571" width="7.6328125" style="3" bestFit="1" customWidth="1"/>
    <col min="13572" max="13577" width="4.36328125" style="3" customWidth="1"/>
    <col min="13578" max="13578" width="20.6328125" style="3" customWidth="1"/>
    <col min="13579" max="13810" width="8.7265625" style="3"/>
    <col min="13811" max="13812" width="4.36328125" style="3" customWidth="1"/>
    <col min="13813" max="13813" width="8" style="3" customWidth="1"/>
    <col min="13814" max="13814" width="9.6328125" style="3" customWidth="1"/>
    <col min="13815" max="13815" width="20.6328125" style="3" customWidth="1"/>
    <col min="13816" max="13816" width="6.453125" style="3" customWidth="1"/>
    <col min="13817" max="13820" width="7.6328125" style="3" bestFit="1" customWidth="1"/>
    <col min="13821" max="13823" width="9.90625" style="3" bestFit="1" customWidth="1"/>
    <col min="13824" max="13827" width="7.6328125" style="3" bestFit="1" customWidth="1"/>
    <col min="13828" max="13833" width="4.36328125" style="3" customWidth="1"/>
    <col min="13834" max="13834" width="20.6328125" style="3" customWidth="1"/>
    <col min="13835" max="14066" width="8.7265625" style="3"/>
    <col min="14067" max="14068" width="4.36328125" style="3" customWidth="1"/>
    <col min="14069" max="14069" width="8" style="3" customWidth="1"/>
    <col min="14070" max="14070" width="9.6328125" style="3" customWidth="1"/>
    <col min="14071" max="14071" width="20.6328125" style="3" customWidth="1"/>
    <col min="14072" max="14072" width="6.453125" style="3" customWidth="1"/>
    <col min="14073" max="14076" width="7.6328125" style="3" bestFit="1" customWidth="1"/>
    <col min="14077" max="14079" width="9.90625" style="3" bestFit="1" customWidth="1"/>
    <col min="14080" max="14083" width="7.6328125" style="3" bestFit="1" customWidth="1"/>
    <col min="14084" max="14089" width="4.36328125" style="3" customWidth="1"/>
    <col min="14090" max="14090" width="20.6328125" style="3" customWidth="1"/>
    <col min="14091" max="14322" width="8.7265625" style="3"/>
    <col min="14323" max="14324" width="4.36328125" style="3" customWidth="1"/>
    <col min="14325" max="14325" width="8" style="3" customWidth="1"/>
    <col min="14326" max="14326" width="9.6328125" style="3" customWidth="1"/>
    <col min="14327" max="14327" width="20.6328125" style="3" customWidth="1"/>
    <col min="14328" max="14328" width="6.453125" style="3" customWidth="1"/>
    <col min="14329" max="14332" width="7.6328125" style="3" bestFit="1" customWidth="1"/>
    <col min="14333" max="14335" width="9.90625" style="3" bestFit="1" customWidth="1"/>
    <col min="14336" max="14339" width="7.6328125" style="3" bestFit="1" customWidth="1"/>
    <col min="14340" max="14345" width="4.36328125" style="3" customWidth="1"/>
    <col min="14346" max="14346" width="20.6328125" style="3" customWidth="1"/>
    <col min="14347" max="14578" width="8.7265625" style="3"/>
    <col min="14579" max="14580" width="4.36328125" style="3" customWidth="1"/>
    <col min="14581" max="14581" width="8" style="3" customWidth="1"/>
    <col min="14582" max="14582" width="9.6328125" style="3" customWidth="1"/>
    <col min="14583" max="14583" width="20.6328125" style="3" customWidth="1"/>
    <col min="14584" max="14584" width="6.453125" style="3" customWidth="1"/>
    <col min="14585" max="14588" width="7.6328125" style="3" bestFit="1" customWidth="1"/>
    <col min="14589" max="14591" width="9.90625" style="3" bestFit="1" customWidth="1"/>
    <col min="14592" max="14595" width="7.6328125" style="3" bestFit="1" customWidth="1"/>
    <col min="14596" max="14601" width="4.36328125" style="3" customWidth="1"/>
    <col min="14602" max="14602" width="20.6328125" style="3" customWidth="1"/>
    <col min="14603" max="14834" width="8.7265625" style="3"/>
    <col min="14835" max="14836" width="4.36328125" style="3" customWidth="1"/>
    <col min="14837" max="14837" width="8" style="3" customWidth="1"/>
    <col min="14838" max="14838" width="9.6328125" style="3" customWidth="1"/>
    <col min="14839" max="14839" width="20.6328125" style="3" customWidth="1"/>
    <col min="14840" max="14840" width="6.453125" style="3" customWidth="1"/>
    <col min="14841" max="14844" width="7.6328125" style="3" bestFit="1" customWidth="1"/>
    <col min="14845" max="14847" width="9.90625" style="3" bestFit="1" customWidth="1"/>
    <col min="14848" max="14851" width="7.6328125" style="3" bestFit="1" customWidth="1"/>
    <col min="14852" max="14857" width="4.36328125" style="3" customWidth="1"/>
    <col min="14858" max="14858" width="20.6328125" style="3" customWidth="1"/>
    <col min="14859" max="15090" width="8.7265625" style="3"/>
    <col min="15091" max="15092" width="4.36328125" style="3" customWidth="1"/>
    <col min="15093" max="15093" width="8" style="3" customWidth="1"/>
    <col min="15094" max="15094" width="9.6328125" style="3" customWidth="1"/>
    <col min="15095" max="15095" width="20.6328125" style="3" customWidth="1"/>
    <col min="15096" max="15096" width="6.453125" style="3" customWidth="1"/>
    <col min="15097" max="15100" width="7.6328125" style="3" bestFit="1" customWidth="1"/>
    <col min="15101" max="15103" width="9.90625" style="3" bestFit="1" customWidth="1"/>
    <col min="15104" max="15107" width="7.6328125" style="3" bestFit="1" customWidth="1"/>
    <col min="15108" max="15113" width="4.36328125" style="3" customWidth="1"/>
    <col min="15114" max="15114" width="20.6328125" style="3" customWidth="1"/>
    <col min="15115" max="15346" width="8.7265625" style="3"/>
    <col min="15347" max="15348" width="4.36328125" style="3" customWidth="1"/>
    <col min="15349" max="15349" width="8" style="3" customWidth="1"/>
    <col min="15350" max="15350" width="9.6328125" style="3" customWidth="1"/>
    <col min="15351" max="15351" width="20.6328125" style="3" customWidth="1"/>
    <col min="15352" max="15352" width="6.453125" style="3" customWidth="1"/>
    <col min="15353" max="15356" width="7.6328125" style="3" bestFit="1" customWidth="1"/>
    <col min="15357" max="15359" width="9.90625" style="3" bestFit="1" customWidth="1"/>
    <col min="15360" max="15363" width="7.6328125" style="3" bestFit="1" customWidth="1"/>
    <col min="15364" max="15369" width="4.36328125" style="3" customWidth="1"/>
    <col min="15370" max="15370" width="20.6328125" style="3" customWidth="1"/>
    <col min="15371" max="15602" width="8.7265625" style="3"/>
    <col min="15603" max="15604" width="4.36328125" style="3" customWidth="1"/>
    <col min="15605" max="15605" width="8" style="3" customWidth="1"/>
    <col min="15606" max="15606" width="9.6328125" style="3" customWidth="1"/>
    <col min="15607" max="15607" width="20.6328125" style="3" customWidth="1"/>
    <col min="15608" max="15608" width="6.453125" style="3" customWidth="1"/>
    <col min="15609" max="15612" width="7.6328125" style="3" bestFit="1" customWidth="1"/>
    <col min="15613" max="15615" width="9.90625" style="3" bestFit="1" customWidth="1"/>
    <col min="15616" max="15619" width="7.6328125" style="3" bestFit="1" customWidth="1"/>
    <col min="15620" max="15625" width="4.36328125" style="3" customWidth="1"/>
    <col min="15626" max="15626" width="20.6328125" style="3" customWidth="1"/>
    <col min="15627" max="15858" width="8.7265625" style="3"/>
    <col min="15859" max="15860" width="4.36328125" style="3" customWidth="1"/>
    <col min="15861" max="15861" width="8" style="3" customWidth="1"/>
    <col min="15862" max="15862" width="9.6328125" style="3" customWidth="1"/>
    <col min="15863" max="15863" width="20.6328125" style="3" customWidth="1"/>
    <col min="15864" max="15864" width="6.453125" style="3" customWidth="1"/>
    <col min="15865" max="15868" width="7.6328125" style="3" bestFit="1" customWidth="1"/>
    <col min="15869" max="15871" width="9.90625" style="3" bestFit="1" customWidth="1"/>
    <col min="15872" max="15875" width="7.6328125" style="3" bestFit="1" customWidth="1"/>
    <col min="15876" max="15881" width="4.36328125" style="3" customWidth="1"/>
    <col min="15882" max="15882" width="20.6328125" style="3" customWidth="1"/>
    <col min="15883" max="16114" width="8.7265625" style="3"/>
    <col min="16115" max="16116" width="4.36328125" style="3" customWidth="1"/>
    <col min="16117" max="16117" width="8" style="3" customWidth="1"/>
    <col min="16118" max="16118" width="9.6328125" style="3" customWidth="1"/>
    <col min="16119" max="16119" width="20.6328125" style="3" customWidth="1"/>
    <col min="16120" max="16120" width="6.453125" style="3" customWidth="1"/>
    <col min="16121" max="16124" width="7.6328125" style="3" bestFit="1" customWidth="1"/>
    <col min="16125" max="16127" width="9.90625" style="3" bestFit="1" customWidth="1"/>
    <col min="16128" max="16131" width="7.6328125" style="3" bestFit="1" customWidth="1"/>
    <col min="16132" max="16137" width="4.36328125" style="3" customWidth="1"/>
    <col min="16138" max="16138" width="20.6328125" style="3" customWidth="1"/>
    <col min="16139" max="16384" width="8.7265625" style="3"/>
  </cols>
  <sheetData>
    <row r="1" spans="1:38" s="1" customFormat="1" ht="23.15" customHeight="1">
      <c r="A1" s="102" t="s">
        <v>459</v>
      </c>
      <c r="B1" s="77"/>
      <c r="C1" s="77"/>
      <c r="D1" s="76"/>
      <c r="E1" s="77"/>
      <c r="F1" s="77"/>
      <c r="G1" s="158" t="s">
        <v>624</v>
      </c>
      <c r="I1" s="81"/>
      <c r="J1" s="77"/>
      <c r="K1" s="77"/>
      <c r="L1" s="81"/>
      <c r="M1" s="77"/>
      <c r="N1" s="77"/>
      <c r="O1" s="81"/>
      <c r="P1" s="81"/>
      <c r="Q1" s="77"/>
      <c r="R1" s="77"/>
      <c r="S1" s="77"/>
      <c r="T1" s="77"/>
      <c r="U1" s="77"/>
      <c r="V1" s="77"/>
      <c r="W1" s="77"/>
      <c r="X1" s="77"/>
      <c r="Y1" s="77"/>
      <c r="Z1" s="77"/>
      <c r="AA1" s="77"/>
      <c r="AB1" s="77"/>
      <c r="AC1" s="77"/>
      <c r="AD1" s="77"/>
      <c r="AE1" s="77"/>
      <c r="AF1" s="77"/>
      <c r="AG1" s="77"/>
      <c r="AH1" s="77"/>
      <c r="AI1" s="77"/>
      <c r="AJ1" s="77"/>
      <c r="AK1" s="77"/>
      <c r="AL1" s="77"/>
    </row>
    <row r="2" spans="1:38" ht="5.15" customHeight="1" thickBot="1">
      <c r="C2" s="4"/>
      <c r="D2" s="5"/>
      <c r="E2" s="5"/>
      <c r="F2" s="5"/>
      <c r="G2" s="2"/>
      <c r="H2" s="2"/>
      <c r="I2" s="2"/>
      <c r="J2" s="2"/>
      <c r="K2" s="2"/>
      <c r="L2" s="2"/>
      <c r="M2" s="2"/>
      <c r="N2" s="2"/>
      <c r="O2" s="2"/>
      <c r="P2" s="2"/>
      <c r="Q2" s="2"/>
      <c r="R2" s="2"/>
      <c r="S2" s="2"/>
      <c r="T2" s="2"/>
      <c r="U2" s="2"/>
      <c r="V2" s="2"/>
      <c r="W2" s="2"/>
      <c r="X2" s="2"/>
      <c r="Y2" s="2"/>
      <c r="Z2" s="2"/>
      <c r="AG2" s="2"/>
      <c r="AH2" s="2"/>
      <c r="AI2" s="2"/>
      <c r="AJ2" s="2"/>
      <c r="AK2" s="2"/>
      <c r="AL2" s="2"/>
    </row>
    <row r="3" spans="1:38" s="10" customFormat="1" ht="19" customHeight="1" thickBot="1">
      <c r="A3" s="248" t="s">
        <v>1</v>
      </c>
      <c r="B3" s="249"/>
      <c r="C3" s="249"/>
      <c r="D3" s="249"/>
      <c r="E3" s="250"/>
      <c r="F3" s="253" t="s">
        <v>618</v>
      </c>
      <c r="G3" s="25"/>
      <c r="H3" s="25"/>
      <c r="I3" s="155" t="s">
        <v>2</v>
      </c>
      <c r="J3" s="156"/>
      <c r="K3" s="156"/>
      <c r="L3" s="156"/>
      <c r="M3" s="156"/>
      <c r="N3" s="156"/>
      <c r="O3" s="156"/>
      <c r="P3" s="156"/>
      <c r="Q3" s="156"/>
      <c r="R3" s="156"/>
      <c r="S3" s="156"/>
      <c r="T3" s="156"/>
      <c r="U3" s="156"/>
      <c r="V3" s="156"/>
      <c r="W3" s="156"/>
      <c r="X3" s="156"/>
      <c r="Y3" s="156"/>
      <c r="Z3" s="156"/>
      <c r="AA3" s="156"/>
      <c r="AB3" s="156"/>
      <c r="AC3" s="156"/>
      <c r="AD3" s="156"/>
      <c r="AE3" s="156"/>
      <c r="AF3" s="157"/>
      <c r="AG3" s="155" t="s">
        <v>489</v>
      </c>
      <c r="AH3" s="156"/>
      <c r="AI3" s="156"/>
      <c r="AJ3" s="156"/>
      <c r="AK3" s="156"/>
      <c r="AL3" s="157"/>
    </row>
    <row r="4" spans="1:38" s="10" customFormat="1" ht="19" customHeight="1" thickBot="1">
      <c r="A4" s="251" t="s">
        <v>317</v>
      </c>
      <c r="B4" s="252"/>
      <c r="C4" s="251" t="s">
        <v>3</v>
      </c>
      <c r="D4" s="252"/>
      <c r="E4" s="26"/>
      <c r="F4" s="254"/>
      <c r="G4" s="27"/>
      <c r="H4" s="27"/>
      <c r="I4" s="20" t="s">
        <v>458</v>
      </c>
      <c r="J4" s="21"/>
      <c r="K4" s="21"/>
      <c r="L4" s="21"/>
      <c r="M4" s="21"/>
      <c r="N4" s="21"/>
      <c r="O4" s="21"/>
      <c r="P4" s="21"/>
      <c r="Q4" s="21"/>
      <c r="R4" s="21"/>
      <c r="S4" s="21"/>
      <c r="T4" s="21"/>
      <c r="U4" s="21"/>
      <c r="V4" s="21"/>
      <c r="W4" s="21"/>
      <c r="X4" s="21"/>
      <c r="Y4" s="21"/>
      <c r="Z4" s="21"/>
      <c r="AA4" s="21"/>
      <c r="AB4" s="21"/>
      <c r="AC4" s="21"/>
      <c r="AD4" s="21"/>
      <c r="AE4" s="21"/>
      <c r="AF4" s="86"/>
      <c r="AG4" s="161" t="s">
        <v>488</v>
      </c>
      <c r="AH4" s="162"/>
      <c r="AI4" s="162"/>
      <c r="AJ4" s="162"/>
      <c r="AK4" s="162"/>
      <c r="AL4" s="241"/>
    </row>
    <row r="5" spans="1:38" s="10" customFormat="1" ht="13" customHeight="1">
      <c r="A5" s="28"/>
      <c r="B5" s="29"/>
      <c r="C5" s="28"/>
      <c r="D5" s="29"/>
      <c r="E5" s="30"/>
      <c r="F5" s="254"/>
      <c r="G5" s="27"/>
      <c r="H5" s="27"/>
      <c r="I5" s="13">
        <v>1</v>
      </c>
      <c r="J5" s="14">
        <v>2</v>
      </c>
      <c r="K5" s="14">
        <v>6</v>
      </c>
      <c r="L5" s="14">
        <v>8</v>
      </c>
      <c r="M5" s="14">
        <v>9</v>
      </c>
      <c r="N5" s="14">
        <v>11</v>
      </c>
      <c r="O5" s="14">
        <v>57</v>
      </c>
      <c r="P5" s="14">
        <v>59</v>
      </c>
      <c r="Q5" s="14">
        <v>60</v>
      </c>
      <c r="R5" s="14">
        <v>61</v>
      </c>
      <c r="S5" s="14">
        <v>62</v>
      </c>
      <c r="T5" s="14">
        <v>63</v>
      </c>
      <c r="U5" s="14">
        <v>64</v>
      </c>
      <c r="V5" s="14">
        <v>65</v>
      </c>
      <c r="W5" s="14">
        <v>66</v>
      </c>
      <c r="X5" s="14">
        <v>67</v>
      </c>
      <c r="Y5" s="14">
        <v>71</v>
      </c>
      <c r="Z5" s="14">
        <v>78</v>
      </c>
      <c r="AA5" s="14">
        <v>82</v>
      </c>
      <c r="AB5" s="14">
        <v>94</v>
      </c>
      <c r="AC5" s="14">
        <v>98</v>
      </c>
      <c r="AD5" s="14">
        <v>178</v>
      </c>
      <c r="AE5" s="14">
        <v>184</v>
      </c>
      <c r="AF5" s="14">
        <v>191</v>
      </c>
      <c r="AG5" s="159">
        <v>300</v>
      </c>
      <c r="AH5" s="160"/>
      <c r="AI5" s="163"/>
      <c r="AJ5" s="163"/>
      <c r="AK5" s="163"/>
      <c r="AL5" s="242"/>
    </row>
    <row r="6" spans="1:38" s="10" customFormat="1" ht="170.15" customHeight="1" thickBot="1">
      <c r="A6" s="31" t="s">
        <v>318</v>
      </c>
      <c r="B6" s="32" t="s">
        <v>319</v>
      </c>
      <c r="C6" s="31" t="s">
        <v>4</v>
      </c>
      <c r="D6" s="32" t="s">
        <v>5</v>
      </c>
      <c r="E6" s="33" t="s">
        <v>444</v>
      </c>
      <c r="F6" s="255"/>
      <c r="G6" s="34" t="s">
        <v>6</v>
      </c>
      <c r="H6" s="34" t="s">
        <v>281</v>
      </c>
      <c r="I6" s="229" t="str">
        <f>HYPERLINK("#分類事項一覧! $B$3 "," 男女")</f>
        <v xml:space="preserve"> 男女</v>
      </c>
      <c r="J6" s="230" t="str">
        <f>HYPERLINK("#分類事項一覧! $B$12 "," 配偶関係")</f>
        <v xml:space="preserve"> 配偶関係</v>
      </c>
      <c r="K6" s="230" t="str">
        <f>HYPERLINK("#分類事項一覧! $B$57 "," 年齢")</f>
        <v xml:space="preserve"> 年齢</v>
      </c>
      <c r="L6" s="230" t="str">
        <f>HYPERLINK("#分類事項一覧! $B$377 "," 教育")</f>
        <v xml:space="preserve"> 教育</v>
      </c>
      <c r="M6" s="230" t="str">
        <f>HYPERLINK("#分類事項一覧! $B$410 "," 卒業時期")</f>
        <v xml:space="preserve"> 卒業時期</v>
      </c>
      <c r="N6" s="230" t="str">
        <f>HYPERLINK("#分類事項一覧! $B$459 "," 就業状態・仕事の主従")</f>
        <v xml:space="preserve"> 就業状態・仕事の主従</v>
      </c>
      <c r="O6" s="230" t="str">
        <f>HYPERLINK("#分類事項一覧! $B$2138 "," 就業希望の有無・求職活動の有無・希望する仕事の形態")</f>
        <v xml:space="preserve"> 就業希望の有無・求職活動の有無・希望する仕事の形態</v>
      </c>
      <c r="P6" s="230" t="str">
        <f>HYPERLINK("#分類事項一覧! $B$2190 "," 就業希望理由")</f>
        <v xml:space="preserve"> 就業希望理由</v>
      </c>
      <c r="Q6" s="230" t="str">
        <f>HYPERLINK("#分類事項一覧! $B$2205 "," 希望する仕事の種類")</f>
        <v xml:space="preserve"> 希望する仕事の種類</v>
      </c>
      <c r="R6" s="230" t="str">
        <f>HYPERLINK("#分類事項一覧! $B$2224 "," 希望する仕事の形態")</f>
        <v xml:space="preserve"> 希望する仕事の形態</v>
      </c>
      <c r="S6" s="230" t="str">
        <f>HYPERLINK("#分類事項一覧! $B$2239 "," 求職活動の有無")</f>
        <v xml:space="preserve"> 求職活動の有無</v>
      </c>
      <c r="T6" s="230" t="str">
        <f>HYPERLINK("#分類事項一覧! $B$2247 "," 求職活動の有無・就業希望時期")</f>
        <v xml:space="preserve"> 求職活動の有無・就業希望時期</v>
      </c>
      <c r="U6" s="230" t="str">
        <f>HYPERLINK("#分類事項一覧! $B$2258 "," 非求職理由")</f>
        <v xml:space="preserve"> 非求職理由</v>
      </c>
      <c r="V6" s="230" t="str">
        <f>HYPERLINK("#分類事項一覧! $B$2276 "," 求職期間")</f>
        <v xml:space="preserve"> 求職期間</v>
      </c>
      <c r="W6" s="230" t="str">
        <f>HYPERLINK("#分類事項一覧! $B$2320 "," 就業希望時期")</f>
        <v xml:space="preserve"> 就業希望時期</v>
      </c>
      <c r="X6" s="230" t="str">
        <f>HYPERLINK("#分類事項一覧! $B$2330 "," 非就業希望理由")</f>
        <v xml:space="preserve"> 非就業希望理由</v>
      </c>
      <c r="Y6" s="230" t="str">
        <f>HYPERLINK("#分類事項一覧! $B$2395 "," 前職の有無")</f>
        <v xml:space="preserve"> 前職の有無</v>
      </c>
      <c r="Z6" s="230" t="str">
        <f>HYPERLINK("#分類事項一覧! $B$2605 "," 初職の有無")</f>
        <v xml:space="preserve"> 初職の有無</v>
      </c>
      <c r="AA6" s="230" t="str">
        <f>HYPERLINK("#分類事項一覧! $B$2669 "," 初職の従業上の地位・雇用形態")</f>
        <v xml:space="preserve"> 初職の従業上の地位・雇用形態</v>
      </c>
      <c r="AB6" s="230" t="str">
        <f>HYPERLINK("#分類事項一覧! $B$3033 "," 育児の有無・頻度")</f>
        <v xml:space="preserve"> 育児の有無・頻度</v>
      </c>
      <c r="AC6" s="230" t="str">
        <f>HYPERLINK("#分類事項一覧! $B$3083 "," 介護の有無・頻度")</f>
        <v xml:space="preserve"> 介護の有無・頻度</v>
      </c>
      <c r="AD6" s="230" t="str">
        <f>HYPERLINK("#分類事項一覧! $B$4567 "," 世帯の家族類型")</f>
        <v xml:space="preserve"> 世帯の家族類型</v>
      </c>
      <c r="AE6" s="233" t="str">
        <f>HYPERLINK("#分類事項一覧! $B$4743 "," 一般・単身世帯")</f>
        <v xml:space="preserve"> 一般・単身世帯</v>
      </c>
      <c r="AF6" s="230" t="str">
        <f>HYPERLINK("#分類事項一覧! $B$4833 "," 世帯所得")</f>
        <v xml:space="preserve"> 世帯所得</v>
      </c>
      <c r="AG6" s="240" t="str">
        <f>HYPERLINK("#分類事項一覧! $B$5017 "," 地域区分")</f>
        <v xml:space="preserve"> 地域区分</v>
      </c>
      <c r="AH6" s="35" t="s">
        <v>490</v>
      </c>
      <c r="AI6" s="56" t="s">
        <v>491</v>
      </c>
      <c r="AJ6" s="56" t="s">
        <v>492</v>
      </c>
      <c r="AK6" s="56" t="s">
        <v>493</v>
      </c>
      <c r="AL6" s="243" t="s">
        <v>494</v>
      </c>
    </row>
    <row r="7" spans="1:38" s="7" customFormat="1" ht="12" customHeight="1">
      <c r="A7" s="39" t="s">
        <v>386</v>
      </c>
      <c r="B7" s="40" t="s">
        <v>15</v>
      </c>
      <c r="C7" s="39" t="s">
        <v>125</v>
      </c>
      <c r="D7" s="40" t="s">
        <v>15</v>
      </c>
      <c r="E7" s="42" t="s">
        <v>113</v>
      </c>
      <c r="F7" s="42" t="s">
        <v>625</v>
      </c>
      <c r="G7" s="41" t="s">
        <v>62</v>
      </c>
      <c r="H7" s="41" t="s">
        <v>282</v>
      </c>
      <c r="I7" s="18">
        <v>3</v>
      </c>
      <c r="J7" s="19">
        <v>2</v>
      </c>
      <c r="K7" s="19">
        <v>16</v>
      </c>
      <c r="L7" s="19"/>
      <c r="M7" s="19"/>
      <c r="N7" s="19">
        <v>4</v>
      </c>
      <c r="O7" s="19"/>
      <c r="P7" s="19">
        <v>9</v>
      </c>
      <c r="Q7" s="19"/>
      <c r="R7" s="19"/>
      <c r="S7" s="19"/>
      <c r="T7" s="19">
        <v>5</v>
      </c>
      <c r="U7" s="19"/>
      <c r="V7" s="19"/>
      <c r="W7" s="19"/>
      <c r="X7" s="19"/>
      <c r="Y7" s="19"/>
      <c r="Z7" s="19"/>
      <c r="AA7" s="19"/>
      <c r="AB7" s="19"/>
      <c r="AC7" s="19"/>
      <c r="AD7" s="19"/>
      <c r="AE7" s="19"/>
      <c r="AF7" s="19"/>
      <c r="AG7" s="97">
        <v>1</v>
      </c>
      <c r="AH7" s="17" t="s">
        <v>115</v>
      </c>
      <c r="AI7" s="57"/>
      <c r="AJ7" s="57"/>
      <c r="AK7" s="57"/>
      <c r="AL7" s="244"/>
    </row>
    <row r="8" spans="1:38" s="7" customFormat="1" ht="12" customHeight="1">
      <c r="A8" s="39" t="s">
        <v>387</v>
      </c>
      <c r="B8" s="40" t="s">
        <v>15</v>
      </c>
      <c r="C8" s="39" t="s">
        <v>127</v>
      </c>
      <c r="D8" s="40" t="s">
        <v>15</v>
      </c>
      <c r="E8" s="42" t="s">
        <v>114</v>
      </c>
      <c r="F8" s="42" t="s">
        <v>626</v>
      </c>
      <c r="G8" s="41" t="s">
        <v>62</v>
      </c>
      <c r="H8" s="41" t="s">
        <v>282</v>
      </c>
      <c r="I8" s="18">
        <v>3</v>
      </c>
      <c r="J8" s="19">
        <v>2</v>
      </c>
      <c r="K8" s="19" t="s">
        <v>73</v>
      </c>
      <c r="L8" s="19">
        <v>15</v>
      </c>
      <c r="M8" s="19"/>
      <c r="N8" s="19"/>
      <c r="O8" s="19"/>
      <c r="P8" s="19"/>
      <c r="Q8" s="19">
        <v>13</v>
      </c>
      <c r="R8" s="19"/>
      <c r="S8" s="19">
        <v>2</v>
      </c>
      <c r="T8" s="19"/>
      <c r="U8" s="19"/>
      <c r="V8" s="19"/>
      <c r="W8" s="19"/>
      <c r="X8" s="19"/>
      <c r="Y8" s="19"/>
      <c r="Z8" s="19"/>
      <c r="AA8" s="19"/>
      <c r="AB8" s="19"/>
      <c r="AC8" s="19"/>
      <c r="AD8" s="19"/>
      <c r="AE8" s="19"/>
      <c r="AF8" s="19"/>
      <c r="AG8" s="98">
        <v>1</v>
      </c>
      <c r="AH8" s="19" t="s">
        <v>115</v>
      </c>
      <c r="AI8" s="58"/>
      <c r="AJ8" s="58"/>
      <c r="AK8" s="58"/>
      <c r="AL8" s="245"/>
    </row>
    <row r="9" spans="1:38" s="7" customFormat="1" ht="12" customHeight="1">
      <c r="A9" s="39" t="s">
        <v>141</v>
      </c>
      <c r="B9" s="40" t="s">
        <v>15</v>
      </c>
      <c r="C9" s="39" t="s">
        <v>128</v>
      </c>
      <c r="D9" s="40" t="s">
        <v>15</v>
      </c>
      <c r="E9" s="42" t="s">
        <v>123</v>
      </c>
      <c r="F9" s="42" t="s">
        <v>627</v>
      </c>
      <c r="G9" s="41" t="s">
        <v>62</v>
      </c>
      <c r="H9" s="41" t="s">
        <v>282</v>
      </c>
      <c r="I9" s="18">
        <v>3</v>
      </c>
      <c r="J9" s="19">
        <v>2</v>
      </c>
      <c r="K9" s="19" t="s">
        <v>73</v>
      </c>
      <c r="L9" s="19">
        <v>15</v>
      </c>
      <c r="M9" s="19"/>
      <c r="N9" s="19"/>
      <c r="O9" s="19"/>
      <c r="P9" s="19"/>
      <c r="Q9" s="19"/>
      <c r="R9" s="19">
        <v>9</v>
      </c>
      <c r="S9" s="19">
        <v>2</v>
      </c>
      <c r="T9" s="19"/>
      <c r="U9" s="19"/>
      <c r="V9" s="19"/>
      <c r="W9" s="19"/>
      <c r="X9" s="19"/>
      <c r="Y9" s="19"/>
      <c r="Z9" s="19"/>
      <c r="AA9" s="19"/>
      <c r="AB9" s="19"/>
      <c r="AC9" s="19"/>
      <c r="AD9" s="19"/>
      <c r="AE9" s="19"/>
      <c r="AF9" s="19"/>
      <c r="AG9" s="98">
        <v>1</v>
      </c>
      <c r="AH9" s="19" t="s">
        <v>115</v>
      </c>
      <c r="AI9" s="58"/>
      <c r="AJ9" s="58"/>
      <c r="AK9" s="58"/>
      <c r="AL9" s="245"/>
    </row>
    <row r="10" spans="1:38" s="10" customFormat="1" ht="12" customHeight="1">
      <c r="A10" s="39" t="s">
        <v>388</v>
      </c>
      <c r="B10" s="40" t="s">
        <v>7</v>
      </c>
      <c r="C10" s="39" t="s">
        <v>130</v>
      </c>
      <c r="D10" s="40" t="s">
        <v>7</v>
      </c>
      <c r="E10" s="42" t="s">
        <v>126</v>
      </c>
      <c r="F10" s="42" t="s">
        <v>628</v>
      </c>
      <c r="G10" s="41" t="s">
        <v>62</v>
      </c>
      <c r="H10" s="41" t="s">
        <v>282</v>
      </c>
      <c r="I10" s="18">
        <v>3</v>
      </c>
      <c r="J10" s="19"/>
      <c r="K10" s="19">
        <v>16</v>
      </c>
      <c r="L10" s="19"/>
      <c r="M10" s="19"/>
      <c r="N10" s="19"/>
      <c r="O10" s="19"/>
      <c r="P10" s="19"/>
      <c r="Q10" s="19"/>
      <c r="R10" s="19">
        <v>9</v>
      </c>
      <c r="S10" s="19">
        <v>2</v>
      </c>
      <c r="T10" s="19"/>
      <c r="U10" s="19"/>
      <c r="V10" s="19"/>
      <c r="W10" s="19"/>
      <c r="X10" s="19"/>
      <c r="Y10" s="19">
        <v>3</v>
      </c>
      <c r="Z10" s="19"/>
      <c r="AA10" s="19"/>
      <c r="AB10" s="19"/>
      <c r="AC10" s="19"/>
      <c r="AD10" s="19" t="s">
        <v>27</v>
      </c>
      <c r="AE10" s="19"/>
      <c r="AF10" s="19"/>
      <c r="AG10" s="98">
        <v>1</v>
      </c>
      <c r="AH10" s="19" t="s">
        <v>115</v>
      </c>
      <c r="AI10" s="58"/>
      <c r="AJ10" s="58"/>
      <c r="AK10" s="58"/>
      <c r="AL10" s="245"/>
    </row>
    <row r="11" spans="1:38" s="10" customFormat="1" ht="12" customHeight="1">
      <c r="A11" s="39" t="s">
        <v>388</v>
      </c>
      <c r="B11" s="40" t="s">
        <v>8</v>
      </c>
      <c r="C11" s="39" t="s">
        <v>130</v>
      </c>
      <c r="D11" s="40" t="s">
        <v>8</v>
      </c>
      <c r="E11" s="42" t="s">
        <v>126</v>
      </c>
      <c r="F11" s="42" t="s">
        <v>629</v>
      </c>
      <c r="G11" s="41" t="s">
        <v>62</v>
      </c>
      <c r="H11" s="41" t="s">
        <v>282</v>
      </c>
      <c r="I11" s="18">
        <v>3</v>
      </c>
      <c r="J11" s="19"/>
      <c r="K11" s="19">
        <v>8</v>
      </c>
      <c r="L11" s="19"/>
      <c r="M11" s="19"/>
      <c r="N11" s="19"/>
      <c r="O11" s="19"/>
      <c r="P11" s="19"/>
      <c r="Q11" s="19"/>
      <c r="R11" s="19">
        <v>9</v>
      </c>
      <c r="S11" s="19">
        <v>2</v>
      </c>
      <c r="T11" s="19"/>
      <c r="U11" s="19"/>
      <c r="V11" s="19"/>
      <c r="W11" s="19"/>
      <c r="X11" s="19"/>
      <c r="Y11" s="19">
        <v>3</v>
      </c>
      <c r="Z11" s="19"/>
      <c r="AA11" s="19"/>
      <c r="AB11" s="19">
        <v>3</v>
      </c>
      <c r="AC11" s="19"/>
      <c r="AD11" s="19" t="s">
        <v>27</v>
      </c>
      <c r="AE11" s="19"/>
      <c r="AF11" s="19"/>
      <c r="AG11" s="98">
        <v>1</v>
      </c>
      <c r="AH11" s="19" t="s">
        <v>115</v>
      </c>
      <c r="AI11" s="58"/>
      <c r="AJ11" s="58"/>
      <c r="AK11" s="58"/>
      <c r="AL11" s="245"/>
    </row>
    <row r="12" spans="1:38" s="10" customFormat="1" ht="12" customHeight="1">
      <c r="A12" s="39" t="s">
        <v>388</v>
      </c>
      <c r="B12" s="40" t="s">
        <v>10</v>
      </c>
      <c r="C12" s="39" t="s">
        <v>130</v>
      </c>
      <c r="D12" s="40" t="s">
        <v>10</v>
      </c>
      <c r="E12" s="42" t="s">
        <v>126</v>
      </c>
      <c r="F12" s="42" t="s">
        <v>630</v>
      </c>
      <c r="G12" s="41" t="s">
        <v>62</v>
      </c>
      <c r="H12" s="41" t="s">
        <v>282</v>
      </c>
      <c r="I12" s="18">
        <v>3</v>
      </c>
      <c r="J12" s="19"/>
      <c r="K12" s="19" t="s">
        <v>26</v>
      </c>
      <c r="L12" s="19"/>
      <c r="M12" s="19"/>
      <c r="N12" s="19"/>
      <c r="O12" s="19"/>
      <c r="P12" s="19"/>
      <c r="Q12" s="19"/>
      <c r="R12" s="19">
        <v>9</v>
      </c>
      <c r="S12" s="19">
        <v>2</v>
      </c>
      <c r="T12" s="19"/>
      <c r="U12" s="19"/>
      <c r="V12" s="19"/>
      <c r="W12" s="19"/>
      <c r="X12" s="19"/>
      <c r="Y12" s="19">
        <v>3</v>
      </c>
      <c r="Z12" s="19"/>
      <c r="AA12" s="19"/>
      <c r="AB12" s="19"/>
      <c r="AC12" s="19">
        <v>3</v>
      </c>
      <c r="AD12" s="19" t="s">
        <v>27</v>
      </c>
      <c r="AE12" s="19"/>
      <c r="AF12" s="19"/>
      <c r="AG12" s="98">
        <v>1</v>
      </c>
      <c r="AH12" s="19" t="s">
        <v>115</v>
      </c>
      <c r="AI12" s="58"/>
      <c r="AJ12" s="58"/>
      <c r="AK12" s="58"/>
      <c r="AL12" s="245"/>
    </row>
    <row r="13" spans="1:38" s="10" customFormat="1" ht="12" customHeight="1">
      <c r="A13" s="39" t="s">
        <v>389</v>
      </c>
      <c r="B13" s="44" t="s">
        <v>15</v>
      </c>
      <c r="C13" s="43">
        <v>111</v>
      </c>
      <c r="D13" s="44" t="s">
        <v>15</v>
      </c>
      <c r="E13" s="45" t="s">
        <v>129</v>
      </c>
      <c r="F13" s="45" t="s">
        <v>631</v>
      </c>
      <c r="G13" s="41" t="s">
        <v>283</v>
      </c>
      <c r="H13" s="41" t="s">
        <v>282</v>
      </c>
      <c r="I13" s="18">
        <v>3</v>
      </c>
      <c r="J13" s="19"/>
      <c r="K13" s="19">
        <v>16</v>
      </c>
      <c r="L13" s="19"/>
      <c r="M13" s="19"/>
      <c r="N13" s="19"/>
      <c r="O13" s="19"/>
      <c r="P13" s="19">
        <v>9</v>
      </c>
      <c r="Q13" s="19"/>
      <c r="R13" s="19"/>
      <c r="S13" s="19"/>
      <c r="T13" s="19"/>
      <c r="U13" s="19"/>
      <c r="V13" s="19">
        <v>8</v>
      </c>
      <c r="W13" s="19">
        <v>2</v>
      </c>
      <c r="X13" s="19"/>
      <c r="Y13" s="19"/>
      <c r="Z13" s="19"/>
      <c r="AA13" s="19"/>
      <c r="AB13" s="19"/>
      <c r="AC13" s="19"/>
      <c r="AD13" s="19"/>
      <c r="AE13" s="19"/>
      <c r="AF13" s="19"/>
      <c r="AG13" s="98">
        <v>1</v>
      </c>
      <c r="AH13" s="19" t="s">
        <v>115</v>
      </c>
      <c r="AI13" s="58"/>
      <c r="AJ13" s="58"/>
      <c r="AK13" s="58"/>
      <c r="AL13" s="245"/>
    </row>
    <row r="14" spans="1:38" s="10" customFormat="1" ht="12" customHeight="1">
      <c r="A14" s="39" t="s">
        <v>146</v>
      </c>
      <c r="B14" s="44" t="s">
        <v>15</v>
      </c>
      <c r="C14" s="43">
        <v>118</v>
      </c>
      <c r="D14" s="44" t="s">
        <v>15</v>
      </c>
      <c r="E14" s="45" t="s">
        <v>132</v>
      </c>
      <c r="F14" s="45" t="s">
        <v>632</v>
      </c>
      <c r="G14" s="41" t="s">
        <v>131</v>
      </c>
      <c r="H14" s="41" t="s">
        <v>282</v>
      </c>
      <c r="I14" s="18">
        <v>3</v>
      </c>
      <c r="J14" s="19"/>
      <c r="K14" s="19"/>
      <c r="L14" s="19"/>
      <c r="M14" s="19"/>
      <c r="N14" s="19"/>
      <c r="O14" s="19"/>
      <c r="P14" s="19"/>
      <c r="Q14" s="19">
        <v>13</v>
      </c>
      <c r="R14" s="19"/>
      <c r="S14" s="19"/>
      <c r="T14" s="19"/>
      <c r="U14" s="19"/>
      <c r="V14" s="19">
        <v>8</v>
      </c>
      <c r="W14" s="19">
        <v>2</v>
      </c>
      <c r="X14" s="19"/>
      <c r="Y14" s="19"/>
      <c r="Z14" s="19"/>
      <c r="AA14" s="19"/>
      <c r="AB14" s="19">
        <v>3</v>
      </c>
      <c r="AC14" s="19"/>
      <c r="AD14" s="19" t="s">
        <v>27</v>
      </c>
      <c r="AE14" s="19"/>
      <c r="AF14" s="19">
        <v>15</v>
      </c>
      <c r="AG14" s="98">
        <v>1</v>
      </c>
      <c r="AH14" s="19" t="s">
        <v>115</v>
      </c>
      <c r="AI14" s="58"/>
      <c r="AJ14" s="58"/>
      <c r="AK14" s="58"/>
      <c r="AL14" s="245"/>
    </row>
    <row r="15" spans="1:38" s="10" customFormat="1" ht="12" customHeight="1">
      <c r="A15" s="39" t="s">
        <v>148</v>
      </c>
      <c r="B15" s="44" t="s">
        <v>15</v>
      </c>
      <c r="C15" s="43">
        <v>119</v>
      </c>
      <c r="D15" s="44" t="s">
        <v>15</v>
      </c>
      <c r="E15" s="45" t="s">
        <v>133</v>
      </c>
      <c r="F15" s="45" t="s">
        <v>633</v>
      </c>
      <c r="G15" s="41" t="s">
        <v>131</v>
      </c>
      <c r="H15" s="41" t="s">
        <v>282</v>
      </c>
      <c r="I15" s="18">
        <v>3</v>
      </c>
      <c r="J15" s="19"/>
      <c r="K15" s="19"/>
      <c r="L15" s="19"/>
      <c r="M15" s="19"/>
      <c r="N15" s="19"/>
      <c r="O15" s="19"/>
      <c r="P15" s="19"/>
      <c r="Q15" s="19"/>
      <c r="R15" s="19">
        <v>9</v>
      </c>
      <c r="S15" s="19"/>
      <c r="T15" s="19"/>
      <c r="U15" s="19"/>
      <c r="V15" s="19">
        <v>8</v>
      </c>
      <c r="W15" s="19">
        <v>2</v>
      </c>
      <c r="X15" s="19"/>
      <c r="Y15" s="19"/>
      <c r="Z15" s="19"/>
      <c r="AA15" s="19"/>
      <c r="AB15" s="19">
        <v>3</v>
      </c>
      <c r="AC15" s="19"/>
      <c r="AD15" s="19" t="s">
        <v>27</v>
      </c>
      <c r="AE15" s="19"/>
      <c r="AF15" s="19">
        <v>15</v>
      </c>
      <c r="AG15" s="98">
        <v>1</v>
      </c>
      <c r="AH15" s="19" t="s">
        <v>115</v>
      </c>
      <c r="AI15" s="58"/>
      <c r="AJ15" s="58"/>
      <c r="AK15" s="58"/>
      <c r="AL15" s="245"/>
    </row>
    <row r="16" spans="1:38" s="7" customFormat="1" ht="12" customHeight="1">
      <c r="A16" s="39" t="s">
        <v>150</v>
      </c>
      <c r="B16" s="44" t="s">
        <v>15</v>
      </c>
      <c r="C16" s="43">
        <v>120</v>
      </c>
      <c r="D16" s="44" t="s">
        <v>15</v>
      </c>
      <c r="E16" s="45" t="s">
        <v>134</v>
      </c>
      <c r="F16" s="45" t="s">
        <v>634</v>
      </c>
      <c r="G16" s="41" t="s">
        <v>67</v>
      </c>
      <c r="H16" s="41" t="s">
        <v>282</v>
      </c>
      <c r="I16" s="18">
        <v>3</v>
      </c>
      <c r="J16" s="19">
        <v>2</v>
      </c>
      <c r="K16" s="19">
        <v>16</v>
      </c>
      <c r="L16" s="19"/>
      <c r="M16" s="19"/>
      <c r="N16" s="19">
        <v>4</v>
      </c>
      <c r="O16" s="19"/>
      <c r="P16" s="19">
        <v>9</v>
      </c>
      <c r="Q16" s="19"/>
      <c r="R16" s="19"/>
      <c r="S16" s="19"/>
      <c r="T16" s="19"/>
      <c r="U16" s="19">
        <v>12</v>
      </c>
      <c r="V16" s="19"/>
      <c r="W16" s="19">
        <v>4</v>
      </c>
      <c r="X16" s="19"/>
      <c r="Y16" s="19"/>
      <c r="Z16" s="19"/>
      <c r="AA16" s="19"/>
      <c r="AB16" s="19"/>
      <c r="AC16" s="19"/>
      <c r="AD16" s="19"/>
      <c r="AE16" s="19"/>
      <c r="AF16" s="19"/>
      <c r="AG16" s="98">
        <v>1</v>
      </c>
      <c r="AH16" s="19" t="s">
        <v>115</v>
      </c>
      <c r="AI16" s="58"/>
      <c r="AJ16" s="58"/>
      <c r="AK16" s="58"/>
      <c r="AL16" s="245"/>
    </row>
    <row r="17" spans="1:38" s="10" customFormat="1" ht="12" customHeight="1">
      <c r="A17" s="39" t="s">
        <v>140</v>
      </c>
      <c r="B17" s="44" t="s">
        <v>15</v>
      </c>
      <c r="C17" s="43">
        <v>121</v>
      </c>
      <c r="D17" s="44" t="s">
        <v>15</v>
      </c>
      <c r="E17" s="45" t="s">
        <v>135</v>
      </c>
      <c r="F17" s="45" t="s">
        <v>635</v>
      </c>
      <c r="G17" s="41" t="s">
        <v>67</v>
      </c>
      <c r="H17" s="41" t="s">
        <v>282</v>
      </c>
      <c r="I17" s="18">
        <v>3</v>
      </c>
      <c r="J17" s="19"/>
      <c r="K17" s="19"/>
      <c r="L17" s="19">
        <v>15</v>
      </c>
      <c r="M17" s="19"/>
      <c r="N17" s="19"/>
      <c r="O17" s="19"/>
      <c r="P17" s="19">
        <v>9</v>
      </c>
      <c r="Q17" s="19"/>
      <c r="R17" s="19"/>
      <c r="S17" s="19"/>
      <c r="T17" s="19"/>
      <c r="U17" s="19">
        <v>12</v>
      </c>
      <c r="V17" s="19"/>
      <c r="W17" s="19">
        <v>4</v>
      </c>
      <c r="X17" s="19"/>
      <c r="Y17" s="19"/>
      <c r="Z17" s="19"/>
      <c r="AA17" s="19"/>
      <c r="AB17" s="19"/>
      <c r="AC17" s="19"/>
      <c r="AD17" s="19"/>
      <c r="AE17" s="19"/>
      <c r="AF17" s="19"/>
      <c r="AG17" s="98">
        <v>1</v>
      </c>
      <c r="AH17" s="19" t="s">
        <v>115</v>
      </c>
      <c r="AI17" s="58"/>
      <c r="AJ17" s="58"/>
      <c r="AK17" s="58"/>
      <c r="AL17" s="245"/>
    </row>
    <row r="18" spans="1:38" s="10" customFormat="1" ht="12" customHeight="1">
      <c r="A18" s="39" t="s">
        <v>142</v>
      </c>
      <c r="B18" s="44" t="s">
        <v>15</v>
      </c>
      <c r="C18" s="43">
        <v>122</v>
      </c>
      <c r="D18" s="44" t="s">
        <v>15</v>
      </c>
      <c r="E18" s="45" t="s">
        <v>136</v>
      </c>
      <c r="F18" s="45" t="s">
        <v>636</v>
      </c>
      <c r="G18" s="41" t="s">
        <v>67</v>
      </c>
      <c r="H18" s="41" t="s">
        <v>282</v>
      </c>
      <c r="I18" s="18">
        <v>3</v>
      </c>
      <c r="J18" s="19"/>
      <c r="K18" s="19">
        <v>16</v>
      </c>
      <c r="L18" s="19"/>
      <c r="M18" s="19"/>
      <c r="N18" s="19"/>
      <c r="O18" s="19"/>
      <c r="P18" s="19"/>
      <c r="Q18" s="19">
        <v>13</v>
      </c>
      <c r="R18" s="19">
        <v>9</v>
      </c>
      <c r="S18" s="19"/>
      <c r="T18" s="19"/>
      <c r="U18" s="19">
        <v>12</v>
      </c>
      <c r="V18" s="19"/>
      <c r="W18" s="19"/>
      <c r="X18" s="19"/>
      <c r="Y18" s="19"/>
      <c r="Z18" s="19"/>
      <c r="AA18" s="19"/>
      <c r="AB18" s="19"/>
      <c r="AC18" s="19"/>
      <c r="AD18" s="19"/>
      <c r="AE18" s="19"/>
      <c r="AF18" s="19"/>
      <c r="AG18" s="98">
        <v>1</v>
      </c>
      <c r="AH18" s="19" t="s">
        <v>115</v>
      </c>
      <c r="AI18" s="58"/>
      <c r="AJ18" s="58"/>
      <c r="AK18" s="58"/>
      <c r="AL18" s="245"/>
    </row>
    <row r="19" spans="1:38" s="7" customFormat="1" ht="12" customHeight="1">
      <c r="A19" s="39" t="s">
        <v>144</v>
      </c>
      <c r="B19" s="44" t="s">
        <v>15</v>
      </c>
      <c r="C19" s="43">
        <v>124</v>
      </c>
      <c r="D19" s="44" t="s">
        <v>15</v>
      </c>
      <c r="E19" s="45" t="s">
        <v>137</v>
      </c>
      <c r="F19" s="45" t="s">
        <v>637</v>
      </c>
      <c r="G19" s="41" t="s">
        <v>69</v>
      </c>
      <c r="H19" s="41" t="s">
        <v>282</v>
      </c>
      <c r="I19" s="18">
        <v>3</v>
      </c>
      <c r="J19" s="19">
        <v>2</v>
      </c>
      <c r="K19" s="19">
        <v>14</v>
      </c>
      <c r="L19" s="19">
        <v>15</v>
      </c>
      <c r="M19" s="19"/>
      <c r="N19" s="19">
        <v>4</v>
      </c>
      <c r="O19" s="19"/>
      <c r="P19" s="19"/>
      <c r="Q19" s="19"/>
      <c r="R19" s="19"/>
      <c r="S19" s="19"/>
      <c r="T19" s="19"/>
      <c r="U19" s="19"/>
      <c r="V19" s="19"/>
      <c r="W19" s="19"/>
      <c r="X19" s="19">
        <v>12</v>
      </c>
      <c r="Y19" s="19"/>
      <c r="Z19" s="19"/>
      <c r="AA19" s="19"/>
      <c r="AB19" s="19"/>
      <c r="AC19" s="19"/>
      <c r="AD19" s="19"/>
      <c r="AE19" s="19"/>
      <c r="AF19" s="19"/>
      <c r="AG19" s="98">
        <v>1</v>
      </c>
      <c r="AH19" s="19" t="s">
        <v>115</v>
      </c>
      <c r="AI19" s="58"/>
      <c r="AJ19" s="58"/>
      <c r="AK19" s="58"/>
      <c r="AL19" s="245"/>
    </row>
    <row r="20" spans="1:38" s="10" customFormat="1" ht="12" customHeight="1">
      <c r="A20" s="39" t="s">
        <v>145</v>
      </c>
      <c r="B20" s="44" t="s">
        <v>15</v>
      </c>
      <c r="C20" s="43">
        <v>125</v>
      </c>
      <c r="D20" s="44" t="s">
        <v>15</v>
      </c>
      <c r="E20" s="45" t="s">
        <v>138</v>
      </c>
      <c r="F20" s="45" t="s">
        <v>638</v>
      </c>
      <c r="G20" s="41" t="s">
        <v>69</v>
      </c>
      <c r="H20" s="41" t="s">
        <v>282</v>
      </c>
      <c r="I20" s="18">
        <v>3</v>
      </c>
      <c r="J20" s="19">
        <v>2</v>
      </c>
      <c r="K20" s="19" t="s">
        <v>73</v>
      </c>
      <c r="L20" s="19"/>
      <c r="M20" s="19"/>
      <c r="N20" s="19">
        <v>4</v>
      </c>
      <c r="O20" s="19"/>
      <c r="P20" s="19"/>
      <c r="Q20" s="19"/>
      <c r="R20" s="19"/>
      <c r="S20" s="19"/>
      <c r="T20" s="19"/>
      <c r="U20" s="19"/>
      <c r="V20" s="19"/>
      <c r="W20" s="19"/>
      <c r="X20" s="19">
        <v>12</v>
      </c>
      <c r="Y20" s="19"/>
      <c r="Z20" s="19"/>
      <c r="AA20" s="19"/>
      <c r="AB20" s="19"/>
      <c r="AC20" s="19"/>
      <c r="AD20" s="19"/>
      <c r="AE20" s="19">
        <v>3</v>
      </c>
      <c r="AF20" s="19"/>
      <c r="AG20" s="98">
        <v>1</v>
      </c>
      <c r="AH20" s="19" t="s">
        <v>115</v>
      </c>
      <c r="AI20" s="58"/>
      <c r="AJ20" s="58"/>
      <c r="AK20" s="58"/>
      <c r="AL20" s="245"/>
    </row>
    <row r="21" spans="1:38" s="10" customFormat="1" ht="24.5" thickBot="1">
      <c r="A21" s="116" t="s">
        <v>147</v>
      </c>
      <c r="B21" s="88" t="s">
        <v>15</v>
      </c>
      <c r="C21" s="87">
        <v>126</v>
      </c>
      <c r="D21" s="88" t="s">
        <v>15</v>
      </c>
      <c r="E21" s="89" t="s">
        <v>139</v>
      </c>
      <c r="F21" s="89" t="s">
        <v>639</v>
      </c>
      <c r="G21" s="70" t="s">
        <v>332</v>
      </c>
      <c r="H21" s="70" t="s">
        <v>282</v>
      </c>
      <c r="I21" s="71">
        <v>3</v>
      </c>
      <c r="J21" s="72" t="s">
        <v>20</v>
      </c>
      <c r="K21" s="72"/>
      <c r="L21" s="72">
        <v>13</v>
      </c>
      <c r="M21" s="72">
        <v>31</v>
      </c>
      <c r="N21" s="72"/>
      <c r="O21" s="72">
        <v>13</v>
      </c>
      <c r="P21" s="72"/>
      <c r="Q21" s="72"/>
      <c r="R21" s="72"/>
      <c r="S21" s="72"/>
      <c r="T21" s="72"/>
      <c r="U21" s="72"/>
      <c r="V21" s="72"/>
      <c r="W21" s="72"/>
      <c r="X21" s="72"/>
      <c r="Y21" s="72"/>
      <c r="Z21" s="72">
        <v>3</v>
      </c>
      <c r="AA21" s="72">
        <v>14</v>
      </c>
      <c r="AB21" s="72"/>
      <c r="AC21" s="72"/>
      <c r="AD21" s="72"/>
      <c r="AE21" s="72"/>
      <c r="AF21" s="72"/>
      <c r="AG21" s="101">
        <v>1</v>
      </c>
      <c r="AH21" s="72" t="s">
        <v>115</v>
      </c>
      <c r="AI21" s="74"/>
      <c r="AJ21" s="74"/>
      <c r="AK21" s="74"/>
      <c r="AL21" s="75"/>
    </row>
    <row r="22" spans="1:38" s="10" customFormat="1">
      <c r="AG22"/>
      <c r="AH22"/>
      <c r="AI22"/>
      <c r="AJ22"/>
      <c r="AK22"/>
      <c r="AL22"/>
    </row>
    <row r="23" spans="1:38" s="6" customFormat="1">
      <c r="AG23"/>
      <c r="AH23"/>
      <c r="AI23"/>
      <c r="AJ23"/>
      <c r="AK23"/>
      <c r="AL23"/>
    </row>
    <row r="24" spans="1:38" s="6" customFormat="1">
      <c r="AG24"/>
      <c r="AH24"/>
      <c r="AI24"/>
      <c r="AJ24"/>
      <c r="AK24"/>
      <c r="AL24"/>
    </row>
    <row r="25" spans="1:38" s="6" customFormat="1">
      <c r="AG25"/>
      <c r="AH25"/>
      <c r="AI25"/>
      <c r="AJ25"/>
      <c r="AK25"/>
      <c r="AL25"/>
    </row>
    <row r="26" spans="1:38" s="6" customFormat="1">
      <c r="AG26"/>
      <c r="AH26"/>
      <c r="AI26"/>
      <c r="AJ26"/>
      <c r="AK26"/>
      <c r="AL26"/>
    </row>
    <row r="27" spans="1:38" s="6" customFormat="1">
      <c r="AG27"/>
      <c r="AH27"/>
      <c r="AI27"/>
      <c r="AJ27"/>
      <c r="AK27"/>
      <c r="AL27"/>
    </row>
    <row r="28" spans="1:38" s="6" customFormat="1">
      <c r="AG28"/>
      <c r="AH28"/>
      <c r="AI28"/>
      <c r="AJ28"/>
      <c r="AK28"/>
      <c r="AL28"/>
    </row>
    <row r="29" spans="1:38" s="6" customFormat="1">
      <c r="AG29"/>
      <c r="AH29"/>
      <c r="AI29"/>
      <c r="AJ29"/>
      <c r="AK29"/>
      <c r="AL29"/>
    </row>
    <row r="30" spans="1:38" s="6" customFormat="1">
      <c r="AG30"/>
      <c r="AH30"/>
      <c r="AI30"/>
      <c r="AJ30"/>
      <c r="AK30"/>
      <c r="AL30"/>
    </row>
    <row r="31" spans="1:38" s="6" customFormat="1">
      <c r="AG31"/>
      <c r="AH31"/>
      <c r="AI31"/>
      <c r="AJ31"/>
      <c r="AK31"/>
      <c r="AL31"/>
    </row>
    <row r="32" spans="1:38" s="6" customFormat="1">
      <c r="AG32"/>
      <c r="AH32"/>
      <c r="AI32"/>
      <c r="AJ32"/>
      <c r="AK32"/>
      <c r="AL32"/>
    </row>
    <row r="33" s="6" customFormat="1" ht="12"/>
    <row r="34" s="6" customFormat="1" ht="12"/>
    <row r="35" s="6" customFormat="1" ht="12"/>
    <row r="36" s="6" customFormat="1" ht="12"/>
    <row r="37" s="6" customFormat="1" ht="12"/>
    <row r="38" s="6" customFormat="1" ht="12"/>
    <row r="39" s="6" customFormat="1" ht="12"/>
    <row r="40" s="6" customFormat="1" ht="12"/>
    <row r="41" s="6" customFormat="1" ht="12"/>
    <row r="42" s="6" customFormat="1" ht="12"/>
    <row r="43" s="6" customFormat="1" ht="12"/>
    <row r="44" s="6" customFormat="1" ht="12"/>
    <row r="45" s="6" customFormat="1" ht="12"/>
    <row r="46" s="6" customFormat="1" ht="12"/>
    <row r="47" s="6" customFormat="1" ht="12"/>
    <row r="48" s="6" customFormat="1" ht="12"/>
    <row r="49" s="6" customFormat="1" ht="12"/>
    <row r="50" s="6" customFormat="1" ht="12"/>
    <row r="51" s="6" customFormat="1" ht="12"/>
    <row r="52" s="6" customFormat="1" ht="12"/>
    <row r="53" s="6" customFormat="1" ht="12"/>
    <row r="54" s="6" customFormat="1" ht="12"/>
    <row r="55" s="6" customFormat="1" ht="12"/>
    <row r="56" s="6" customFormat="1" ht="12"/>
    <row r="57" s="6" customFormat="1" ht="12"/>
    <row r="58" s="6" customFormat="1" ht="12"/>
    <row r="59" s="6" customFormat="1" ht="12"/>
    <row r="60" s="6" customFormat="1" ht="12"/>
    <row r="61" s="6" customFormat="1" ht="12"/>
    <row r="62" s="6" customFormat="1" ht="12"/>
    <row r="63" s="6" customFormat="1" ht="12"/>
    <row r="64" s="6" customFormat="1" ht="12"/>
    <row r="65" spans="3:38" s="6" customFormat="1" ht="12"/>
    <row r="66" spans="3:38" s="6" customFormat="1" ht="12"/>
    <row r="67" spans="3:38" s="6" customFormat="1" ht="12"/>
    <row r="68" spans="3:38" s="6" customFormat="1" ht="12"/>
    <row r="69" spans="3:38" s="6" customFormat="1" ht="15" customHeight="1"/>
    <row r="70" spans="3:38">
      <c r="C70" s="6"/>
      <c r="D70" s="6"/>
      <c r="E70" s="6"/>
      <c r="F70" s="6"/>
      <c r="G70" s="6"/>
      <c r="H70" s="6"/>
      <c r="I70" s="6"/>
      <c r="J70" s="6"/>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row>
    <row r="71" spans="3:38">
      <c r="C71" s="6"/>
      <c r="D71" s="6"/>
      <c r="E71" s="6"/>
      <c r="F71" s="6"/>
      <c r="G71" s="6"/>
      <c r="H71" s="6"/>
      <c r="I71" s="6"/>
      <c r="J71" s="6"/>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row>
    <row r="72" spans="3:38">
      <c r="C72" s="6"/>
      <c r="D72" s="6"/>
      <c r="E72" s="6"/>
      <c r="F72" s="6"/>
      <c r="G72" s="6"/>
      <c r="H72" s="6"/>
      <c r="I72" s="6"/>
      <c r="J72" s="6"/>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row>
    <row r="73" spans="3:38">
      <c r="C73" s="6"/>
      <c r="D73" s="6"/>
      <c r="E73" s="6"/>
      <c r="F73" s="6"/>
      <c r="G73" s="6"/>
      <c r="H73" s="6"/>
      <c r="I73" s="6"/>
      <c r="J73" s="6"/>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row>
    <row r="74" spans="3:38">
      <c r="C74" s="6"/>
      <c r="D74" s="6"/>
      <c r="E74" s="6"/>
      <c r="F74" s="6"/>
      <c r="G74" s="6"/>
      <c r="H74" s="6"/>
      <c r="I74" s="6"/>
      <c r="J74" s="6"/>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row>
    <row r="75" spans="3:38">
      <c r="C75" s="6"/>
      <c r="D75" s="6"/>
      <c r="E75" s="6"/>
      <c r="F75" s="6"/>
      <c r="G75" s="6"/>
      <c r="H75" s="6"/>
      <c r="I75" s="6"/>
      <c r="J75" s="6"/>
      <c r="K75" s="6"/>
      <c r="L75" s="6"/>
      <c r="M75" s="6"/>
      <c r="N75" s="6"/>
      <c r="O75" s="6"/>
      <c r="P75" s="6"/>
      <c r="Q75" s="6"/>
      <c r="R75" s="6"/>
      <c r="S75" s="6"/>
      <c r="T75" s="6"/>
      <c r="U75" s="6"/>
      <c r="V75" s="6"/>
      <c r="W75" s="6"/>
      <c r="X75" s="6"/>
      <c r="Y75" s="6"/>
      <c r="Z75" s="6"/>
      <c r="AA75" s="6"/>
      <c r="AB75" s="6"/>
      <c r="AC75" s="6"/>
      <c r="AD75" s="6"/>
      <c r="AE75" s="6"/>
      <c r="AF75" s="6"/>
      <c r="AG75" s="6"/>
      <c r="AH75" s="6"/>
      <c r="AI75" s="6"/>
      <c r="AJ75" s="6"/>
      <c r="AK75" s="6"/>
      <c r="AL75" s="6"/>
    </row>
    <row r="76" spans="3:38">
      <c r="C76" s="6"/>
      <c r="D76" s="6"/>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row>
    <row r="77" spans="3:38">
      <c r="C77" s="6"/>
      <c r="D77" s="6"/>
      <c r="E77" s="6"/>
      <c r="F77" s="6"/>
      <c r="G77" s="6"/>
      <c r="H77" s="6"/>
      <c r="I77" s="6"/>
      <c r="J77" s="6"/>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row>
    <row r="78" spans="3:38">
      <c r="C78" s="6"/>
      <c r="D78" s="6"/>
      <c r="E78" s="6"/>
      <c r="F78" s="6"/>
      <c r="G78" s="6"/>
      <c r="H78" s="6"/>
      <c r="I78" s="6"/>
      <c r="J78" s="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row>
    <row r="79" spans="3:38">
      <c r="C79" s="6"/>
      <c r="D79" s="6"/>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6"/>
      <c r="AH79" s="6"/>
      <c r="AI79" s="6"/>
      <c r="AJ79" s="6"/>
      <c r="AK79" s="6"/>
      <c r="AL79" s="6"/>
    </row>
    <row r="80" spans="3:38">
      <c r="C80" s="6"/>
      <c r="D80" s="6"/>
      <c r="E80" s="6"/>
      <c r="F80" s="6"/>
      <c r="G80" s="6"/>
      <c r="H80" s="6"/>
      <c r="I80" s="6"/>
      <c r="J80" s="6"/>
      <c r="K80" s="6"/>
      <c r="L80" s="6"/>
      <c r="M80" s="6"/>
      <c r="N80" s="6"/>
      <c r="O80" s="6"/>
      <c r="P80" s="6"/>
      <c r="Q80" s="6"/>
      <c r="R80" s="6"/>
      <c r="S80" s="6"/>
      <c r="T80" s="6"/>
      <c r="U80" s="6"/>
      <c r="V80" s="6"/>
      <c r="W80" s="6"/>
      <c r="X80" s="6"/>
      <c r="Y80" s="6"/>
      <c r="Z80" s="6"/>
      <c r="AA80" s="6"/>
      <c r="AB80" s="6"/>
      <c r="AC80" s="6"/>
      <c r="AD80" s="6"/>
      <c r="AE80" s="6"/>
      <c r="AF80" s="6"/>
      <c r="AG80" s="6"/>
      <c r="AH80" s="6"/>
      <c r="AI80" s="6"/>
      <c r="AJ80" s="6"/>
      <c r="AK80" s="6"/>
      <c r="AL80" s="6"/>
    </row>
    <row r="81" spans="3:38">
      <c r="C81" s="6"/>
      <c r="D81" s="6"/>
      <c r="E81" s="6"/>
      <c r="F81" s="6"/>
      <c r="G81" s="6"/>
      <c r="H81" s="6"/>
      <c r="I81" s="6"/>
      <c r="J81" s="6"/>
      <c r="K81" s="6"/>
      <c r="L81" s="6"/>
      <c r="M81" s="6"/>
      <c r="N81" s="6"/>
      <c r="O81" s="6"/>
      <c r="P81" s="6"/>
      <c r="Q81" s="6"/>
      <c r="R81" s="6"/>
      <c r="S81" s="6"/>
      <c r="T81" s="6"/>
      <c r="U81" s="6"/>
      <c r="V81" s="6"/>
      <c r="W81" s="6"/>
      <c r="X81" s="6"/>
      <c r="Y81" s="6"/>
      <c r="Z81" s="6"/>
      <c r="AA81" s="6"/>
      <c r="AB81" s="6"/>
      <c r="AC81" s="6"/>
      <c r="AD81" s="6"/>
      <c r="AE81" s="6"/>
      <c r="AF81" s="6"/>
      <c r="AG81" s="6"/>
      <c r="AH81" s="6"/>
      <c r="AI81" s="6"/>
      <c r="AJ81" s="6"/>
      <c r="AK81" s="6"/>
      <c r="AL81" s="6"/>
    </row>
    <row r="82" spans="3:38">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6"/>
      <c r="AG82" s="6"/>
      <c r="AH82" s="6"/>
      <c r="AI82" s="6"/>
      <c r="AJ82" s="6"/>
      <c r="AK82" s="6"/>
      <c r="AL82" s="6"/>
    </row>
    <row r="83" spans="3:38">
      <c r="C83" s="6"/>
      <c r="D83" s="6"/>
      <c r="E83" s="6"/>
      <c r="F83" s="6"/>
      <c r="G83" s="6"/>
      <c r="H83" s="6"/>
      <c r="I83" s="6"/>
      <c r="J83" s="6"/>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row>
    <row r="84" spans="3:38">
      <c r="C84" s="6"/>
      <c r="D84" s="6"/>
      <c r="E84" s="6"/>
      <c r="F84" s="6"/>
      <c r="G84" s="6"/>
      <c r="H84" s="6"/>
      <c r="I84" s="6"/>
      <c r="J84" s="6"/>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row>
    <row r="85" spans="3:38">
      <c r="C85" s="6"/>
      <c r="D85" s="6"/>
      <c r="E85" s="6"/>
      <c r="F85" s="6"/>
      <c r="G85" s="6"/>
      <c r="H85" s="6"/>
      <c r="I85" s="6"/>
      <c r="J85" s="6"/>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row>
    <row r="86" spans="3:38">
      <c r="C86" s="6"/>
      <c r="D86" s="6"/>
      <c r="E86" s="6"/>
      <c r="F86" s="6"/>
      <c r="G86" s="6"/>
      <c r="H86" s="6"/>
      <c r="I86" s="6"/>
      <c r="J86" s="6"/>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row>
    <row r="87" spans="3:38">
      <c r="C87" s="6"/>
      <c r="D87" s="6"/>
      <c r="E87" s="6"/>
      <c r="F87" s="6"/>
      <c r="G87" s="6"/>
      <c r="H87" s="6"/>
      <c r="I87" s="6"/>
      <c r="J87" s="6"/>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row>
    <row r="88" spans="3:38">
      <c r="C88" s="6"/>
      <c r="D88" s="6"/>
      <c r="E88" s="6"/>
      <c r="F88" s="6"/>
      <c r="G88" s="6"/>
      <c r="H88" s="6"/>
      <c r="I88" s="6"/>
      <c r="J88" s="6"/>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row>
    <row r="89" spans="3:38">
      <c r="C89" s="6"/>
      <c r="D89" s="6"/>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6"/>
      <c r="AG89" s="6"/>
      <c r="AH89" s="6"/>
      <c r="AI89" s="6"/>
      <c r="AJ89" s="6"/>
      <c r="AK89" s="6"/>
      <c r="AL89" s="6"/>
    </row>
    <row r="90" spans="3:38">
      <c r="C90" s="6"/>
      <c r="D90" s="6"/>
      <c r="E90" s="6"/>
      <c r="F90" s="6"/>
      <c r="G90" s="6"/>
      <c r="H90" s="6"/>
      <c r="I90" s="6"/>
      <c r="J90" s="6"/>
      <c r="K90" s="6"/>
      <c r="L90" s="6"/>
      <c r="M90" s="6"/>
      <c r="N90" s="6"/>
      <c r="O90" s="6"/>
      <c r="P90" s="6"/>
      <c r="Q90" s="6"/>
      <c r="R90" s="6"/>
      <c r="S90" s="6"/>
      <c r="T90" s="6"/>
      <c r="U90" s="6"/>
      <c r="V90" s="6"/>
      <c r="W90" s="6"/>
      <c r="X90" s="6"/>
      <c r="Y90" s="6"/>
      <c r="Z90" s="6"/>
      <c r="AA90" s="6"/>
      <c r="AB90" s="6"/>
      <c r="AC90" s="6"/>
      <c r="AD90" s="6"/>
      <c r="AE90" s="6"/>
      <c r="AF90" s="6"/>
      <c r="AG90" s="6"/>
      <c r="AH90" s="6"/>
      <c r="AI90" s="6"/>
      <c r="AJ90" s="6"/>
      <c r="AK90" s="6"/>
      <c r="AL90" s="6"/>
    </row>
    <row r="91" spans="3:38">
      <c r="C91" s="6"/>
      <c r="D91" s="6"/>
      <c r="E91" s="6"/>
      <c r="F91" s="6"/>
      <c r="G91" s="6"/>
      <c r="H91" s="6"/>
      <c r="I91" s="6"/>
      <c r="J91" s="6"/>
      <c r="K91" s="6"/>
      <c r="L91" s="6"/>
      <c r="M91" s="6"/>
      <c r="N91" s="6"/>
      <c r="O91" s="6"/>
      <c r="P91" s="6"/>
      <c r="Q91" s="6"/>
      <c r="R91" s="6"/>
      <c r="S91" s="6"/>
      <c r="T91" s="6"/>
      <c r="U91" s="6"/>
      <c r="V91" s="6"/>
      <c r="W91" s="6"/>
      <c r="X91" s="6"/>
      <c r="Y91" s="6"/>
      <c r="Z91" s="6"/>
      <c r="AA91" s="6"/>
      <c r="AB91" s="6"/>
      <c r="AC91" s="6"/>
      <c r="AD91" s="6"/>
      <c r="AE91" s="6"/>
      <c r="AF91" s="6"/>
      <c r="AG91" s="6"/>
      <c r="AH91" s="6"/>
      <c r="AI91" s="6"/>
      <c r="AJ91" s="6"/>
      <c r="AK91" s="6"/>
      <c r="AL91" s="6"/>
    </row>
    <row r="92" spans="3:38">
      <c r="C92" s="6"/>
      <c r="D92" s="6"/>
      <c r="E92" s="6"/>
      <c r="F92" s="6"/>
      <c r="G92" s="6"/>
      <c r="H92" s="6"/>
      <c r="I92" s="6"/>
      <c r="J92" s="6"/>
      <c r="K92" s="6"/>
      <c r="L92" s="6"/>
      <c r="M92" s="6"/>
      <c r="N92" s="6"/>
      <c r="O92" s="6"/>
      <c r="P92" s="6"/>
      <c r="Q92" s="6"/>
      <c r="R92" s="6"/>
      <c r="S92" s="6"/>
      <c r="T92" s="6"/>
      <c r="U92" s="6"/>
      <c r="V92" s="6"/>
      <c r="W92" s="6"/>
      <c r="X92" s="6"/>
      <c r="Y92" s="6"/>
      <c r="Z92" s="6"/>
      <c r="AA92" s="6"/>
      <c r="AB92" s="6"/>
      <c r="AC92" s="6"/>
      <c r="AD92" s="6"/>
      <c r="AE92" s="6"/>
      <c r="AF92" s="6"/>
      <c r="AG92" s="6"/>
      <c r="AH92" s="6"/>
      <c r="AI92" s="6"/>
      <c r="AJ92" s="6"/>
      <c r="AK92" s="6"/>
      <c r="AL92" s="6"/>
    </row>
    <row r="93" spans="3:38">
      <c r="C93" s="6"/>
      <c r="D93" s="6"/>
      <c r="E93" s="6"/>
      <c r="F93" s="6"/>
      <c r="G93" s="6"/>
      <c r="H93" s="6"/>
      <c r="I93" s="6"/>
      <c r="J93" s="6"/>
      <c r="K93" s="6"/>
      <c r="L93" s="6"/>
      <c r="M93" s="6"/>
      <c r="N93" s="6"/>
      <c r="O93" s="6"/>
      <c r="P93" s="6"/>
      <c r="Q93" s="6"/>
      <c r="R93" s="6"/>
      <c r="S93" s="6"/>
      <c r="T93" s="6"/>
      <c r="U93" s="6"/>
      <c r="V93" s="6"/>
      <c r="W93" s="6"/>
      <c r="X93" s="6"/>
      <c r="Y93" s="6"/>
      <c r="Z93" s="6"/>
      <c r="AA93" s="6"/>
      <c r="AB93" s="6"/>
      <c r="AC93" s="6"/>
      <c r="AD93" s="6"/>
      <c r="AE93" s="6"/>
      <c r="AF93" s="6"/>
      <c r="AG93" s="6"/>
      <c r="AH93" s="6"/>
      <c r="AI93" s="6"/>
      <c r="AJ93" s="6"/>
      <c r="AK93" s="6"/>
      <c r="AL93" s="6"/>
    </row>
    <row r="94" spans="3:38">
      <c r="C94" s="6"/>
      <c r="D94" s="6"/>
      <c r="E94" s="6"/>
      <c r="F94" s="6"/>
      <c r="G94" s="6"/>
      <c r="H94" s="6"/>
      <c r="I94" s="6"/>
      <c r="J94" s="6"/>
      <c r="K94" s="6"/>
      <c r="L94" s="6"/>
      <c r="M94" s="6"/>
      <c r="N94" s="6"/>
      <c r="O94" s="6"/>
      <c r="P94" s="6"/>
      <c r="Q94" s="6"/>
      <c r="R94" s="6"/>
      <c r="S94" s="6"/>
      <c r="T94" s="6"/>
      <c r="U94" s="6"/>
      <c r="V94" s="6"/>
      <c r="W94" s="6"/>
      <c r="X94" s="6"/>
      <c r="Y94" s="6"/>
      <c r="Z94" s="6"/>
      <c r="AA94" s="6"/>
      <c r="AB94" s="6"/>
      <c r="AC94" s="6"/>
      <c r="AD94" s="6"/>
      <c r="AE94" s="6"/>
      <c r="AF94" s="6"/>
      <c r="AG94" s="6"/>
      <c r="AH94" s="6"/>
      <c r="AI94" s="6"/>
      <c r="AJ94" s="6"/>
      <c r="AK94" s="6"/>
      <c r="AL94" s="6"/>
    </row>
    <row r="95" spans="3:38">
      <c r="C95" s="6"/>
      <c r="D95" s="6"/>
      <c r="E95" s="6"/>
      <c r="F95" s="6"/>
      <c r="G95" s="6"/>
      <c r="H95" s="6"/>
      <c r="I95" s="6"/>
      <c r="J95" s="6"/>
      <c r="K95" s="6"/>
      <c r="L95" s="6"/>
      <c r="M95" s="6"/>
      <c r="N95" s="6"/>
      <c r="O95" s="6"/>
      <c r="P95" s="6"/>
      <c r="Q95" s="6"/>
      <c r="R95" s="6"/>
      <c r="S95" s="6"/>
      <c r="T95" s="6"/>
      <c r="U95" s="6"/>
      <c r="V95" s="6"/>
      <c r="W95" s="6"/>
      <c r="X95" s="6"/>
      <c r="Y95" s="6"/>
      <c r="Z95" s="6"/>
      <c r="AA95" s="6"/>
      <c r="AB95" s="6"/>
      <c r="AC95" s="6"/>
      <c r="AD95" s="6"/>
      <c r="AE95" s="6"/>
      <c r="AF95" s="6"/>
      <c r="AG95" s="6"/>
      <c r="AH95" s="6"/>
      <c r="AI95" s="6"/>
      <c r="AJ95" s="6"/>
      <c r="AK95" s="6"/>
      <c r="AL95" s="6"/>
    </row>
    <row r="96" spans="3:38">
      <c r="C96" s="6"/>
      <c r="D96" s="6"/>
      <c r="E96" s="6"/>
      <c r="F96" s="6"/>
      <c r="G96" s="6"/>
      <c r="H96" s="6"/>
      <c r="I96" s="6"/>
      <c r="J96" s="6"/>
      <c r="K96" s="6"/>
      <c r="L96" s="6"/>
      <c r="M96" s="6"/>
      <c r="N96" s="6"/>
      <c r="O96" s="6"/>
      <c r="P96" s="6"/>
      <c r="Q96" s="6"/>
      <c r="R96" s="6"/>
      <c r="S96" s="6"/>
      <c r="T96" s="6"/>
      <c r="U96" s="6"/>
      <c r="V96" s="6"/>
      <c r="W96" s="6"/>
      <c r="X96" s="6"/>
      <c r="Y96" s="6"/>
      <c r="Z96" s="6"/>
      <c r="AA96" s="6"/>
      <c r="AB96" s="6"/>
      <c r="AC96" s="6"/>
      <c r="AD96" s="6"/>
      <c r="AE96" s="6"/>
      <c r="AF96" s="6"/>
      <c r="AG96" s="6"/>
      <c r="AH96" s="6"/>
      <c r="AI96" s="6"/>
      <c r="AJ96" s="6"/>
      <c r="AK96" s="6"/>
      <c r="AL96" s="6"/>
    </row>
    <row r="97" spans="3:38">
      <c r="C97" s="6"/>
      <c r="D97" s="6"/>
      <c r="E97" s="6"/>
      <c r="F97" s="6"/>
      <c r="G97" s="6"/>
      <c r="H97" s="6"/>
      <c r="I97" s="6"/>
      <c r="J97" s="6"/>
      <c r="K97" s="6"/>
      <c r="L97" s="6"/>
      <c r="M97" s="6"/>
      <c r="N97" s="6"/>
      <c r="O97" s="6"/>
      <c r="P97" s="6"/>
      <c r="Q97" s="6"/>
      <c r="R97" s="6"/>
      <c r="S97" s="6"/>
      <c r="T97" s="6"/>
      <c r="U97" s="6"/>
      <c r="V97" s="6"/>
      <c r="W97" s="6"/>
      <c r="X97" s="6"/>
      <c r="Y97" s="6"/>
      <c r="Z97" s="6"/>
      <c r="AA97" s="6"/>
      <c r="AB97" s="6"/>
      <c r="AC97" s="6"/>
      <c r="AD97" s="6"/>
      <c r="AE97" s="6"/>
      <c r="AF97" s="6"/>
      <c r="AG97" s="6"/>
      <c r="AH97" s="6"/>
      <c r="AI97" s="6"/>
      <c r="AJ97" s="6"/>
      <c r="AK97" s="6"/>
      <c r="AL97" s="6"/>
    </row>
    <row r="98" spans="3:38">
      <c r="C98" s="3"/>
      <c r="D98" s="3"/>
      <c r="E98" s="3"/>
      <c r="F98" s="3"/>
      <c r="G98" s="3"/>
      <c r="H98" s="3"/>
      <c r="AG98" s="6"/>
      <c r="AH98" s="6"/>
      <c r="AI98" s="6"/>
      <c r="AJ98" s="6"/>
      <c r="AK98" s="6"/>
      <c r="AL98" s="6"/>
    </row>
    <row r="99" spans="3:38">
      <c r="C99" s="3"/>
      <c r="D99" s="3"/>
      <c r="E99" s="3"/>
      <c r="F99" s="3"/>
      <c r="G99" s="3"/>
      <c r="H99" s="3"/>
      <c r="AG99" s="6"/>
      <c r="AH99" s="6"/>
      <c r="AI99" s="6"/>
      <c r="AJ99" s="6"/>
      <c r="AK99" s="6"/>
      <c r="AL99" s="6"/>
    </row>
    <row r="100" spans="3:38">
      <c r="C100" s="3"/>
      <c r="D100" s="3"/>
      <c r="E100" s="3"/>
      <c r="F100" s="3"/>
      <c r="G100" s="3"/>
      <c r="H100" s="3"/>
      <c r="AG100" s="6"/>
      <c r="AH100" s="6"/>
      <c r="AI100" s="6"/>
      <c r="AJ100" s="6"/>
      <c r="AK100" s="6"/>
      <c r="AL100" s="6"/>
    </row>
    <row r="101" spans="3:38">
      <c r="C101" s="3"/>
      <c r="D101" s="3"/>
      <c r="E101" s="3"/>
      <c r="F101" s="3"/>
      <c r="G101" s="3"/>
      <c r="H101" s="3"/>
    </row>
    <row r="102" spans="3:38">
      <c r="C102" s="3"/>
      <c r="D102" s="3"/>
      <c r="E102" s="3"/>
      <c r="F102" s="3"/>
      <c r="G102" s="3"/>
      <c r="H102" s="3"/>
    </row>
    <row r="103" spans="3:38">
      <c r="C103" s="3"/>
      <c r="D103" s="3"/>
      <c r="E103" s="3"/>
      <c r="F103" s="3"/>
      <c r="G103" s="3"/>
      <c r="H103" s="3"/>
    </row>
    <row r="104" spans="3:38">
      <c r="C104" s="3"/>
      <c r="D104" s="3"/>
      <c r="E104" s="3"/>
      <c r="F104" s="3"/>
      <c r="G104" s="3"/>
      <c r="H104" s="3"/>
    </row>
    <row r="105" spans="3:38">
      <c r="C105" s="3"/>
      <c r="D105" s="3"/>
      <c r="E105" s="3"/>
      <c r="F105" s="3"/>
      <c r="G105" s="3"/>
      <c r="H105" s="3"/>
    </row>
    <row r="106" spans="3:38">
      <c r="C106" s="3"/>
      <c r="D106" s="3"/>
      <c r="E106" s="3"/>
      <c r="F106" s="3"/>
      <c r="G106" s="3"/>
      <c r="H106" s="3"/>
    </row>
    <row r="107" spans="3:38">
      <c r="C107" s="3"/>
      <c r="D107" s="3"/>
      <c r="E107" s="3"/>
      <c r="F107" s="3"/>
      <c r="G107" s="3"/>
      <c r="H107" s="3"/>
    </row>
    <row r="108" spans="3:38">
      <c r="C108" s="3"/>
      <c r="D108" s="3"/>
      <c r="E108" s="3"/>
      <c r="F108" s="3"/>
      <c r="G108" s="3"/>
      <c r="H108" s="3"/>
    </row>
    <row r="109" spans="3:38">
      <c r="C109" s="3"/>
      <c r="D109" s="3"/>
      <c r="E109" s="3"/>
      <c r="F109" s="3"/>
      <c r="G109" s="3"/>
      <c r="H109" s="3"/>
    </row>
    <row r="110" spans="3:38">
      <c r="C110" s="3"/>
      <c r="D110" s="3"/>
      <c r="E110" s="3"/>
      <c r="F110" s="3"/>
      <c r="G110" s="3"/>
      <c r="H110" s="3"/>
    </row>
    <row r="111" spans="3:38">
      <c r="C111" s="3"/>
      <c r="D111" s="3"/>
      <c r="E111" s="3"/>
      <c r="F111" s="3"/>
      <c r="G111" s="3"/>
      <c r="H111" s="3"/>
    </row>
    <row r="112" spans="3:38">
      <c r="C112" s="3"/>
      <c r="D112" s="3"/>
      <c r="E112" s="3"/>
      <c r="F112" s="3"/>
      <c r="G112" s="3"/>
      <c r="H112" s="3"/>
    </row>
    <row r="113" spans="3:8">
      <c r="C113" s="3"/>
      <c r="D113" s="3"/>
      <c r="E113" s="3"/>
      <c r="F113" s="3"/>
      <c r="G113" s="3"/>
      <c r="H113" s="3"/>
    </row>
    <row r="114" spans="3:8">
      <c r="C114" s="3"/>
      <c r="D114" s="3"/>
      <c r="E114" s="3"/>
      <c r="F114" s="3"/>
      <c r="G114" s="3"/>
      <c r="H114" s="3"/>
    </row>
    <row r="115" spans="3:8">
      <c r="C115" s="3"/>
      <c r="D115" s="3"/>
      <c r="E115" s="3"/>
      <c r="F115" s="3"/>
      <c r="G115" s="3"/>
      <c r="H115" s="3"/>
    </row>
    <row r="116" spans="3:8">
      <c r="C116" s="3"/>
      <c r="D116" s="3"/>
      <c r="E116" s="3"/>
      <c r="F116" s="3"/>
      <c r="G116" s="3"/>
      <c r="H116" s="3"/>
    </row>
    <row r="117" spans="3:8">
      <c r="C117" s="3"/>
      <c r="D117" s="3"/>
      <c r="E117" s="3"/>
      <c r="F117" s="3"/>
      <c r="G117" s="3"/>
      <c r="H117" s="3"/>
    </row>
    <row r="118" spans="3:8">
      <c r="C118" s="3"/>
      <c r="D118" s="3"/>
      <c r="E118" s="3"/>
      <c r="F118" s="3"/>
      <c r="G118" s="3"/>
      <c r="H118" s="3"/>
    </row>
    <row r="119" spans="3:8">
      <c r="C119" s="3"/>
      <c r="D119" s="3"/>
      <c r="E119" s="3"/>
      <c r="F119" s="3"/>
      <c r="G119" s="3"/>
      <c r="H119" s="3"/>
    </row>
    <row r="120" spans="3:8">
      <c r="C120" s="3"/>
      <c r="D120" s="3"/>
      <c r="E120" s="3"/>
      <c r="F120" s="3"/>
      <c r="G120" s="3"/>
      <c r="H120" s="3"/>
    </row>
    <row r="121" spans="3:8">
      <c r="C121" s="3"/>
      <c r="D121" s="3"/>
      <c r="E121" s="3"/>
      <c r="F121" s="3"/>
      <c r="G121" s="3"/>
      <c r="H121" s="3"/>
    </row>
    <row r="122" spans="3:8">
      <c r="C122" s="3"/>
      <c r="D122" s="3"/>
      <c r="E122" s="3"/>
      <c r="F122" s="3"/>
      <c r="G122" s="3"/>
      <c r="H122" s="3"/>
    </row>
    <row r="123" spans="3:8">
      <c r="C123" s="3"/>
      <c r="D123" s="3"/>
      <c r="E123" s="3"/>
      <c r="F123" s="3"/>
      <c r="G123" s="3"/>
      <c r="H123" s="3"/>
    </row>
    <row r="124" spans="3:8">
      <c r="C124" s="3"/>
      <c r="D124" s="3"/>
      <c r="E124" s="3"/>
      <c r="F124" s="3"/>
      <c r="G124" s="3"/>
      <c r="H124" s="3"/>
    </row>
    <row r="125" spans="3:8">
      <c r="C125" s="3"/>
      <c r="D125" s="3"/>
      <c r="E125" s="3"/>
      <c r="F125" s="3"/>
      <c r="G125" s="3"/>
      <c r="H125" s="3"/>
    </row>
    <row r="126" spans="3:8">
      <c r="C126" s="3"/>
      <c r="D126" s="3"/>
      <c r="E126" s="3"/>
      <c r="F126" s="3"/>
      <c r="G126" s="3"/>
      <c r="H126" s="3"/>
    </row>
    <row r="127" spans="3:8">
      <c r="C127" s="3"/>
      <c r="D127" s="3"/>
      <c r="E127" s="3"/>
      <c r="F127" s="3"/>
      <c r="G127" s="3"/>
      <c r="H127" s="3"/>
    </row>
    <row r="128" spans="3:8">
      <c r="C128" s="3"/>
      <c r="D128" s="3"/>
      <c r="E128" s="3"/>
      <c r="F128" s="3"/>
      <c r="G128" s="3"/>
      <c r="H128" s="3"/>
    </row>
    <row r="129" spans="3:8">
      <c r="C129" s="3"/>
      <c r="D129" s="3"/>
      <c r="E129" s="3"/>
      <c r="F129" s="3"/>
      <c r="G129" s="3"/>
      <c r="H129" s="3"/>
    </row>
    <row r="130" spans="3:8">
      <c r="C130" s="3"/>
      <c r="D130" s="3"/>
      <c r="E130" s="3"/>
      <c r="F130" s="3"/>
      <c r="G130" s="3"/>
      <c r="H130" s="3"/>
    </row>
    <row r="131" spans="3:8">
      <c r="C131" s="3"/>
      <c r="D131" s="3"/>
      <c r="E131" s="3"/>
      <c r="F131" s="3"/>
      <c r="G131" s="3"/>
      <c r="H131" s="3"/>
    </row>
    <row r="132" spans="3:8">
      <c r="C132" s="3"/>
      <c r="D132" s="3"/>
      <c r="E132" s="3"/>
      <c r="F132" s="3"/>
      <c r="G132" s="3"/>
      <c r="H132" s="3"/>
    </row>
    <row r="133" spans="3:8">
      <c r="C133" s="3"/>
      <c r="D133" s="3"/>
      <c r="E133" s="3"/>
      <c r="F133" s="3"/>
      <c r="G133" s="3"/>
      <c r="H133" s="3"/>
    </row>
    <row r="134" spans="3:8">
      <c r="C134" s="3"/>
      <c r="D134" s="3"/>
      <c r="E134" s="3"/>
      <c r="F134" s="3"/>
      <c r="G134" s="3"/>
      <c r="H134" s="3"/>
    </row>
    <row r="135" spans="3:8">
      <c r="C135" s="3"/>
      <c r="D135" s="3"/>
      <c r="E135" s="3"/>
      <c r="F135" s="3"/>
      <c r="G135" s="3"/>
      <c r="H135" s="3"/>
    </row>
    <row r="136" spans="3:8">
      <c r="C136" s="3"/>
      <c r="D136" s="3"/>
      <c r="E136" s="3"/>
      <c r="F136" s="3"/>
      <c r="G136" s="3"/>
      <c r="H136" s="3"/>
    </row>
    <row r="137" spans="3:8">
      <c r="C137" s="3"/>
      <c r="D137" s="3"/>
      <c r="E137" s="3"/>
      <c r="F137" s="3"/>
      <c r="G137" s="3"/>
      <c r="H137" s="3"/>
    </row>
    <row r="138" spans="3:8">
      <c r="C138" s="3"/>
      <c r="D138" s="3"/>
      <c r="E138" s="3"/>
      <c r="F138" s="3"/>
      <c r="G138" s="3"/>
      <c r="H138" s="3"/>
    </row>
    <row r="139" spans="3:8">
      <c r="C139" s="3"/>
      <c r="D139" s="3"/>
      <c r="E139" s="3"/>
      <c r="F139" s="3"/>
      <c r="G139" s="3"/>
      <c r="H139" s="3"/>
    </row>
    <row r="140" spans="3:8">
      <c r="C140" s="3"/>
      <c r="D140" s="3"/>
      <c r="E140" s="3"/>
      <c r="F140" s="3"/>
      <c r="G140" s="3"/>
      <c r="H140" s="3"/>
    </row>
    <row r="141" spans="3:8">
      <c r="C141" s="3"/>
      <c r="D141" s="3"/>
      <c r="E141" s="3"/>
      <c r="F141" s="3"/>
      <c r="G141" s="3"/>
      <c r="H141" s="3"/>
    </row>
    <row r="142" spans="3:8">
      <c r="C142" s="3"/>
      <c r="D142" s="3"/>
      <c r="E142" s="3"/>
      <c r="F142" s="3"/>
      <c r="G142" s="3"/>
      <c r="H142" s="3"/>
    </row>
    <row r="143" spans="3:8">
      <c r="C143" s="3"/>
      <c r="D143" s="3"/>
      <c r="E143" s="3"/>
      <c r="F143" s="3"/>
      <c r="G143" s="3"/>
      <c r="H143" s="3"/>
    </row>
    <row r="144" spans="3:8">
      <c r="C144" s="3"/>
      <c r="D144" s="3"/>
      <c r="E144" s="3"/>
      <c r="F144" s="3"/>
      <c r="G144" s="3"/>
      <c r="H144" s="3"/>
    </row>
    <row r="145" spans="3:8">
      <c r="C145" s="3"/>
      <c r="D145" s="3"/>
      <c r="E145" s="3"/>
      <c r="F145" s="3"/>
      <c r="G145" s="3"/>
      <c r="H145" s="3"/>
    </row>
    <row r="146" spans="3:8">
      <c r="C146" s="3"/>
      <c r="D146" s="3"/>
      <c r="E146" s="3"/>
      <c r="F146" s="3"/>
      <c r="G146" s="3"/>
      <c r="H146" s="3"/>
    </row>
    <row r="147" spans="3:8">
      <c r="C147" s="3"/>
      <c r="D147" s="3"/>
      <c r="E147" s="3"/>
      <c r="F147" s="3"/>
      <c r="G147" s="3"/>
      <c r="H147" s="3"/>
    </row>
    <row r="148" spans="3:8">
      <c r="C148" s="3"/>
      <c r="D148" s="3"/>
      <c r="E148" s="3"/>
      <c r="F148" s="3"/>
      <c r="G148" s="3"/>
      <c r="H148" s="3"/>
    </row>
    <row r="149" spans="3:8">
      <c r="C149" s="3"/>
      <c r="D149" s="3"/>
      <c r="E149" s="3"/>
      <c r="F149" s="3"/>
      <c r="G149" s="3"/>
      <c r="H149" s="3"/>
    </row>
    <row r="150" spans="3:8">
      <c r="C150" s="3"/>
      <c r="D150" s="3"/>
      <c r="E150" s="3"/>
      <c r="F150" s="3"/>
      <c r="G150" s="3"/>
      <c r="H150" s="3"/>
    </row>
    <row r="151" spans="3:8">
      <c r="C151" s="3"/>
      <c r="D151" s="3"/>
      <c r="E151" s="3"/>
      <c r="F151" s="3"/>
      <c r="G151" s="3"/>
      <c r="H151" s="3"/>
    </row>
    <row r="152" spans="3:8">
      <c r="C152" s="3"/>
      <c r="D152" s="3"/>
      <c r="E152" s="3"/>
      <c r="F152" s="3"/>
      <c r="G152" s="3"/>
      <c r="H152" s="3"/>
    </row>
    <row r="153" spans="3:8">
      <c r="C153" s="3"/>
      <c r="D153" s="3"/>
      <c r="E153" s="3"/>
      <c r="F153" s="3"/>
      <c r="G153" s="3"/>
      <c r="H153" s="3"/>
    </row>
    <row r="154" spans="3:8">
      <c r="C154" s="3"/>
      <c r="D154" s="3"/>
      <c r="E154" s="3"/>
      <c r="F154" s="3"/>
      <c r="G154" s="3"/>
      <c r="H154" s="3"/>
    </row>
    <row r="155" spans="3:8">
      <c r="C155" s="3"/>
      <c r="D155" s="3"/>
      <c r="E155" s="3"/>
      <c r="F155" s="3"/>
      <c r="G155" s="3"/>
      <c r="H155" s="3"/>
    </row>
    <row r="156" spans="3:8">
      <c r="C156" s="3"/>
      <c r="D156" s="3"/>
      <c r="E156" s="3"/>
      <c r="F156" s="3"/>
      <c r="G156" s="3"/>
      <c r="H156" s="3"/>
    </row>
    <row r="157" spans="3:8">
      <c r="C157" s="3"/>
      <c r="D157" s="3"/>
      <c r="E157" s="3"/>
      <c r="F157" s="3"/>
      <c r="G157" s="3"/>
      <c r="H157" s="3"/>
    </row>
    <row r="158" spans="3:8">
      <c r="C158" s="3"/>
      <c r="D158" s="3"/>
      <c r="E158" s="3"/>
      <c r="F158" s="3"/>
      <c r="G158" s="3"/>
      <c r="H158" s="3"/>
    </row>
    <row r="159" spans="3:8">
      <c r="C159" s="3"/>
      <c r="D159" s="3"/>
      <c r="E159" s="3"/>
      <c r="F159" s="3"/>
      <c r="G159" s="3"/>
      <c r="H159" s="3"/>
    </row>
    <row r="160" spans="3:8">
      <c r="C160" s="3"/>
      <c r="D160" s="3"/>
      <c r="E160" s="3"/>
      <c r="F160" s="3"/>
      <c r="G160" s="3"/>
      <c r="H160" s="3"/>
    </row>
    <row r="161" spans="3:8">
      <c r="C161" s="3"/>
      <c r="D161" s="3"/>
      <c r="E161" s="3"/>
      <c r="F161" s="3"/>
      <c r="G161" s="3"/>
      <c r="H161" s="3"/>
    </row>
    <row r="162" spans="3:8">
      <c r="C162" s="3"/>
      <c r="D162" s="3"/>
      <c r="E162" s="3"/>
      <c r="F162" s="3"/>
      <c r="G162" s="3"/>
      <c r="H162" s="3"/>
    </row>
    <row r="163" spans="3:8">
      <c r="C163" s="3"/>
      <c r="D163" s="3"/>
      <c r="E163" s="3"/>
      <c r="F163" s="3"/>
      <c r="G163" s="3"/>
      <c r="H163" s="3"/>
    </row>
    <row r="164" spans="3:8">
      <c r="C164" s="3"/>
      <c r="D164" s="3"/>
      <c r="E164" s="3"/>
      <c r="F164" s="3"/>
      <c r="G164" s="3"/>
      <c r="H164" s="3"/>
    </row>
    <row r="165" spans="3:8">
      <c r="C165" s="3"/>
      <c r="D165" s="3"/>
      <c r="E165" s="3"/>
      <c r="F165" s="3"/>
      <c r="G165" s="3"/>
      <c r="H165" s="3"/>
    </row>
    <row r="166" spans="3:8">
      <c r="C166" s="3"/>
      <c r="D166" s="3"/>
      <c r="E166" s="3"/>
      <c r="F166" s="3"/>
      <c r="G166" s="3"/>
      <c r="H166" s="3"/>
    </row>
    <row r="167" spans="3:8">
      <c r="C167" s="3"/>
      <c r="D167" s="3"/>
      <c r="E167" s="3"/>
      <c r="F167" s="3"/>
      <c r="G167" s="3"/>
      <c r="H167" s="3"/>
    </row>
    <row r="168" spans="3:8">
      <c r="C168" s="3"/>
      <c r="D168" s="3"/>
      <c r="E168" s="3"/>
      <c r="F168" s="3"/>
      <c r="G168" s="3"/>
      <c r="H168" s="3"/>
    </row>
    <row r="169" spans="3:8">
      <c r="C169" s="3"/>
      <c r="D169" s="3"/>
      <c r="E169" s="3"/>
      <c r="F169" s="3"/>
      <c r="G169" s="3"/>
      <c r="H169" s="3"/>
    </row>
    <row r="170" spans="3:8">
      <c r="C170" s="3"/>
      <c r="D170" s="3"/>
      <c r="E170" s="3"/>
      <c r="F170" s="3"/>
      <c r="G170" s="3"/>
      <c r="H170" s="3"/>
    </row>
    <row r="171" spans="3:8">
      <c r="C171" s="3"/>
      <c r="D171" s="3"/>
      <c r="E171" s="3"/>
      <c r="F171" s="3"/>
      <c r="G171" s="3"/>
      <c r="H171" s="3"/>
    </row>
    <row r="172" spans="3:8">
      <c r="C172" s="3"/>
      <c r="D172" s="3"/>
      <c r="E172" s="3"/>
      <c r="F172" s="3"/>
      <c r="G172" s="3"/>
      <c r="H172" s="3"/>
    </row>
    <row r="173" spans="3:8">
      <c r="C173" s="3"/>
      <c r="D173" s="3"/>
      <c r="E173" s="3"/>
      <c r="F173" s="3"/>
      <c r="G173" s="3"/>
      <c r="H173" s="3"/>
    </row>
    <row r="174" spans="3:8">
      <c r="C174" s="3"/>
      <c r="D174" s="3"/>
      <c r="E174" s="3"/>
      <c r="F174" s="3"/>
      <c r="G174" s="3"/>
      <c r="H174" s="3"/>
    </row>
    <row r="175" spans="3:8">
      <c r="C175" s="3"/>
      <c r="D175" s="3"/>
      <c r="E175" s="3"/>
      <c r="F175" s="3"/>
      <c r="G175" s="3"/>
      <c r="H175" s="3"/>
    </row>
    <row r="176" spans="3:8">
      <c r="C176" s="3"/>
      <c r="D176" s="3"/>
      <c r="E176" s="3"/>
      <c r="F176" s="3"/>
      <c r="G176" s="3"/>
      <c r="H176" s="3"/>
    </row>
    <row r="177" spans="3:8">
      <c r="C177" s="3"/>
      <c r="D177" s="3"/>
      <c r="E177" s="3"/>
      <c r="F177" s="3"/>
      <c r="G177" s="3"/>
      <c r="H177" s="3"/>
    </row>
    <row r="178" spans="3:8">
      <c r="C178" s="3"/>
      <c r="D178" s="3"/>
      <c r="E178" s="3"/>
      <c r="F178" s="3"/>
      <c r="G178" s="3"/>
      <c r="H178" s="3"/>
    </row>
    <row r="179" spans="3:8">
      <c r="C179" s="3"/>
      <c r="D179" s="3"/>
      <c r="E179" s="3"/>
      <c r="F179" s="3"/>
      <c r="G179" s="3"/>
      <c r="H179" s="3"/>
    </row>
    <row r="180" spans="3:8">
      <c r="C180" s="3"/>
      <c r="D180" s="3"/>
      <c r="E180" s="3"/>
      <c r="F180" s="3"/>
      <c r="G180" s="3"/>
      <c r="H180" s="3"/>
    </row>
    <row r="181" spans="3:8">
      <c r="C181" s="3"/>
      <c r="D181" s="3"/>
      <c r="E181" s="3"/>
      <c r="F181" s="3"/>
      <c r="G181" s="3"/>
      <c r="H181" s="3"/>
    </row>
    <row r="182" spans="3:8">
      <c r="C182" s="3"/>
      <c r="D182" s="3"/>
      <c r="E182" s="3"/>
      <c r="F182" s="3"/>
      <c r="G182" s="3"/>
      <c r="H182" s="3"/>
    </row>
    <row r="183" spans="3:8">
      <c r="C183" s="3"/>
      <c r="D183" s="3"/>
      <c r="E183" s="3"/>
      <c r="F183" s="3"/>
      <c r="G183" s="3"/>
      <c r="H183" s="3"/>
    </row>
    <row r="184" spans="3:8">
      <c r="C184" s="3"/>
      <c r="D184" s="3"/>
      <c r="E184" s="3"/>
      <c r="F184" s="3"/>
      <c r="G184" s="3"/>
      <c r="H184" s="3"/>
    </row>
    <row r="185" spans="3:8">
      <c r="C185" s="3"/>
      <c r="D185" s="3"/>
      <c r="E185" s="3"/>
      <c r="F185" s="3"/>
      <c r="G185" s="3"/>
      <c r="H185" s="3"/>
    </row>
    <row r="186" spans="3:8">
      <c r="C186" s="3"/>
      <c r="D186" s="3"/>
      <c r="E186" s="3"/>
      <c r="F186" s="3"/>
      <c r="G186" s="3"/>
      <c r="H186" s="3"/>
    </row>
    <row r="187" spans="3:8">
      <c r="C187" s="3"/>
      <c r="D187" s="3"/>
      <c r="E187" s="3"/>
      <c r="F187" s="3"/>
      <c r="G187" s="3"/>
      <c r="H187" s="3"/>
    </row>
    <row r="188" spans="3:8">
      <c r="C188" s="3"/>
      <c r="D188" s="3"/>
      <c r="E188" s="3"/>
      <c r="F188" s="3"/>
      <c r="G188" s="3"/>
      <c r="H188" s="3"/>
    </row>
    <row r="189" spans="3:8">
      <c r="C189" s="3"/>
      <c r="D189" s="3"/>
      <c r="E189" s="3"/>
      <c r="F189" s="3"/>
      <c r="G189" s="3"/>
      <c r="H189" s="3"/>
    </row>
    <row r="190" spans="3:8">
      <c r="C190" s="3"/>
      <c r="D190" s="3"/>
      <c r="E190" s="3"/>
      <c r="F190" s="3"/>
      <c r="G190" s="3"/>
      <c r="H190" s="3"/>
    </row>
    <row r="191" spans="3:8">
      <c r="C191" s="3"/>
      <c r="D191" s="3"/>
      <c r="E191" s="3"/>
      <c r="F191" s="3"/>
      <c r="G191" s="3"/>
      <c r="H191" s="3"/>
    </row>
    <row r="192" spans="3:8">
      <c r="C192" s="3"/>
      <c r="D192" s="3"/>
      <c r="E192" s="3"/>
      <c r="F192" s="3"/>
      <c r="G192" s="3"/>
      <c r="H192" s="3"/>
    </row>
    <row r="193" spans="3:8">
      <c r="C193" s="3"/>
      <c r="D193" s="3"/>
      <c r="E193" s="3"/>
      <c r="F193" s="3"/>
      <c r="G193" s="3"/>
      <c r="H193" s="3"/>
    </row>
  </sheetData>
  <autoFilter ref="A6:AL6" xr:uid="{39136C6E-3A91-483D-9A13-D8D3B1930B4E}"/>
  <mergeCells count="4">
    <mergeCell ref="A4:B4"/>
    <mergeCell ref="A3:E3"/>
    <mergeCell ref="C4:D4"/>
    <mergeCell ref="F3:F6"/>
  </mergeCells>
  <phoneticPr fontId="2"/>
  <pageMargins left="0.70866141732283472" right="0.70866141732283472" top="0.74803149606299213" bottom="0.74803149606299213" header="0.31496062992125984" footer="0.31496062992125984"/>
  <pageSetup paperSize="8" scale="27" fitToHeight="0" pageOrder="overThenDown"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BH224"/>
  <sheetViews>
    <sheetView showGridLines="0" zoomScaleNormal="100" zoomScaleSheetLayoutView="70" workbookViewId="0">
      <pane xSplit="8" ySplit="6" topLeftCell="I7" activePane="bottomRight" state="frozen"/>
      <selection pane="topRight"/>
      <selection pane="bottomLeft"/>
      <selection pane="bottomRight"/>
    </sheetView>
  </sheetViews>
  <sheetFormatPr defaultRowHeight="13"/>
  <cols>
    <col min="1" max="2" width="5.36328125" style="3" customWidth="1"/>
    <col min="3" max="3" width="5.36328125" style="8" customWidth="1"/>
    <col min="4" max="5" width="5.36328125" style="9" customWidth="1"/>
    <col min="6" max="6" width="6.36328125" style="9" bestFit="1" customWidth="1"/>
    <col min="7" max="8" width="26.36328125" style="10" customWidth="1"/>
    <col min="9" max="9" width="8.36328125" style="3" customWidth="1"/>
    <col min="10" max="18" width="8.26953125" style="3" customWidth="1"/>
    <col min="19" max="19" width="9.54296875" style="3" customWidth="1"/>
    <col min="20" max="54" width="8.26953125" style="3" customWidth="1"/>
    <col min="55" max="60" width="5.36328125" style="3" customWidth="1"/>
    <col min="61" max="61" width="2.1796875" style="3" customWidth="1"/>
    <col min="62" max="247" width="8.7265625" style="3"/>
    <col min="248" max="249" width="4.36328125" style="3" customWidth="1"/>
    <col min="250" max="250" width="8" style="3" customWidth="1"/>
    <col min="251" max="251" width="9.6328125" style="3" customWidth="1"/>
    <col min="252" max="252" width="20.6328125" style="3" customWidth="1"/>
    <col min="253" max="253" width="6.453125" style="3" customWidth="1"/>
    <col min="254" max="256" width="7.6328125" style="3" bestFit="1" customWidth="1"/>
    <col min="257" max="257" width="9.90625" style="3" bestFit="1" customWidth="1"/>
    <col min="258" max="258" width="14.36328125" style="3" bestFit="1" customWidth="1"/>
    <col min="259" max="267" width="7.6328125" style="3" bestFit="1" customWidth="1"/>
    <col min="268" max="269" width="9.90625" style="3" bestFit="1" customWidth="1"/>
    <col min="270" max="271" width="7.6328125" style="3" bestFit="1" customWidth="1"/>
    <col min="272" max="273" width="9.90625" style="3" bestFit="1" customWidth="1"/>
    <col min="274" max="275" width="7.6328125" style="3" bestFit="1" customWidth="1"/>
    <col min="276" max="281" width="4.36328125" style="3" customWidth="1"/>
    <col min="282" max="282" width="20.6328125" style="3" customWidth="1"/>
    <col min="283" max="503" width="8.7265625" style="3"/>
    <col min="504" max="505" width="4.36328125" style="3" customWidth="1"/>
    <col min="506" max="506" width="8" style="3" customWidth="1"/>
    <col min="507" max="507" width="9.6328125" style="3" customWidth="1"/>
    <col min="508" max="508" width="20.6328125" style="3" customWidth="1"/>
    <col min="509" max="509" width="6.453125" style="3" customWidth="1"/>
    <col min="510" max="512" width="7.6328125" style="3" bestFit="1" customWidth="1"/>
    <col min="513" max="513" width="9.90625" style="3" bestFit="1" customWidth="1"/>
    <col min="514" max="514" width="14.36328125" style="3" bestFit="1" customWidth="1"/>
    <col min="515" max="523" width="7.6328125" style="3" bestFit="1" customWidth="1"/>
    <col min="524" max="525" width="9.90625" style="3" bestFit="1" customWidth="1"/>
    <col min="526" max="527" width="7.6328125" style="3" bestFit="1" customWidth="1"/>
    <col min="528" max="529" width="9.90625" style="3" bestFit="1" customWidth="1"/>
    <col min="530" max="531" width="7.6328125" style="3" bestFit="1" customWidth="1"/>
    <col min="532" max="537" width="4.36328125" style="3" customWidth="1"/>
    <col min="538" max="538" width="20.6328125" style="3" customWidth="1"/>
    <col min="539" max="759" width="8.7265625" style="3"/>
    <col min="760" max="761" width="4.36328125" style="3" customWidth="1"/>
    <col min="762" max="762" width="8" style="3" customWidth="1"/>
    <col min="763" max="763" width="9.6328125" style="3" customWidth="1"/>
    <col min="764" max="764" width="20.6328125" style="3" customWidth="1"/>
    <col min="765" max="765" width="6.453125" style="3" customWidth="1"/>
    <col min="766" max="768" width="7.6328125" style="3" bestFit="1" customWidth="1"/>
    <col min="769" max="769" width="9.90625" style="3" bestFit="1" customWidth="1"/>
    <col min="770" max="770" width="14.36328125" style="3" bestFit="1" customWidth="1"/>
    <col min="771" max="779" width="7.6328125" style="3" bestFit="1" customWidth="1"/>
    <col min="780" max="781" width="9.90625" style="3" bestFit="1" customWidth="1"/>
    <col min="782" max="783" width="7.6328125" style="3" bestFit="1" customWidth="1"/>
    <col min="784" max="785" width="9.90625" style="3" bestFit="1" customWidth="1"/>
    <col min="786" max="787" width="7.6328125" style="3" bestFit="1" customWidth="1"/>
    <col min="788" max="793" width="4.36328125" style="3" customWidth="1"/>
    <col min="794" max="794" width="20.6328125" style="3" customWidth="1"/>
    <col min="795" max="1015" width="8.7265625" style="3"/>
    <col min="1016" max="1017" width="4.36328125" style="3" customWidth="1"/>
    <col min="1018" max="1018" width="8" style="3" customWidth="1"/>
    <col min="1019" max="1019" width="9.6328125" style="3" customWidth="1"/>
    <col min="1020" max="1020" width="20.6328125" style="3" customWidth="1"/>
    <col min="1021" max="1021" width="6.453125" style="3" customWidth="1"/>
    <col min="1022" max="1024" width="7.6328125" style="3" bestFit="1" customWidth="1"/>
    <col min="1025" max="1025" width="9.90625" style="3" bestFit="1" customWidth="1"/>
    <col min="1026" max="1026" width="14.36328125" style="3" bestFit="1" customWidth="1"/>
    <col min="1027" max="1035" width="7.6328125" style="3" bestFit="1" customWidth="1"/>
    <col min="1036" max="1037" width="9.90625" style="3" bestFit="1" customWidth="1"/>
    <col min="1038" max="1039" width="7.6328125" style="3" bestFit="1" customWidth="1"/>
    <col min="1040" max="1041" width="9.90625" style="3" bestFit="1" customWidth="1"/>
    <col min="1042" max="1043" width="7.6328125" style="3" bestFit="1" customWidth="1"/>
    <col min="1044" max="1049" width="4.36328125" style="3" customWidth="1"/>
    <col min="1050" max="1050" width="20.6328125" style="3" customWidth="1"/>
    <col min="1051" max="1271" width="8.7265625" style="3"/>
    <col min="1272" max="1273" width="4.36328125" style="3" customWidth="1"/>
    <col min="1274" max="1274" width="8" style="3" customWidth="1"/>
    <col min="1275" max="1275" width="9.6328125" style="3" customWidth="1"/>
    <col min="1276" max="1276" width="20.6328125" style="3" customWidth="1"/>
    <col min="1277" max="1277" width="6.453125" style="3" customWidth="1"/>
    <col min="1278" max="1280" width="7.6328125" style="3" bestFit="1" customWidth="1"/>
    <col min="1281" max="1281" width="9.90625" style="3" bestFit="1" customWidth="1"/>
    <col min="1282" max="1282" width="14.36328125" style="3" bestFit="1" customWidth="1"/>
    <col min="1283" max="1291" width="7.6328125" style="3" bestFit="1" customWidth="1"/>
    <col min="1292" max="1293" width="9.90625" style="3" bestFit="1" customWidth="1"/>
    <col min="1294" max="1295" width="7.6328125" style="3" bestFit="1" customWidth="1"/>
    <col min="1296" max="1297" width="9.90625" style="3" bestFit="1" customWidth="1"/>
    <col min="1298" max="1299" width="7.6328125" style="3" bestFit="1" customWidth="1"/>
    <col min="1300" max="1305" width="4.36328125" style="3" customWidth="1"/>
    <col min="1306" max="1306" width="20.6328125" style="3" customWidth="1"/>
    <col min="1307" max="1527" width="8.7265625" style="3"/>
    <col min="1528" max="1529" width="4.36328125" style="3" customWidth="1"/>
    <col min="1530" max="1530" width="8" style="3" customWidth="1"/>
    <col min="1531" max="1531" width="9.6328125" style="3" customWidth="1"/>
    <col min="1532" max="1532" width="20.6328125" style="3" customWidth="1"/>
    <col min="1533" max="1533" width="6.453125" style="3" customWidth="1"/>
    <col min="1534" max="1536" width="7.6328125" style="3" bestFit="1" customWidth="1"/>
    <col min="1537" max="1537" width="9.90625" style="3" bestFit="1" customWidth="1"/>
    <col min="1538" max="1538" width="14.36328125" style="3" bestFit="1" customWidth="1"/>
    <col min="1539" max="1547" width="7.6328125" style="3" bestFit="1" customWidth="1"/>
    <col min="1548" max="1549" width="9.90625" style="3" bestFit="1" customWidth="1"/>
    <col min="1550" max="1551" width="7.6328125" style="3" bestFit="1" customWidth="1"/>
    <col min="1552" max="1553" width="9.90625" style="3" bestFit="1" customWidth="1"/>
    <col min="1554" max="1555" width="7.6328125" style="3" bestFit="1" customWidth="1"/>
    <col min="1556" max="1561" width="4.36328125" style="3" customWidth="1"/>
    <col min="1562" max="1562" width="20.6328125" style="3" customWidth="1"/>
    <col min="1563" max="1783" width="8.7265625" style="3"/>
    <col min="1784" max="1785" width="4.36328125" style="3" customWidth="1"/>
    <col min="1786" max="1786" width="8" style="3" customWidth="1"/>
    <col min="1787" max="1787" width="9.6328125" style="3" customWidth="1"/>
    <col min="1788" max="1788" width="20.6328125" style="3" customWidth="1"/>
    <col min="1789" max="1789" width="6.453125" style="3" customWidth="1"/>
    <col min="1790" max="1792" width="7.6328125" style="3" bestFit="1" customWidth="1"/>
    <col min="1793" max="1793" width="9.90625" style="3" bestFit="1" customWidth="1"/>
    <col min="1794" max="1794" width="14.36328125" style="3" bestFit="1" customWidth="1"/>
    <col min="1795" max="1803" width="7.6328125" style="3" bestFit="1" customWidth="1"/>
    <col min="1804" max="1805" width="9.90625" style="3" bestFit="1" customWidth="1"/>
    <col min="1806" max="1807" width="7.6328125" style="3" bestFit="1" customWidth="1"/>
    <col min="1808" max="1809" width="9.90625" style="3" bestFit="1" customWidth="1"/>
    <col min="1810" max="1811" width="7.6328125" style="3" bestFit="1" customWidth="1"/>
    <col min="1812" max="1817" width="4.36328125" style="3" customWidth="1"/>
    <col min="1818" max="1818" width="20.6328125" style="3" customWidth="1"/>
    <col min="1819" max="2039" width="8.7265625" style="3"/>
    <col min="2040" max="2041" width="4.36328125" style="3" customWidth="1"/>
    <col min="2042" max="2042" width="8" style="3" customWidth="1"/>
    <col min="2043" max="2043" width="9.6328125" style="3" customWidth="1"/>
    <col min="2044" max="2044" width="20.6328125" style="3" customWidth="1"/>
    <col min="2045" max="2045" width="6.453125" style="3" customWidth="1"/>
    <col min="2046" max="2048" width="7.6328125" style="3" bestFit="1" customWidth="1"/>
    <col min="2049" max="2049" width="9.90625" style="3" bestFit="1" customWidth="1"/>
    <col min="2050" max="2050" width="14.36328125" style="3" bestFit="1" customWidth="1"/>
    <col min="2051" max="2059" width="7.6328125" style="3" bestFit="1" customWidth="1"/>
    <col min="2060" max="2061" width="9.90625" style="3" bestFit="1" customWidth="1"/>
    <col min="2062" max="2063" width="7.6328125" style="3" bestFit="1" customWidth="1"/>
    <col min="2064" max="2065" width="9.90625" style="3" bestFit="1" customWidth="1"/>
    <col min="2066" max="2067" width="7.6328125" style="3" bestFit="1" customWidth="1"/>
    <col min="2068" max="2073" width="4.36328125" style="3" customWidth="1"/>
    <col min="2074" max="2074" width="20.6328125" style="3" customWidth="1"/>
    <col min="2075" max="2295" width="8.7265625" style="3"/>
    <col min="2296" max="2297" width="4.36328125" style="3" customWidth="1"/>
    <col min="2298" max="2298" width="8" style="3" customWidth="1"/>
    <col min="2299" max="2299" width="9.6328125" style="3" customWidth="1"/>
    <col min="2300" max="2300" width="20.6328125" style="3" customWidth="1"/>
    <col min="2301" max="2301" width="6.453125" style="3" customWidth="1"/>
    <col min="2302" max="2304" width="7.6328125" style="3" bestFit="1" customWidth="1"/>
    <col min="2305" max="2305" width="9.90625" style="3" bestFit="1" customWidth="1"/>
    <col min="2306" max="2306" width="14.36328125" style="3" bestFit="1" customWidth="1"/>
    <col min="2307" max="2315" width="7.6328125" style="3" bestFit="1" customWidth="1"/>
    <col min="2316" max="2317" width="9.90625" style="3" bestFit="1" customWidth="1"/>
    <col min="2318" max="2319" width="7.6328125" style="3" bestFit="1" customWidth="1"/>
    <col min="2320" max="2321" width="9.90625" style="3" bestFit="1" customWidth="1"/>
    <col min="2322" max="2323" width="7.6328125" style="3" bestFit="1" customWidth="1"/>
    <col min="2324" max="2329" width="4.36328125" style="3" customWidth="1"/>
    <col min="2330" max="2330" width="20.6328125" style="3" customWidth="1"/>
    <col min="2331" max="2551" width="8.7265625" style="3"/>
    <col min="2552" max="2553" width="4.36328125" style="3" customWidth="1"/>
    <col min="2554" max="2554" width="8" style="3" customWidth="1"/>
    <col min="2555" max="2555" width="9.6328125" style="3" customWidth="1"/>
    <col min="2556" max="2556" width="20.6328125" style="3" customWidth="1"/>
    <col min="2557" max="2557" width="6.453125" style="3" customWidth="1"/>
    <col min="2558" max="2560" width="7.6328125" style="3" bestFit="1" customWidth="1"/>
    <col min="2561" max="2561" width="9.90625" style="3" bestFit="1" customWidth="1"/>
    <col min="2562" max="2562" width="14.36328125" style="3" bestFit="1" customWidth="1"/>
    <col min="2563" max="2571" width="7.6328125" style="3" bestFit="1" customWidth="1"/>
    <col min="2572" max="2573" width="9.90625" style="3" bestFit="1" customWidth="1"/>
    <col min="2574" max="2575" width="7.6328125" style="3" bestFit="1" customWidth="1"/>
    <col min="2576" max="2577" width="9.90625" style="3" bestFit="1" customWidth="1"/>
    <col min="2578" max="2579" width="7.6328125" style="3" bestFit="1" customWidth="1"/>
    <col min="2580" max="2585" width="4.36328125" style="3" customWidth="1"/>
    <col min="2586" max="2586" width="20.6328125" style="3" customWidth="1"/>
    <col min="2587" max="2807" width="8.7265625" style="3"/>
    <col min="2808" max="2809" width="4.36328125" style="3" customWidth="1"/>
    <col min="2810" max="2810" width="8" style="3" customWidth="1"/>
    <col min="2811" max="2811" width="9.6328125" style="3" customWidth="1"/>
    <col min="2812" max="2812" width="20.6328125" style="3" customWidth="1"/>
    <col min="2813" max="2813" width="6.453125" style="3" customWidth="1"/>
    <col min="2814" max="2816" width="7.6328125" style="3" bestFit="1" customWidth="1"/>
    <col min="2817" max="2817" width="9.90625" style="3" bestFit="1" customWidth="1"/>
    <col min="2818" max="2818" width="14.36328125" style="3" bestFit="1" customWidth="1"/>
    <col min="2819" max="2827" width="7.6328125" style="3" bestFit="1" customWidth="1"/>
    <col min="2828" max="2829" width="9.90625" style="3" bestFit="1" customWidth="1"/>
    <col min="2830" max="2831" width="7.6328125" style="3" bestFit="1" customWidth="1"/>
    <col min="2832" max="2833" width="9.90625" style="3" bestFit="1" customWidth="1"/>
    <col min="2834" max="2835" width="7.6328125" style="3" bestFit="1" customWidth="1"/>
    <col min="2836" max="2841" width="4.36328125" style="3" customWidth="1"/>
    <col min="2842" max="2842" width="20.6328125" style="3" customWidth="1"/>
    <col min="2843" max="3063" width="8.7265625" style="3"/>
    <col min="3064" max="3065" width="4.36328125" style="3" customWidth="1"/>
    <col min="3066" max="3066" width="8" style="3" customWidth="1"/>
    <col min="3067" max="3067" width="9.6328125" style="3" customWidth="1"/>
    <col min="3068" max="3068" width="20.6328125" style="3" customWidth="1"/>
    <col min="3069" max="3069" width="6.453125" style="3" customWidth="1"/>
    <col min="3070" max="3072" width="7.6328125" style="3" bestFit="1" customWidth="1"/>
    <col min="3073" max="3073" width="9.90625" style="3" bestFit="1" customWidth="1"/>
    <col min="3074" max="3074" width="14.36328125" style="3" bestFit="1" customWidth="1"/>
    <col min="3075" max="3083" width="7.6328125" style="3" bestFit="1" customWidth="1"/>
    <col min="3084" max="3085" width="9.90625" style="3" bestFit="1" customWidth="1"/>
    <col min="3086" max="3087" width="7.6328125" style="3" bestFit="1" customWidth="1"/>
    <col min="3088" max="3089" width="9.90625" style="3" bestFit="1" customWidth="1"/>
    <col min="3090" max="3091" width="7.6328125" style="3" bestFit="1" customWidth="1"/>
    <col min="3092" max="3097" width="4.36328125" style="3" customWidth="1"/>
    <col min="3098" max="3098" width="20.6328125" style="3" customWidth="1"/>
    <col min="3099" max="3319" width="8.7265625" style="3"/>
    <col min="3320" max="3321" width="4.36328125" style="3" customWidth="1"/>
    <col min="3322" max="3322" width="8" style="3" customWidth="1"/>
    <col min="3323" max="3323" width="9.6328125" style="3" customWidth="1"/>
    <col min="3324" max="3324" width="20.6328125" style="3" customWidth="1"/>
    <col min="3325" max="3325" width="6.453125" style="3" customWidth="1"/>
    <col min="3326" max="3328" width="7.6328125" style="3" bestFit="1" customWidth="1"/>
    <col min="3329" max="3329" width="9.90625" style="3" bestFit="1" customWidth="1"/>
    <col min="3330" max="3330" width="14.36328125" style="3" bestFit="1" customWidth="1"/>
    <col min="3331" max="3339" width="7.6328125" style="3" bestFit="1" customWidth="1"/>
    <col min="3340" max="3341" width="9.90625" style="3" bestFit="1" customWidth="1"/>
    <col min="3342" max="3343" width="7.6328125" style="3" bestFit="1" customWidth="1"/>
    <col min="3344" max="3345" width="9.90625" style="3" bestFit="1" customWidth="1"/>
    <col min="3346" max="3347" width="7.6328125" style="3" bestFit="1" customWidth="1"/>
    <col min="3348" max="3353" width="4.36328125" style="3" customWidth="1"/>
    <col min="3354" max="3354" width="20.6328125" style="3" customWidth="1"/>
    <col min="3355" max="3575" width="8.7265625" style="3"/>
    <col min="3576" max="3577" width="4.36328125" style="3" customWidth="1"/>
    <col min="3578" max="3578" width="8" style="3" customWidth="1"/>
    <col min="3579" max="3579" width="9.6328125" style="3" customWidth="1"/>
    <col min="3580" max="3580" width="20.6328125" style="3" customWidth="1"/>
    <col min="3581" max="3581" width="6.453125" style="3" customWidth="1"/>
    <col min="3582" max="3584" width="7.6328125" style="3" bestFit="1" customWidth="1"/>
    <col min="3585" max="3585" width="9.90625" style="3" bestFit="1" customWidth="1"/>
    <col min="3586" max="3586" width="14.36328125" style="3" bestFit="1" customWidth="1"/>
    <col min="3587" max="3595" width="7.6328125" style="3" bestFit="1" customWidth="1"/>
    <col min="3596" max="3597" width="9.90625" style="3" bestFit="1" customWidth="1"/>
    <col min="3598" max="3599" width="7.6328125" style="3" bestFit="1" customWidth="1"/>
    <col min="3600" max="3601" width="9.90625" style="3" bestFit="1" customWidth="1"/>
    <col min="3602" max="3603" width="7.6328125" style="3" bestFit="1" customWidth="1"/>
    <col min="3604" max="3609" width="4.36328125" style="3" customWidth="1"/>
    <col min="3610" max="3610" width="20.6328125" style="3" customWidth="1"/>
    <col min="3611" max="3831" width="8.7265625" style="3"/>
    <col min="3832" max="3833" width="4.36328125" style="3" customWidth="1"/>
    <col min="3834" max="3834" width="8" style="3" customWidth="1"/>
    <col min="3835" max="3835" width="9.6328125" style="3" customWidth="1"/>
    <col min="3836" max="3836" width="20.6328125" style="3" customWidth="1"/>
    <col min="3837" max="3837" width="6.453125" style="3" customWidth="1"/>
    <col min="3838" max="3840" width="7.6328125" style="3" bestFit="1" customWidth="1"/>
    <col min="3841" max="3841" width="9.90625" style="3" bestFit="1" customWidth="1"/>
    <col min="3842" max="3842" width="14.36328125" style="3" bestFit="1" customWidth="1"/>
    <col min="3843" max="3851" width="7.6328125" style="3" bestFit="1" customWidth="1"/>
    <col min="3852" max="3853" width="9.90625" style="3" bestFit="1" customWidth="1"/>
    <col min="3854" max="3855" width="7.6328125" style="3" bestFit="1" customWidth="1"/>
    <col min="3856" max="3857" width="9.90625" style="3" bestFit="1" customWidth="1"/>
    <col min="3858" max="3859" width="7.6328125" style="3" bestFit="1" customWidth="1"/>
    <col min="3860" max="3865" width="4.36328125" style="3" customWidth="1"/>
    <col min="3866" max="3866" width="20.6328125" style="3" customWidth="1"/>
    <col min="3867" max="4087" width="8.7265625" style="3"/>
    <col min="4088" max="4089" width="4.36328125" style="3" customWidth="1"/>
    <col min="4090" max="4090" width="8" style="3" customWidth="1"/>
    <col min="4091" max="4091" width="9.6328125" style="3" customWidth="1"/>
    <col min="4092" max="4092" width="20.6328125" style="3" customWidth="1"/>
    <col min="4093" max="4093" width="6.453125" style="3" customWidth="1"/>
    <col min="4094" max="4096" width="7.6328125" style="3" bestFit="1" customWidth="1"/>
    <col min="4097" max="4097" width="9.90625" style="3" bestFit="1" customWidth="1"/>
    <col min="4098" max="4098" width="14.36328125" style="3" bestFit="1" customWidth="1"/>
    <col min="4099" max="4107" width="7.6328125" style="3" bestFit="1" customWidth="1"/>
    <col min="4108" max="4109" width="9.90625" style="3" bestFit="1" customWidth="1"/>
    <col min="4110" max="4111" width="7.6328125" style="3" bestFit="1" customWidth="1"/>
    <col min="4112" max="4113" width="9.90625" style="3" bestFit="1" customWidth="1"/>
    <col min="4114" max="4115" width="7.6328125" style="3" bestFit="1" customWidth="1"/>
    <col min="4116" max="4121" width="4.36328125" style="3" customWidth="1"/>
    <col min="4122" max="4122" width="20.6328125" style="3" customWidth="1"/>
    <col min="4123" max="4343" width="8.7265625" style="3"/>
    <col min="4344" max="4345" width="4.36328125" style="3" customWidth="1"/>
    <col min="4346" max="4346" width="8" style="3" customWidth="1"/>
    <col min="4347" max="4347" width="9.6328125" style="3" customWidth="1"/>
    <col min="4348" max="4348" width="20.6328125" style="3" customWidth="1"/>
    <col min="4349" max="4349" width="6.453125" style="3" customWidth="1"/>
    <col min="4350" max="4352" width="7.6328125" style="3" bestFit="1" customWidth="1"/>
    <col min="4353" max="4353" width="9.90625" style="3" bestFit="1" customWidth="1"/>
    <col min="4354" max="4354" width="14.36328125" style="3" bestFit="1" customWidth="1"/>
    <col min="4355" max="4363" width="7.6328125" style="3" bestFit="1" customWidth="1"/>
    <col min="4364" max="4365" width="9.90625" style="3" bestFit="1" customWidth="1"/>
    <col min="4366" max="4367" width="7.6328125" style="3" bestFit="1" customWidth="1"/>
    <col min="4368" max="4369" width="9.90625" style="3" bestFit="1" customWidth="1"/>
    <col min="4370" max="4371" width="7.6328125" style="3" bestFit="1" customWidth="1"/>
    <col min="4372" max="4377" width="4.36328125" style="3" customWidth="1"/>
    <col min="4378" max="4378" width="20.6328125" style="3" customWidth="1"/>
    <col min="4379" max="4599" width="8.7265625" style="3"/>
    <col min="4600" max="4601" width="4.36328125" style="3" customWidth="1"/>
    <col min="4602" max="4602" width="8" style="3" customWidth="1"/>
    <col min="4603" max="4603" width="9.6328125" style="3" customWidth="1"/>
    <col min="4604" max="4604" width="20.6328125" style="3" customWidth="1"/>
    <col min="4605" max="4605" width="6.453125" style="3" customWidth="1"/>
    <col min="4606" max="4608" width="7.6328125" style="3" bestFit="1" customWidth="1"/>
    <col min="4609" max="4609" width="9.90625" style="3" bestFit="1" customWidth="1"/>
    <col min="4610" max="4610" width="14.36328125" style="3" bestFit="1" customWidth="1"/>
    <col min="4611" max="4619" width="7.6328125" style="3" bestFit="1" customWidth="1"/>
    <col min="4620" max="4621" width="9.90625" style="3" bestFit="1" customWidth="1"/>
    <col min="4622" max="4623" width="7.6328125" style="3" bestFit="1" customWidth="1"/>
    <col min="4624" max="4625" width="9.90625" style="3" bestFit="1" customWidth="1"/>
    <col min="4626" max="4627" width="7.6328125" style="3" bestFit="1" customWidth="1"/>
    <col min="4628" max="4633" width="4.36328125" style="3" customWidth="1"/>
    <col min="4634" max="4634" width="20.6328125" style="3" customWidth="1"/>
    <col min="4635" max="4855" width="8.7265625" style="3"/>
    <col min="4856" max="4857" width="4.36328125" style="3" customWidth="1"/>
    <col min="4858" max="4858" width="8" style="3" customWidth="1"/>
    <col min="4859" max="4859" width="9.6328125" style="3" customWidth="1"/>
    <col min="4860" max="4860" width="20.6328125" style="3" customWidth="1"/>
    <col min="4861" max="4861" width="6.453125" style="3" customWidth="1"/>
    <col min="4862" max="4864" width="7.6328125" style="3" bestFit="1" customWidth="1"/>
    <col min="4865" max="4865" width="9.90625" style="3" bestFit="1" customWidth="1"/>
    <col min="4866" max="4866" width="14.36328125" style="3" bestFit="1" customWidth="1"/>
    <col min="4867" max="4875" width="7.6328125" style="3" bestFit="1" customWidth="1"/>
    <col min="4876" max="4877" width="9.90625" style="3" bestFit="1" customWidth="1"/>
    <col min="4878" max="4879" width="7.6328125" style="3" bestFit="1" customWidth="1"/>
    <col min="4880" max="4881" width="9.90625" style="3" bestFit="1" customWidth="1"/>
    <col min="4882" max="4883" width="7.6328125" style="3" bestFit="1" customWidth="1"/>
    <col min="4884" max="4889" width="4.36328125" style="3" customWidth="1"/>
    <col min="4890" max="4890" width="20.6328125" style="3" customWidth="1"/>
    <col min="4891" max="5111" width="8.7265625" style="3"/>
    <col min="5112" max="5113" width="4.36328125" style="3" customWidth="1"/>
    <col min="5114" max="5114" width="8" style="3" customWidth="1"/>
    <col min="5115" max="5115" width="9.6328125" style="3" customWidth="1"/>
    <col min="5116" max="5116" width="20.6328125" style="3" customWidth="1"/>
    <col min="5117" max="5117" width="6.453125" style="3" customWidth="1"/>
    <col min="5118" max="5120" width="7.6328125" style="3" bestFit="1" customWidth="1"/>
    <col min="5121" max="5121" width="9.90625" style="3" bestFit="1" customWidth="1"/>
    <col min="5122" max="5122" width="14.36328125" style="3" bestFit="1" customWidth="1"/>
    <col min="5123" max="5131" width="7.6328125" style="3" bestFit="1" customWidth="1"/>
    <col min="5132" max="5133" width="9.90625" style="3" bestFit="1" customWidth="1"/>
    <col min="5134" max="5135" width="7.6328125" style="3" bestFit="1" customWidth="1"/>
    <col min="5136" max="5137" width="9.90625" style="3" bestFit="1" customWidth="1"/>
    <col min="5138" max="5139" width="7.6328125" style="3" bestFit="1" customWidth="1"/>
    <col min="5140" max="5145" width="4.36328125" style="3" customWidth="1"/>
    <col min="5146" max="5146" width="20.6328125" style="3" customWidth="1"/>
    <col min="5147" max="5367" width="8.7265625" style="3"/>
    <col min="5368" max="5369" width="4.36328125" style="3" customWidth="1"/>
    <col min="5370" max="5370" width="8" style="3" customWidth="1"/>
    <col min="5371" max="5371" width="9.6328125" style="3" customWidth="1"/>
    <col min="5372" max="5372" width="20.6328125" style="3" customWidth="1"/>
    <col min="5373" max="5373" width="6.453125" style="3" customWidth="1"/>
    <col min="5374" max="5376" width="7.6328125" style="3" bestFit="1" customWidth="1"/>
    <col min="5377" max="5377" width="9.90625" style="3" bestFit="1" customWidth="1"/>
    <col min="5378" max="5378" width="14.36328125" style="3" bestFit="1" customWidth="1"/>
    <col min="5379" max="5387" width="7.6328125" style="3" bestFit="1" customWidth="1"/>
    <col min="5388" max="5389" width="9.90625" style="3" bestFit="1" customWidth="1"/>
    <col min="5390" max="5391" width="7.6328125" style="3" bestFit="1" customWidth="1"/>
    <col min="5392" max="5393" width="9.90625" style="3" bestFit="1" customWidth="1"/>
    <col min="5394" max="5395" width="7.6328125" style="3" bestFit="1" customWidth="1"/>
    <col min="5396" max="5401" width="4.36328125" style="3" customWidth="1"/>
    <col min="5402" max="5402" width="20.6328125" style="3" customWidth="1"/>
    <col min="5403" max="5623" width="8.7265625" style="3"/>
    <col min="5624" max="5625" width="4.36328125" style="3" customWidth="1"/>
    <col min="5626" max="5626" width="8" style="3" customWidth="1"/>
    <col min="5627" max="5627" width="9.6328125" style="3" customWidth="1"/>
    <col min="5628" max="5628" width="20.6328125" style="3" customWidth="1"/>
    <col min="5629" max="5629" width="6.453125" style="3" customWidth="1"/>
    <col min="5630" max="5632" width="7.6328125" style="3" bestFit="1" customWidth="1"/>
    <col min="5633" max="5633" width="9.90625" style="3" bestFit="1" customWidth="1"/>
    <col min="5634" max="5634" width="14.36328125" style="3" bestFit="1" customWidth="1"/>
    <col min="5635" max="5643" width="7.6328125" style="3" bestFit="1" customWidth="1"/>
    <col min="5644" max="5645" width="9.90625" style="3" bestFit="1" customWidth="1"/>
    <col min="5646" max="5647" width="7.6328125" style="3" bestFit="1" customWidth="1"/>
    <col min="5648" max="5649" width="9.90625" style="3" bestFit="1" customWidth="1"/>
    <col min="5650" max="5651" width="7.6328125" style="3" bestFit="1" customWidth="1"/>
    <col min="5652" max="5657" width="4.36328125" style="3" customWidth="1"/>
    <col min="5658" max="5658" width="20.6328125" style="3" customWidth="1"/>
    <col min="5659" max="5879" width="8.7265625" style="3"/>
    <col min="5880" max="5881" width="4.36328125" style="3" customWidth="1"/>
    <col min="5882" max="5882" width="8" style="3" customWidth="1"/>
    <col min="5883" max="5883" width="9.6328125" style="3" customWidth="1"/>
    <col min="5884" max="5884" width="20.6328125" style="3" customWidth="1"/>
    <col min="5885" max="5885" width="6.453125" style="3" customWidth="1"/>
    <col min="5886" max="5888" width="7.6328125" style="3" bestFit="1" customWidth="1"/>
    <col min="5889" max="5889" width="9.90625" style="3" bestFit="1" customWidth="1"/>
    <col min="5890" max="5890" width="14.36328125" style="3" bestFit="1" customWidth="1"/>
    <col min="5891" max="5899" width="7.6328125" style="3" bestFit="1" customWidth="1"/>
    <col min="5900" max="5901" width="9.90625" style="3" bestFit="1" customWidth="1"/>
    <col min="5902" max="5903" width="7.6328125" style="3" bestFit="1" customWidth="1"/>
    <col min="5904" max="5905" width="9.90625" style="3" bestFit="1" customWidth="1"/>
    <col min="5906" max="5907" width="7.6328125" style="3" bestFit="1" customWidth="1"/>
    <col min="5908" max="5913" width="4.36328125" style="3" customWidth="1"/>
    <col min="5914" max="5914" width="20.6328125" style="3" customWidth="1"/>
    <col min="5915" max="6135" width="8.7265625" style="3"/>
    <col min="6136" max="6137" width="4.36328125" style="3" customWidth="1"/>
    <col min="6138" max="6138" width="8" style="3" customWidth="1"/>
    <col min="6139" max="6139" width="9.6328125" style="3" customWidth="1"/>
    <col min="6140" max="6140" width="20.6328125" style="3" customWidth="1"/>
    <col min="6141" max="6141" width="6.453125" style="3" customWidth="1"/>
    <col min="6142" max="6144" width="7.6328125" style="3" bestFit="1" customWidth="1"/>
    <col min="6145" max="6145" width="9.90625" style="3" bestFit="1" customWidth="1"/>
    <col min="6146" max="6146" width="14.36328125" style="3" bestFit="1" customWidth="1"/>
    <col min="6147" max="6155" width="7.6328125" style="3" bestFit="1" customWidth="1"/>
    <col min="6156" max="6157" width="9.90625" style="3" bestFit="1" customWidth="1"/>
    <col min="6158" max="6159" width="7.6328125" style="3" bestFit="1" customWidth="1"/>
    <col min="6160" max="6161" width="9.90625" style="3" bestFit="1" customWidth="1"/>
    <col min="6162" max="6163" width="7.6328125" style="3" bestFit="1" customWidth="1"/>
    <col min="6164" max="6169" width="4.36328125" style="3" customWidth="1"/>
    <col min="6170" max="6170" width="20.6328125" style="3" customWidth="1"/>
    <col min="6171" max="6391" width="8.7265625" style="3"/>
    <col min="6392" max="6393" width="4.36328125" style="3" customWidth="1"/>
    <col min="6394" max="6394" width="8" style="3" customWidth="1"/>
    <col min="6395" max="6395" width="9.6328125" style="3" customWidth="1"/>
    <col min="6396" max="6396" width="20.6328125" style="3" customWidth="1"/>
    <col min="6397" max="6397" width="6.453125" style="3" customWidth="1"/>
    <col min="6398" max="6400" width="7.6328125" style="3" bestFit="1" customWidth="1"/>
    <col min="6401" max="6401" width="9.90625" style="3" bestFit="1" customWidth="1"/>
    <col min="6402" max="6402" width="14.36328125" style="3" bestFit="1" customWidth="1"/>
    <col min="6403" max="6411" width="7.6328125" style="3" bestFit="1" customWidth="1"/>
    <col min="6412" max="6413" width="9.90625" style="3" bestFit="1" customWidth="1"/>
    <col min="6414" max="6415" width="7.6328125" style="3" bestFit="1" customWidth="1"/>
    <col min="6416" max="6417" width="9.90625" style="3" bestFit="1" customWidth="1"/>
    <col min="6418" max="6419" width="7.6328125" style="3" bestFit="1" customWidth="1"/>
    <col min="6420" max="6425" width="4.36328125" style="3" customWidth="1"/>
    <col min="6426" max="6426" width="20.6328125" style="3" customWidth="1"/>
    <col min="6427" max="6647" width="8.7265625" style="3"/>
    <col min="6648" max="6649" width="4.36328125" style="3" customWidth="1"/>
    <col min="6650" max="6650" width="8" style="3" customWidth="1"/>
    <col min="6651" max="6651" width="9.6328125" style="3" customWidth="1"/>
    <col min="6652" max="6652" width="20.6328125" style="3" customWidth="1"/>
    <col min="6653" max="6653" width="6.453125" style="3" customWidth="1"/>
    <col min="6654" max="6656" width="7.6328125" style="3" bestFit="1" customWidth="1"/>
    <col min="6657" max="6657" width="9.90625" style="3" bestFit="1" customWidth="1"/>
    <col min="6658" max="6658" width="14.36328125" style="3" bestFit="1" customWidth="1"/>
    <col min="6659" max="6667" width="7.6328125" style="3" bestFit="1" customWidth="1"/>
    <col min="6668" max="6669" width="9.90625" style="3" bestFit="1" customWidth="1"/>
    <col min="6670" max="6671" width="7.6328125" style="3" bestFit="1" customWidth="1"/>
    <col min="6672" max="6673" width="9.90625" style="3" bestFit="1" customWidth="1"/>
    <col min="6674" max="6675" width="7.6328125" style="3" bestFit="1" customWidth="1"/>
    <col min="6676" max="6681" width="4.36328125" style="3" customWidth="1"/>
    <col min="6682" max="6682" width="20.6328125" style="3" customWidth="1"/>
    <col min="6683" max="6903" width="8.7265625" style="3"/>
    <col min="6904" max="6905" width="4.36328125" style="3" customWidth="1"/>
    <col min="6906" max="6906" width="8" style="3" customWidth="1"/>
    <col min="6907" max="6907" width="9.6328125" style="3" customWidth="1"/>
    <col min="6908" max="6908" width="20.6328125" style="3" customWidth="1"/>
    <col min="6909" max="6909" width="6.453125" style="3" customWidth="1"/>
    <col min="6910" max="6912" width="7.6328125" style="3" bestFit="1" customWidth="1"/>
    <col min="6913" max="6913" width="9.90625" style="3" bestFit="1" customWidth="1"/>
    <col min="6914" max="6914" width="14.36328125" style="3" bestFit="1" customWidth="1"/>
    <col min="6915" max="6923" width="7.6328125" style="3" bestFit="1" customWidth="1"/>
    <col min="6924" max="6925" width="9.90625" style="3" bestFit="1" customWidth="1"/>
    <col min="6926" max="6927" width="7.6328125" style="3" bestFit="1" customWidth="1"/>
    <col min="6928" max="6929" width="9.90625" style="3" bestFit="1" customWidth="1"/>
    <col min="6930" max="6931" width="7.6328125" style="3" bestFit="1" customWidth="1"/>
    <col min="6932" max="6937" width="4.36328125" style="3" customWidth="1"/>
    <col min="6938" max="6938" width="20.6328125" style="3" customWidth="1"/>
    <col min="6939" max="7159" width="8.7265625" style="3"/>
    <col min="7160" max="7161" width="4.36328125" style="3" customWidth="1"/>
    <col min="7162" max="7162" width="8" style="3" customWidth="1"/>
    <col min="7163" max="7163" width="9.6328125" style="3" customWidth="1"/>
    <col min="7164" max="7164" width="20.6328125" style="3" customWidth="1"/>
    <col min="7165" max="7165" width="6.453125" style="3" customWidth="1"/>
    <col min="7166" max="7168" width="7.6328125" style="3" bestFit="1" customWidth="1"/>
    <col min="7169" max="7169" width="9.90625" style="3" bestFit="1" customWidth="1"/>
    <col min="7170" max="7170" width="14.36328125" style="3" bestFit="1" customWidth="1"/>
    <col min="7171" max="7179" width="7.6328125" style="3" bestFit="1" customWidth="1"/>
    <col min="7180" max="7181" width="9.90625" style="3" bestFit="1" customWidth="1"/>
    <col min="7182" max="7183" width="7.6328125" style="3" bestFit="1" customWidth="1"/>
    <col min="7184" max="7185" width="9.90625" style="3" bestFit="1" customWidth="1"/>
    <col min="7186" max="7187" width="7.6328125" style="3" bestFit="1" customWidth="1"/>
    <col min="7188" max="7193" width="4.36328125" style="3" customWidth="1"/>
    <col min="7194" max="7194" width="20.6328125" style="3" customWidth="1"/>
    <col min="7195" max="7415" width="8.7265625" style="3"/>
    <col min="7416" max="7417" width="4.36328125" style="3" customWidth="1"/>
    <col min="7418" max="7418" width="8" style="3" customWidth="1"/>
    <col min="7419" max="7419" width="9.6328125" style="3" customWidth="1"/>
    <col min="7420" max="7420" width="20.6328125" style="3" customWidth="1"/>
    <col min="7421" max="7421" width="6.453125" style="3" customWidth="1"/>
    <col min="7422" max="7424" width="7.6328125" style="3" bestFit="1" customWidth="1"/>
    <col min="7425" max="7425" width="9.90625" style="3" bestFit="1" customWidth="1"/>
    <col min="7426" max="7426" width="14.36328125" style="3" bestFit="1" customWidth="1"/>
    <col min="7427" max="7435" width="7.6328125" style="3" bestFit="1" customWidth="1"/>
    <col min="7436" max="7437" width="9.90625" style="3" bestFit="1" customWidth="1"/>
    <col min="7438" max="7439" width="7.6328125" style="3" bestFit="1" customWidth="1"/>
    <col min="7440" max="7441" width="9.90625" style="3" bestFit="1" customWidth="1"/>
    <col min="7442" max="7443" width="7.6328125" style="3" bestFit="1" customWidth="1"/>
    <col min="7444" max="7449" width="4.36328125" style="3" customWidth="1"/>
    <col min="7450" max="7450" width="20.6328125" style="3" customWidth="1"/>
    <col min="7451" max="7671" width="8.7265625" style="3"/>
    <col min="7672" max="7673" width="4.36328125" style="3" customWidth="1"/>
    <col min="7674" max="7674" width="8" style="3" customWidth="1"/>
    <col min="7675" max="7675" width="9.6328125" style="3" customWidth="1"/>
    <col min="7676" max="7676" width="20.6328125" style="3" customWidth="1"/>
    <col min="7677" max="7677" width="6.453125" style="3" customWidth="1"/>
    <col min="7678" max="7680" width="7.6328125" style="3" bestFit="1" customWidth="1"/>
    <col min="7681" max="7681" width="9.90625" style="3" bestFit="1" customWidth="1"/>
    <col min="7682" max="7682" width="14.36328125" style="3" bestFit="1" customWidth="1"/>
    <col min="7683" max="7691" width="7.6328125" style="3" bestFit="1" customWidth="1"/>
    <col min="7692" max="7693" width="9.90625" style="3" bestFit="1" customWidth="1"/>
    <col min="7694" max="7695" width="7.6328125" style="3" bestFit="1" customWidth="1"/>
    <col min="7696" max="7697" width="9.90625" style="3" bestFit="1" customWidth="1"/>
    <col min="7698" max="7699" width="7.6328125" style="3" bestFit="1" customWidth="1"/>
    <col min="7700" max="7705" width="4.36328125" style="3" customWidth="1"/>
    <col min="7706" max="7706" width="20.6328125" style="3" customWidth="1"/>
    <col min="7707" max="7927" width="8.7265625" style="3"/>
    <col min="7928" max="7929" width="4.36328125" style="3" customWidth="1"/>
    <col min="7930" max="7930" width="8" style="3" customWidth="1"/>
    <col min="7931" max="7931" width="9.6328125" style="3" customWidth="1"/>
    <col min="7932" max="7932" width="20.6328125" style="3" customWidth="1"/>
    <col min="7933" max="7933" width="6.453125" style="3" customWidth="1"/>
    <col min="7934" max="7936" width="7.6328125" style="3" bestFit="1" customWidth="1"/>
    <col min="7937" max="7937" width="9.90625" style="3" bestFit="1" customWidth="1"/>
    <col min="7938" max="7938" width="14.36328125" style="3" bestFit="1" customWidth="1"/>
    <col min="7939" max="7947" width="7.6328125" style="3" bestFit="1" customWidth="1"/>
    <col min="7948" max="7949" width="9.90625" style="3" bestFit="1" customWidth="1"/>
    <col min="7950" max="7951" width="7.6328125" style="3" bestFit="1" customWidth="1"/>
    <col min="7952" max="7953" width="9.90625" style="3" bestFit="1" customWidth="1"/>
    <col min="7954" max="7955" width="7.6328125" style="3" bestFit="1" customWidth="1"/>
    <col min="7956" max="7961" width="4.36328125" style="3" customWidth="1"/>
    <col min="7962" max="7962" width="20.6328125" style="3" customWidth="1"/>
    <col min="7963" max="8183" width="8.7265625" style="3"/>
    <col min="8184" max="8185" width="4.36328125" style="3" customWidth="1"/>
    <col min="8186" max="8186" width="8" style="3" customWidth="1"/>
    <col min="8187" max="8187" width="9.6328125" style="3" customWidth="1"/>
    <col min="8188" max="8188" width="20.6328125" style="3" customWidth="1"/>
    <col min="8189" max="8189" width="6.453125" style="3" customWidth="1"/>
    <col min="8190" max="8192" width="7.6328125" style="3" bestFit="1" customWidth="1"/>
    <col min="8193" max="8193" width="9.90625" style="3" bestFit="1" customWidth="1"/>
    <col min="8194" max="8194" width="14.36328125" style="3" bestFit="1" customWidth="1"/>
    <col min="8195" max="8203" width="7.6328125" style="3" bestFit="1" customWidth="1"/>
    <col min="8204" max="8205" width="9.90625" style="3" bestFit="1" customWidth="1"/>
    <col min="8206" max="8207" width="7.6328125" style="3" bestFit="1" customWidth="1"/>
    <col min="8208" max="8209" width="9.90625" style="3" bestFit="1" customWidth="1"/>
    <col min="8210" max="8211" width="7.6328125" style="3" bestFit="1" customWidth="1"/>
    <col min="8212" max="8217" width="4.36328125" style="3" customWidth="1"/>
    <col min="8218" max="8218" width="20.6328125" style="3" customWidth="1"/>
    <col min="8219" max="8439" width="8.7265625" style="3"/>
    <col min="8440" max="8441" width="4.36328125" style="3" customWidth="1"/>
    <col min="8442" max="8442" width="8" style="3" customWidth="1"/>
    <col min="8443" max="8443" width="9.6328125" style="3" customWidth="1"/>
    <col min="8444" max="8444" width="20.6328125" style="3" customWidth="1"/>
    <col min="8445" max="8445" width="6.453125" style="3" customWidth="1"/>
    <col min="8446" max="8448" width="7.6328125" style="3" bestFit="1" customWidth="1"/>
    <col min="8449" max="8449" width="9.90625" style="3" bestFit="1" customWidth="1"/>
    <col min="8450" max="8450" width="14.36328125" style="3" bestFit="1" customWidth="1"/>
    <col min="8451" max="8459" width="7.6328125" style="3" bestFit="1" customWidth="1"/>
    <col min="8460" max="8461" width="9.90625" style="3" bestFit="1" customWidth="1"/>
    <col min="8462" max="8463" width="7.6328125" style="3" bestFit="1" customWidth="1"/>
    <col min="8464" max="8465" width="9.90625" style="3" bestFit="1" customWidth="1"/>
    <col min="8466" max="8467" width="7.6328125" style="3" bestFit="1" customWidth="1"/>
    <col min="8468" max="8473" width="4.36328125" style="3" customWidth="1"/>
    <col min="8474" max="8474" width="20.6328125" style="3" customWidth="1"/>
    <col min="8475" max="8695" width="8.7265625" style="3"/>
    <col min="8696" max="8697" width="4.36328125" style="3" customWidth="1"/>
    <col min="8698" max="8698" width="8" style="3" customWidth="1"/>
    <col min="8699" max="8699" width="9.6328125" style="3" customWidth="1"/>
    <col min="8700" max="8700" width="20.6328125" style="3" customWidth="1"/>
    <col min="8701" max="8701" width="6.453125" style="3" customWidth="1"/>
    <col min="8702" max="8704" width="7.6328125" style="3" bestFit="1" customWidth="1"/>
    <col min="8705" max="8705" width="9.90625" style="3" bestFit="1" customWidth="1"/>
    <col min="8706" max="8706" width="14.36328125" style="3" bestFit="1" customWidth="1"/>
    <col min="8707" max="8715" width="7.6328125" style="3" bestFit="1" customWidth="1"/>
    <col min="8716" max="8717" width="9.90625" style="3" bestFit="1" customWidth="1"/>
    <col min="8718" max="8719" width="7.6328125" style="3" bestFit="1" customWidth="1"/>
    <col min="8720" max="8721" width="9.90625" style="3" bestFit="1" customWidth="1"/>
    <col min="8722" max="8723" width="7.6328125" style="3" bestFit="1" customWidth="1"/>
    <col min="8724" max="8729" width="4.36328125" style="3" customWidth="1"/>
    <col min="8730" max="8730" width="20.6328125" style="3" customWidth="1"/>
    <col min="8731" max="8951" width="8.7265625" style="3"/>
    <col min="8952" max="8953" width="4.36328125" style="3" customWidth="1"/>
    <col min="8954" max="8954" width="8" style="3" customWidth="1"/>
    <col min="8955" max="8955" width="9.6328125" style="3" customWidth="1"/>
    <col min="8956" max="8956" width="20.6328125" style="3" customWidth="1"/>
    <col min="8957" max="8957" width="6.453125" style="3" customWidth="1"/>
    <col min="8958" max="8960" width="7.6328125" style="3" bestFit="1" customWidth="1"/>
    <col min="8961" max="8961" width="9.90625" style="3" bestFit="1" customWidth="1"/>
    <col min="8962" max="8962" width="14.36328125" style="3" bestFit="1" customWidth="1"/>
    <col min="8963" max="8971" width="7.6328125" style="3" bestFit="1" customWidth="1"/>
    <col min="8972" max="8973" width="9.90625" style="3" bestFit="1" customWidth="1"/>
    <col min="8974" max="8975" width="7.6328125" style="3" bestFit="1" customWidth="1"/>
    <col min="8976" max="8977" width="9.90625" style="3" bestFit="1" customWidth="1"/>
    <col min="8978" max="8979" width="7.6328125" style="3" bestFit="1" customWidth="1"/>
    <col min="8980" max="8985" width="4.36328125" style="3" customWidth="1"/>
    <col min="8986" max="8986" width="20.6328125" style="3" customWidth="1"/>
    <col min="8987" max="9207" width="8.7265625" style="3"/>
    <col min="9208" max="9209" width="4.36328125" style="3" customWidth="1"/>
    <col min="9210" max="9210" width="8" style="3" customWidth="1"/>
    <col min="9211" max="9211" width="9.6328125" style="3" customWidth="1"/>
    <col min="9212" max="9212" width="20.6328125" style="3" customWidth="1"/>
    <col min="9213" max="9213" width="6.453125" style="3" customWidth="1"/>
    <col min="9214" max="9216" width="7.6328125" style="3" bestFit="1" customWidth="1"/>
    <col min="9217" max="9217" width="9.90625" style="3" bestFit="1" customWidth="1"/>
    <col min="9218" max="9218" width="14.36328125" style="3" bestFit="1" customWidth="1"/>
    <col min="9219" max="9227" width="7.6328125" style="3" bestFit="1" customWidth="1"/>
    <col min="9228" max="9229" width="9.90625" style="3" bestFit="1" customWidth="1"/>
    <col min="9230" max="9231" width="7.6328125" style="3" bestFit="1" customWidth="1"/>
    <col min="9232" max="9233" width="9.90625" style="3" bestFit="1" customWidth="1"/>
    <col min="9234" max="9235" width="7.6328125" style="3" bestFit="1" customWidth="1"/>
    <col min="9236" max="9241" width="4.36328125" style="3" customWidth="1"/>
    <col min="9242" max="9242" width="20.6328125" style="3" customWidth="1"/>
    <col min="9243" max="9463" width="8.7265625" style="3"/>
    <col min="9464" max="9465" width="4.36328125" style="3" customWidth="1"/>
    <col min="9466" max="9466" width="8" style="3" customWidth="1"/>
    <col min="9467" max="9467" width="9.6328125" style="3" customWidth="1"/>
    <col min="9468" max="9468" width="20.6328125" style="3" customWidth="1"/>
    <col min="9469" max="9469" width="6.453125" style="3" customWidth="1"/>
    <col min="9470" max="9472" width="7.6328125" style="3" bestFit="1" customWidth="1"/>
    <col min="9473" max="9473" width="9.90625" style="3" bestFit="1" customWidth="1"/>
    <col min="9474" max="9474" width="14.36328125" style="3" bestFit="1" customWidth="1"/>
    <col min="9475" max="9483" width="7.6328125" style="3" bestFit="1" customWidth="1"/>
    <col min="9484" max="9485" width="9.90625" style="3" bestFit="1" customWidth="1"/>
    <col min="9486" max="9487" width="7.6328125" style="3" bestFit="1" customWidth="1"/>
    <col min="9488" max="9489" width="9.90625" style="3" bestFit="1" customWidth="1"/>
    <col min="9490" max="9491" width="7.6328125" style="3" bestFit="1" customWidth="1"/>
    <col min="9492" max="9497" width="4.36328125" style="3" customWidth="1"/>
    <col min="9498" max="9498" width="20.6328125" style="3" customWidth="1"/>
    <col min="9499" max="9719" width="8.7265625" style="3"/>
    <col min="9720" max="9721" width="4.36328125" style="3" customWidth="1"/>
    <col min="9722" max="9722" width="8" style="3" customWidth="1"/>
    <col min="9723" max="9723" width="9.6328125" style="3" customWidth="1"/>
    <col min="9724" max="9724" width="20.6328125" style="3" customWidth="1"/>
    <col min="9725" max="9725" width="6.453125" style="3" customWidth="1"/>
    <col min="9726" max="9728" width="7.6328125" style="3" bestFit="1" customWidth="1"/>
    <col min="9729" max="9729" width="9.90625" style="3" bestFit="1" customWidth="1"/>
    <col min="9730" max="9730" width="14.36328125" style="3" bestFit="1" customWidth="1"/>
    <col min="9731" max="9739" width="7.6328125" style="3" bestFit="1" customWidth="1"/>
    <col min="9740" max="9741" width="9.90625" style="3" bestFit="1" customWidth="1"/>
    <col min="9742" max="9743" width="7.6328125" style="3" bestFit="1" customWidth="1"/>
    <col min="9744" max="9745" width="9.90625" style="3" bestFit="1" customWidth="1"/>
    <col min="9746" max="9747" width="7.6328125" style="3" bestFit="1" customWidth="1"/>
    <col min="9748" max="9753" width="4.36328125" style="3" customWidth="1"/>
    <col min="9754" max="9754" width="20.6328125" style="3" customWidth="1"/>
    <col min="9755" max="9975" width="8.7265625" style="3"/>
    <col min="9976" max="9977" width="4.36328125" style="3" customWidth="1"/>
    <col min="9978" max="9978" width="8" style="3" customWidth="1"/>
    <col min="9979" max="9979" width="9.6328125" style="3" customWidth="1"/>
    <col min="9980" max="9980" width="20.6328125" style="3" customWidth="1"/>
    <col min="9981" max="9981" width="6.453125" style="3" customWidth="1"/>
    <col min="9982" max="9984" width="7.6328125" style="3" bestFit="1" customWidth="1"/>
    <col min="9985" max="9985" width="9.90625" style="3" bestFit="1" customWidth="1"/>
    <col min="9986" max="9986" width="14.36328125" style="3" bestFit="1" customWidth="1"/>
    <col min="9987" max="9995" width="7.6328125" style="3" bestFit="1" customWidth="1"/>
    <col min="9996" max="9997" width="9.90625" style="3" bestFit="1" customWidth="1"/>
    <col min="9998" max="9999" width="7.6328125" style="3" bestFit="1" customWidth="1"/>
    <col min="10000" max="10001" width="9.90625" style="3" bestFit="1" customWidth="1"/>
    <col min="10002" max="10003" width="7.6328125" style="3" bestFit="1" customWidth="1"/>
    <col min="10004" max="10009" width="4.36328125" style="3" customWidth="1"/>
    <col min="10010" max="10010" width="20.6328125" style="3" customWidth="1"/>
    <col min="10011" max="10231" width="8.7265625" style="3"/>
    <col min="10232" max="10233" width="4.36328125" style="3" customWidth="1"/>
    <col min="10234" max="10234" width="8" style="3" customWidth="1"/>
    <col min="10235" max="10235" width="9.6328125" style="3" customWidth="1"/>
    <col min="10236" max="10236" width="20.6328125" style="3" customWidth="1"/>
    <col min="10237" max="10237" width="6.453125" style="3" customWidth="1"/>
    <col min="10238" max="10240" width="7.6328125" style="3" bestFit="1" customWidth="1"/>
    <col min="10241" max="10241" width="9.90625" style="3" bestFit="1" customWidth="1"/>
    <col min="10242" max="10242" width="14.36328125" style="3" bestFit="1" customWidth="1"/>
    <col min="10243" max="10251" width="7.6328125" style="3" bestFit="1" customWidth="1"/>
    <col min="10252" max="10253" width="9.90625" style="3" bestFit="1" customWidth="1"/>
    <col min="10254" max="10255" width="7.6328125" style="3" bestFit="1" customWidth="1"/>
    <col min="10256" max="10257" width="9.90625" style="3" bestFit="1" customWidth="1"/>
    <col min="10258" max="10259" width="7.6328125" style="3" bestFit="1" customWidth="1"/>
    <col min="10260" max="10265" width="4.36328125" style="3" customWidth="1"/>
    <col min="10266" max="10266" width="20.6328125" style="3" customWidth="1"/>
    <col min="10267" max="10487" width="8.7265625" style="3"/>
    <col min="10488" max="10489" width="4.36328125" style="3" customWidth="1"/>
    <col min="10490" max="10490" width="8" style="3" customWidth="1"/>
    <col min="10491" max="10491" width="9.6328125" style="3" customWidth="1"/>
    <col min="10492" max="10492" width="20.6328125" style="3" customWidth="1"/>
    <col min="10493" max="10493" width="6.453125" style="3" customWidth="1"/>
    <col min="10494" max="10496" width="7.6328125" style="3" bestFit="1" customWidth="1"/>
    <col min="10497" max="10497" width="9.90625" style="3" bestFit="1" customWidth="1"/>
    <col min="10498" max="10498" width="14.36328125" style="3" bestFit="1" customWidth="1"/>
    <col min="10499" max="10507" width="7.6328125" style="3" bestFit="1" customWidth="1"/>
    <col min="10508" max="10509" width="9.90625" style="3" bestFit="1" customWidth="1"/>
    <col min="10510" max="10511" width="7.6328125" style="3" bestFit="1" customWidth="1"/>
    <col min="10512" max="10513" width="9.90625" style="3" bestFit="1" customWidth="1"/>
    <col min="10514" max="10515" width="7.6328125" style="3" bestFit="1" customWidth="1"/>
    <col min="10516" max="10521" width="4.36328125" style="3" customWidth="1"/>
    <col min="10522" max="10522" width="20.6328125" style="3" customWidth="1"/>
    <col min="10523" max="10743" width="8.7265625" style="3"/>
    <col min="10744" max="10745" width="4.36328125" style="3" customWidth="1"/>
    <col min="10746" max="10746" width="8" style="3" customWidth="1"/>
    <col min="10747" max="10747" width="9.6328125" style="3" customWidth="1"/>
    <col min="10748" max="10748" width="20.6328125" style="3" customWidth="1"/>
    <col min="10749" max="10749" width="6.453125" style="3" customWidth="1"/>
    <col min="10750" max="10752" width="7.6328125" style="3" bestFit="1" customWidth="1"/>
    <col min="10753" max="10753" width="9.90625" style="3" bestFit="1" customWidth="1"/>
    <col min="10754" max="10754" width="14.36328125" style="3" bestFit="1" customWidth="1"/>
    <col min="10755" max="10763" width="7.6328125" style="3" bestFit="1" customWidth="1"/>
    <col min="10764" max="10765" width="9.90625" style="3" bestFit="1" customWidth="1"/>
    <col min="10766" max="10767" width="7.6328125" style="3" bestFit="1" customWidth="1"/>
    <col min="10768" max="10769" width="9.90625" style="3" bestFit="1" customWidth="1"/>
    <col min="10770" max="10771" width="7.6328125" style="3" bestFit="1" customWidth="1"/>
    <col min="10772" max="10777" width="4.36328125" style="3" customWidth="1"/>
    <col min="10778" max="10778" width="20.6328125" style="3" customWidth="1"/>
    <col min="10779" max="10999" width="8.7265625" style="3"/>
    <col min="11000" max="11001" width="4.36328125" style="3" customWidth="1"/>
    <col min="11002" max="11002" width="8" style="3" customWidth="1"/>
    <col min="11003" max="11003" width="9.6328125" style="3" customWidth="1"/>
    <col min="11004" max="11004" width="20.6328125" style="3" customWidth="1"/>
    <col min="11005" max="11005" width="6.453125" style="3" customWidth="1"/>
    <col min="11006" max="11008" width="7.6328125" style="3" bestFit="1" customWidth="1"/>
    <col min="11009" max="11009" width="9.90625" style="3" bestFit="1" customWidth="1"/>
    <col min="11010" max="11010" width="14.36328125" style="3" bestFit="1" customWidth="1"/>
    <col min="11011" max="11019" width="7.6328125" style="3" bestFit="1" customWidth="1"/>
    <col min="11020" max="11021" width="9.90625" style="3" bestFit="1" customWidth="1"/>
    <col min="11022" max="11023" width="7.6328125" style="3" bestFit="1" customWidth="1"/>
    <col min="11024" max="11025" width="9.90625" style="3" bestFit="1" customWidth="1"/>
    <col min="11026" max="11027" width="7.6328125" style="3" bestFit="1" customWidth="1"/>
    <col min="11028" max="11033" width="4.36328125" style="3" customWidth="1"/>
    <col min="11034" max="11034" width="20.6328125" style="3" customWidth="1"/>
    <col min="11035" max="11255" width="8.7265625" style="3"/>
    <col min="11256" max="11257" width="4.36328125" style="3" customWidth="1"/>
    <col min="11258" max="11258" width="8" style="3" customWidth="1"/>
    <col min="11259" max="11259" width="9.6328125" style="3" customWidth="1"/>
    <col min="11260" max="11260" width="20.6328125" style="3" customWidth="1"/>
    <col min="11261" max="11261" width="6.453125" style="3" customWidth="1"/>
    <col min="11262" max="11264" width="7.6328125" style="3" bestFit="1" customWidth="1"/>
    <col min="11265" max="11265" width="9.90625" style="3" bestFit="1" customWidth="1"/>
    <col min="11266" max="11266" width="14.36328125" style="3" bestFit="1" customWidth="1"/>
    <col min="11267" max="11275" width="7.6328125" style="3" bestFit="1" customWidth="1"/>
    <col min="11276" max="11277" width="9.90625" style="3" bestFit="1" customWidth="1"/>
    <col min="11278" max="11279" width="7.6328125" style="3" bestFit="1" customWidth="1"/>
    <col min="11280" max="11281" width="9.90625" style="3" bestFit="1" customWidth="1"/>
    <col min="11282" max="11283" width="7.6328125" style="3" bestFit="1" customWidth="1"/>
    <col min="11284" max="11289" width="4.36328125" style="3" customWidth="1"/>
    <col min="11290" max="11290" width="20.6328125" style="3" customWidth="1"/>
    <col min="11291" max="11511" width="8.7265625" style="3"/>
    <col min="11512" max="11513" width="4.36328125" style="3" customWidth="1"/>
    <col min="11514" max="11514" width="8" style="3" customWidth="1"/>
    <col min="11515" max="11515" width="9.6328125" style="3" customWidth="1"/>
    <col min="11516" max="11516" width="20.6328125" style="3" customWidth="1"/>
    <col min="11517" max="11517" width="6.453125" style="3" customWidth="1"/>
    <col min="11518" max="11520" width="7.6328125" style="3" bestFit="1" customWidth="1"/>
    <col min="11521" max="11521" width="9.90625" style="3" bestFit="1" customWidth="1"/>
    <col min="11522" max="11522" width="14.36328125" style="3" bestFit="1" customWidth="1"/>
    <col min="11523" max="11531" width="7.6328125" style="3" bestFit="1" customWidth="1"/>
    <col min="11532" max="11533" width="9.90625" style="3" bestFit="1" customWidth="1"/>
    <col min="11534" max="11535" width="7.6328125" style="3" bestFit="1" customWidth="1"/>
    <col min="11536" max="11537" width="9.90625" style="3" bestFit="1" customWidth="1"/>
    <col min="11538" max="11539" width="7.6328125" style="3" bestFit="1" customWidth="1"/>
    <col min="11540" max="11545" width="4.36328125" style="3" customWidth="1"/>
    <col min="11546" max="11546" width="20.6328125" style="3" customWidth="1"/>
    <col min="11547" max="11767" width="8.7265625" style="3"/>
    <col min="11768" max="11769" width="4.36328125" style="3" customWidth="1"/>
    <col min="11770" max="11770" width="8" style="3" customWidth="1"/>
    <col min="11771" max="11771" width="9.6328125" style="3" customWidth="1"/>
    <col min="11772" max="11772" width="20.6328125" style="3" customWidth="1"/>
    <col min="11773" max="11773" width="6.453125" style="3" customWidth="1"/>
    <col min="11774" max="11776" width="7.6328125" style="3" bestFit="1" customWidth="1"/>
    <col min="11777" max="11777" width="9.90625" style="3" bestFit="1" customWidth="1"/>
    <col min="11778" max="11778" width="14.36328125" style="3" bestFit="1" customWidth="1"/>
    <col min="11779" max="11787" width="7.6328125" style="3" bestFit="1" customWidth="1"/>
    <col min="11788" max="11789" width="9.90625" style="3" bestFit="1" customWidth="1"/>
    <col min="11790" max="11791" width="7.6328125" style="3" bestFit="1" customWidth="1"/>
    <col min="11792" max="11793" width="9.90625" style="3" bestFit="1" customWidth="1"/>
    <col min="11794" max="11795" width="7.6328125" style="3" bestFit="1" customWidth="1"/>
    <col min="11796" max="11801" width="4.36328125" style="3" customWidth="1"/>
    <col min="11802" max="11802" width="20.6328125" style="3" customWidth="1"/>
    <col min="11803" max="12023" width="8.7265625" style="3"/>
    <col min="12024" max="12025" width="4.36328125" style="3" customWidth="1"/>
    <col min="12026" max="12026" width="8" style="3" customWidth="1"/>
    <col min="12027" max="12027" width="9.6328125" style="3" customWidth="1"/>
    <col min="12028" max="12028" width="20.6328125" style="3" customWidth="1"/>
    <col min="12029" max="12029" width="6.453125" style="3" customWidth="1"/>
    <col min="12030" max="12032" width="7.6328125" style="3" bestFit="1" customWidth="1"/>
    <col min="12033" max="12033" width="9.90625" style="3" bestFit="1" customWidth="1"/>
    <col min="12034" max="12034" width="14.36328125" style="3" bestFit="1" customWidth="1"/>
    <col min="12035" max="12043" width="7.6328125" style="3" bestFit="1" customWidth="1"/>
    <col min="12044" max="12045" width="9.90625" style="3" bestFit="1" customWidth="1"/>
    <col min="12046" max="12047" width="7.6328125" style="3" bestFit="1" customWidth="1"/>
    <col min="12048" max="12049" width="9.90625" style="3" bestFit="1" customWidth="1"/>
    <col min="12050" max="12051" width="7.6328125" style="3" bestFit="1" customWidth="1"/>
    <col min="12052" max="12057" width="4.36328125" style="3" customWidth="1"/>
    <col min="12058" max="12058" width="20.6328125" style="3" customWidth="1"/>
    <col min="12059" max="12279" width="8.7265625" style="3"/>
    <col min="12280" max="12281" width="4.36328125" style="3" customWidth="1"/>
    <col min="12282" max="12282" width="8" style="3" customWidth="1"/>
    <col min="12283" max="12283" width="9.6328125" style="3" customWidth="1"/>
    <col min="12284" max="12284" width="20.6328125" style="3" customWidth="1"/>
    <col min="12285" max="12285" width="6.453125" style="3" customWidth="1"/>
    <col min="12286" max="12288" width="7.6328125" style="3" bestFit="1" customWidth="1"/>
    <col min="12289" max="12289" width="9.90625" style="3" bestFit="1" customWidth="1"/>
    <col min="12290" max="12290" width="14.36328125" style="3" bestFit="1" customWidth="1"/>
    <col min="12291" max="12299" width="7.6328125" style="3" bestFit="1" customWidth="1"/>
    <col min="12300" max="12301" width="9.90625" style="3" bestFit="1" customWidth="1"/>
    <col min="12302" max="12303" width="7.6328125" style="3" bestFit="1" customWidth="1"/>
    <col min="12304" max="12305" width="9.90625" style="3" bestFit="1" customWidth="1"/>
    <col min="12306" max="12307" width="7.6328125" style="3" bestFit="1" customWidth="1"/>
    <col min="12308" max="12313" width="4.36328125" style="3" customWidth="1"/>
    <col min="12314" max="12314" width="20.6328125" style="3" customWidth="1"/>
    <col min="12315" max="12535" width="8.7265625" style="3"/>
    <col min="12536" max="12537" width="4.36328125" style="3" customWidth="1"/>
    <col min="12538" max="12538" width="8" style="3" customWidth="1"/>
    <col min="12539" max="12539" width="9.6328125" style="3" customWidth="1"/>
    <col min="12540" max="12540" width="20.6328125" style="3" customWidth="1"/>
    <col min="12541" max="12541" width="6.453125" style="3" customWidth="1"/>
    <col min="12542" max="12544" width="7.6328125" style="3" bestFit="1" customWidth="1"/>
    <col min="12545" max="12545" width="9.90625" style="3" bestFit="1" customWidth="1"/>
    <col min="12546" max="12546" width="14.36328125" style="3" bestFit="1" customWidth="1"/>
    <col min="12547" max="12555" width="7.6328125" style="3" bestFit="1" customWidth="1"/>
    <col min="12556" max="12557" width="9.90625" style="3" bestFit="1" customWidth="1"/>
    <col min="12558" max="12559" width="7.6328125" style="3" bestFit="1" customWidth="1"/>
    <col min="12560" max="12561" width="9.90625" style="3" bestFit="1" customWidth="1"/>
    <col min="12562" max="12563" width="7.6328125" style="3" bestFit="1" customWidth="1"/>
    <col min="12564" max="12569" width="4.36328125" style="3" customWidth="1"/>
    <col min="12570" max="12570" width="20.6328125" style="3" customWidth="1"/>
    <col min="12571" max="12791" width="8.7265625" style="3"/>
    <col min="12792" max="12793" width="4.36328125" style="3" customWidth="1"/>
    <col min="12794" max="12794" width="8" style="3" customWidth="1"/>
    <col min="12795" max="12795" width="9.6328125" style="3" customWidth="1"/>
    <col min="12796" max="12796" width="20.6328125" style="3" customWidth="1"/>
    <col min="12797" max="12797" width="6.453125" style="3" customWidth="1"/>
    <col min="12798" max="12800" width="7.6328125" style="3" bestFit="1" customWidth="1"/>
    <col min="12801" max="12801" width="9.90625" style="3" bestFit="1" customWidth="1"/>
    <col min="12802" max="12802" width="14.36328125" style="3" bestFit="1" customWidth="1"/>
    <col min="12803" max="12811" width="7.6328125" style="3" bestFit="1" customWidth="1"/>
    <col min="12812" max="12813" width="9.90625" style="3" bestFit="1" customWidth="1"/>
    <col min="12814" max="12815" width="7.6328125" style="3" bestFit="1" customWidth="1"/>
    <col min="12816" max="12817" width="9.90625" style="3" bestFit="1" customWidth="1"/>
    <col min="12818" max="12819" width="7.6328125" style="3" bestFit="1" customWidth="1"/>
    <col min="12820" max="12825" width="4.36328125" style="3" customWidth="1"/>
    <col min="12826" max="12826" width="20.6328125" style="3" customWidth="1"/>
    <col min="12827" max="13047" width="8.7265625" style="3"/>
    <col min="13048" max="13049" width="4.36328125" style="3" customWidth="1"/>
    <col min="13050" max="13050" width="8" style="3" customWidth="1"/>
    <col min="13051" max="13051" width="9.6328125" style="3" customWidth="1"/>
    <col min="13052" max="13052" width="20.6328125" style="3" customWidth="1"/>
    <col min="13053" max="13053" width="6.453125" style="3" customWidth="1"/>
    <col min="13054" max="13056" width="7.6328125" style="3" bestFit="1" customWidth="1"/>
    <col min="13057" max="13057" width="9.90625" style="3" bestFit="1" customWidth="1"/>
    <col min="13058" max="13058" width="14.36328125" style="3" bestFit="1" customWidth="1"/>
    <col min="13059" max="13067" width="7.6328125" style="3" bestFit="1" customWidth="1"/>
    <col min="13068" max="13069" width="9.90625" style="3" bestFit="1" customWidth="1"/>
    <col min="13070" max="13071" width="7.6328125" style="3" bestFit="1" customWidth="1"/>
    <col min="13072" max="13073" width="9.90625" style="3" bestFit="1" customWidth="1"/>
    <col min="13074" max="13075" width="7.6328125" style="3" bestFit="1" customWidth="1"/>
    <col min="13076" max="13081" width="4.36328125" style="3" customWidth="1"/>
    <col min="13082" max="13082" width="20.6328125" style="3" customWidth="1"/>
    <col min="13083" max="13303" width="8.7265625" style="3"/>
    <col min="13304" max="13305" width="4.36328125" style="3" customWidth="1"/>
    <col min="13306" max="13306" width="8" style="3" customWidth="1"/>
    <col min="13307" max="13307" width="9.6328125" style="3" customWidth="1"/>
    <col min="13308" max="13308" width="20.6328125" style="3" customWidth="1"/>
    <col min="13309" max="13309" width="6.453125" style="3" customWidth="1"/>
    <col min="13310" max="13312" width="7.6328125" style="3" bestFit="1" customWidth="1"/>
    <col min="13313" max="13313" width="9.90625" style="3" bestFit="1" customWidth="1"/>
    <col min="13314" max="13314" width="14.36328125" style="3" bestFit="1" customWidth="1"/>
    <col min="13315" max="13323" width="7.6328125" style="3" bestFit="1" customWidth="1"/>
    <col min="13324" max="13325" width="9.90625" style="3" bestFit="1" customWidth="1"/>
    <col min="13326" max="13327" width="7.6328125" style="3" bestFit="1" customWidth="1"/>
    <col min="13328" max="13329" width="9.90625" style="3" bestFit="1" customWidth="1"/>
    <col min="13330" max="13331" width="7.6328125" style="3" bestFit="1" customWidth="1"/>
    <col min="13332" max="13337" width="4.36328125" style="3" customWidth="1"/>
    <col min="13338" max="13338" width="20.6328125" style="3" customWidth="1"/>
    <col min="13339" max="13559" width="8.7265625" style="3"/>
    <col min="13560" max="13561" width="4.36328125" style="3" customWidth="1"/>
    <col min="13562" max="13562" width="8" style="3" customWidth="1"/>
    <col min="13563" max="13563" width="9.6328125" style="3" customWidth="1"/>
    <col min="13564" max="13564" width="20.6328125" style="3" customWidth="1"/>
    <col min="13565" max="13565" width="6.453125" style="3" customWidth="1"/>
    <col min="13566" max="13568" width="7.6328125" style="3" bestFit="1" customWidth="1"/>
    <col min="13569" max="13569" width="9.90625" style="3" bestFit="1" customWidth="1"/>
    <col min="13570" max="13570" width="14.36328125" style="3" bestFit="1" customWidth="1"/>
    <col min="13571" max="13579" width="7.6328125" style="3" bestFit="1" customWidth="1"/>
    <col min="13580" max="13581" width="9.90625" style="3" bestFit="1" customWidth="1"/>
    <col min="13582" max="13583" width="7.6328125" style="3" bestFit="1" customWidth="1"/>
    <col min="13584" max="13585" width="9.90625" style="3" bestFit="1" customWidth="1"/>
    <col min="13586" max="13587" width="7.6328125" style="3" bestFit="1" customWidth="1"/>
    <col min="13588" max="13593" width="4.36328125" style="3" customWidth="1"/>
    <col min="13594" max="13594" width="20.6328125" style="3" customWidth="1"/>
    <col min="13595" max="13815" width="8.7265625" style="3"/>
    <col min="13816" max="13817" width="4.36328125" style="3" customWidth="1"/>
    <col min="13818" max="13818" width="8" style="3" customWidth="1"/>
    <col min="13819" max="13819" width="9.6328125" style="3" customWidth="1"/>
    <col min="13820" max="13820" width="20.6328125" style="3" customWidth="1"/>
    <col min="13821" max="13821" width="6.453125" style="3" customWidth="1"/>
    <col min="13822" max="13824" width="7.6328125" style="3" bestFit="1" customWidth="1"/>
    <col min="13825" max="13825" width="9.90625" style="3" bestFit="1" customWidth="1"/>
    <col min="13826" max="13826" width="14.36328125" style="3" bestFit="1" customWidth="1"/>
    <col min="13827" max="13835" width="7.6328125" style="3" bestFit="1" customWidth="1"/>
    <col min="13836" max="13837" width="9.90625" style="3" bestFit="1" customWidth="1"/>
    <col min="13838" max="13839" width="7.6328125" style="3" bestFit="1" customWidth="1"/>
    <col min="13840" max="13841" width="9.90625" style="3" bestFit="1" customWidth="1"/>
    <col min="13842" max="13843" width="7.6328125" style="3" bestFit="1" customWidth="1"/>
    <col min="13844" max="13849" width="4.36328125" style="3" customWidth="1"/>
    <col min="13850" max="13850" width="20.6328125" style="3" customWidth="1"/>
    <col min="13851" max="14071" width="8.7265625" style="3"/>
    <col min="14072" max="14073" width="4.36328125" style="3" customWidth="1"/>
    <col min="14074" max="14074" width="8" style="3" customWidth="1"/>
    <col min="14075" max="14075" width="9.6328125" style="3" customWidth="1"/>
    <col min="14076" max="14076" width="20.6328125" style="3" customWidth="1"/>
    <col min="14077" max="14077" width="6.453125" style="3" customWidth="1"/>
    <col min="14078" max="14080" width="7.6328125" style="3" bestFit="1" customWidth="1"/>
    <col min="14081" max="14081" width="9.90625" style="3" bestFit="1" customWidth="1"/>
    <col min="14082" max="14082" width="14.36328125" style="3" bestFit="1" customWidth="1"/>
    <col min="14083" max="14091" width="7.6328125" style="3" bestFit="1" customWidth="1"/>
    <col min="14092" max="14093" width="9.90625" style="3" bestFit="1" customWidth="1"/>
    <col min="14094" max="14095" width="7.6328125" style="3" bestFit="1" customWidth="1"/>
    <col min="14096" max="14097" width="9.90625" style="3" bestFit="1" customWidth="1"/>
    <col min="14098" max="14099" width="7.6328125" style="3" bestFit="1" customWidth="1"/>
    <col min="14100" max="14105" width="4.36328125" style="3" customWidth="1"/>
    <col min="14106" max="14106" width="20.6328125" style="3" customWidth="1"/>
    <col min="14107" max="14327" width="8.7265625" style="3"/>
    <col min="14328" max="14329" width="4.36328125" style="3" customWidth="1"/>
    <col min="14330" max="14330" width="8" style="3" customWidth="1"/>
    <col min="14331" max="14331" width="9.6328125" style="3" customWidth="1"/>
    <col min="14332" max="14332" width="20.6328125" style="3" customWidth="1"/>
    <col min="14333" max="14333" width="6.453125" style="3" customWidth="1"/>
    <col min="14334" max="14336" width="7.6328125" style="3" bestFit="1" customWidth="1"/>
    <col min="14337" max="14337" width="9.90625" style="3" bestFit="1" customWidth="1"/>
    <col min="14338" max="14338" width="14.36328125" style="3" bestFit="1" customWidth="1"/>
    <col min="14339" max="14347" width="7.6328125" style="3" bestFit="1" customWidth="1"/>
    <col min="14348" max="14349" width="9.90625" style="3" bestFit="1" customWidth="1"/>
    <col min="14350" max="14351" width="7.6328125" style="3" bestFit="1" customWidth="1"/>
    <col min="14352" max="14353" width="9.90625" style="3" bestFit="1" customWidth="1"/>
    <col min="14354" max="14355" width="7.6328125" style="3" bestFit="1" customWidth="1"/>
    <col min="14356" max="14361" width="4.36328125" style="3" customWidth="1"/>
    <col min="14362" max="14362" width="20.6328125" style="3" customWidth="1"/>
    <col min="14363" max="14583" width="8.7265625" style="3"/>
    <col min="14584" max="14585" width="4.36328125" style="3" customWidth="1"/>
    <col min="14586" max="14586" width="8" style="3" customWidth="1"/>
    <col min="14587" max="14587" width="9.6328125" style="3" customWidth="1"/>
    <col min="14588" max="14588" width="20.6328125" style="3" customWidth="1"/>
    <col min="14589" max="14589" width="6.453125" style="3" customWidth="1"/>
    <col min="14590" max="14592" width="7.6328125" style="3" bestFit="1" customWidth="1"/>
    <col min="14593" max="14593" width="9.90625" style="3" bestFit="1" customWidth="1"/>
    <col min="14594" max="14594" width="14.36328125" style="3" bestFit="1" customWidth="1"/>
    <col min="14595" max="14603" width="7.6328125" style="3" bestFit="1" customWidth="1"/>
    <col min="14604" max="14605" width="9.90625" style="3" bestFit="1" customWidth="1"/>
    <col min="14606" max="14607" width="7.6328125" style="3" bestFit="1" customWidth="1"/>
    <col min="14608" max="14609" width="9.90625" style="3" bestFit="1" customWidth="1"/>
    <col min="14610" max="14611" width="7.6328125" style="3" bestFit="1" customWidth="1"/>
    <col min="14612" max="14617" width="4.36328125" style="3" customWidth="1"/>
    <col min="14618" max="14618" width="20.6328125" style="3" customWidth="1"/>
    <col min="14619" max="14839" width="8.7265625" style="3"/>
    <col min="14840" max="14841" width="4.36328125" style="3" customWidth="1"/>
    <col min="14842" max="14842" width="8" style="3" customWidth="1"/>
    <col min="14843" max="14843" width="9.6328125" style="3" customWidth="1"/>
    <col min="14844" max="14844" width="20.6328125" style="3" customWidth="1"/>
    <col min="14845" max="14845" width="6.453125" style="3" customWidth="1"/>
    <col min="14846" max="14848" width="7.6328125" style="3" bestFit="1" customWidth="1"/>
    <col min="14849" max="14849" width="9.90625" style="3" bestFit="1" customWidth="1"/>
    <col min="14850" max="14850" width="14.36328125" style="3" bestFit="1" customWidth="1"/>
    <col min="14851" max="14859" width="7.6328125" style="3" bestFit="1" customWidth="1"/>
    <col min="14860" max="14861" width="9.90625" style="3" bestFit="1" customWidth="1"/>
    <col min="14862" max="14863" width="7.6328125" style="3" bestFit="1" customWidth="1"/>
    <col min="14864" max="14865" width="9.90625" style="3" bestFit="1" customWidth="1"/>
    <col min="14866" max="14867" width="7.6328125" style="3" bestFit="1" customWidth="1"/>
    <col min="14868" max="14873" width="4.36328125" style="3" customWidth="1"/>
    <col min="14874" max="14874" width="20.6328125" style="3" customWidth="1"/>
    <col min="14875" max="15095" width="8.7265625" style="3"/>
    <col min="15096" max="15097" width="4.36328125" style="3" customWidth="1"/>
    <col min="15098" max="15098" width="8" style="3" customWidth="1"/>
    <col min="15099" max="15099" width="9.6328125" style="3" customWidth="1"/>
    <col min="15100" max="15100" width="20.6328125" style="3" customWidth="1"/>
    <col min="15101" max="15101" width="6.453125" style="3" customWidth="1"/>
    <col min="15102" max="15104" width="7.6328125" style="3" bestFit="1" customWidth="1"/>
    <col min="15105" max="15105" width="9.90625" style="3" bestFit="1" customWidth="1"/>
    <col min="15106" max="15106" width="14.36328125" style="3" bestFit="1" customWidth="1"/>
    <col min="15107" max="15115" width="7.6328125" style="3" bestFit="1" customWidth="1"/>
    <col min="15116" max="15117" width="9.90625" style="3" bestFit="1" customWidth="1"/>
    <col min="15118" max="15119" width="7.6328125" style="3" bestFit="1" customWidth="1"/>
    <col min="15120" max="15121" width="9.90625" style="3" bestFit="1" customWidth="1"/>
    <col min="15122" max="15123" width="7.6328125" style="3" bestFit="1" customWidth="1"/>
    <col min="15124" max="15129" width="4.36328125" style="3" customWidth="1"/>
    <col min="15130" max="15130" width="20.6328125" style="3" customWidth="1"/>
    <col min="15131" max="15351" width="8.7265625" style="3"/>
    <col min="15352" max="15353" width="4.36328125" style="3" customWidth="1"/>
    <col min="15354" max="15354" width="8" style="3" customWidth="1"/>
    <col min="15355" max="15355" width="9.6328125" style="3" customWidth="1"/>
    <col min="15356" max="15356" width="20.6328125" style="3" customWidth="1"/>
    <col min="15357" max="15357" width="6.453125" style="3" customWidth="1"/>
    <col min="15358" max="15360" width="7.6328125" style="3" bestFit="1" customWidth="1"/>
    <col min="15361" max="15361" width="9.90625" style="3" bestFit="1" customWidth="1"/>
    <col min="15362" max="15362" width="14.36328125" style="3" bestFit="1" customWidth="1"/>
    <col min="15363" max="15371" width="7.6328125" style="3" bestFit="1" customWidth="1"/>
    <col min="15372" max="15373" width="9.90625" style="3" bestFit="1" customWidth="1"/>
    <col min="15374" max="15375" width="7.6328125" style="3" bestFit="1" customWidth="1"/>
    <col min="15376" max="15377" width="9.90625" style="3" bestFit="1" customWidth="1"/>
    <col min="15378" max="15379" width="7.6328125" style="3" bestFit="1" customWidth="1"/>
    <col min="15380" max="15385" width="4.36328125" style="3" customWidth="1"/>
    <col min="15386" max="15386" width="20.6328125" style="3" customWidth="1"/>
    <col min="15387" max="15607" width="8.7265625" style="3"/>
    <col min="15608" max="15609" width="4.36328125" style="3" customWidth="1"/>
    <col min="15610" max="15610" width="8" style="3" customWidth="1"/>
    <col min="15611" max="15611" width="9.6328125" style="3" customWidth="1"/>
    <col min="15612" max="15612" width="20.6328125" style="3" customWidth="1"/>
    <col min="15613" max="15613" width="6.453125" style="3" customWidth="1"/>
    <col min="15614" max="15616" width="7.6328125" style="3" bestFit="1" customWidth="1"/>
    <col min="15617" max="15617" width="9.90625" style="3" bestFit="1" customWidth="1"/>
    <col min="15618" max="15618" width="14.36328125" style="3" bestFit="1" customWidth="1"/>
    <col min="15619" max="15627" width="7.6328125" style="3" bestFit="1" customWidth="1"/>
    <col min="15628" max="15629" width="9.90625" style="3" bestFit="1" customWidth="1"/>
    <col min="15630" max="15631" width="7.6328125" style="3" bestFit="1" customWidth="1"/>
    <col min="15632" max="15633" width="9.90625" style="3" bestFit="1" customWidth="1"/>
    <col min="15634" max="15635" width="7.6328125" style="3" bestFit="1" customWidth="1"/>
    <col min="15636" max="15641" width="4.36328125" style="3" customWidth="1"/>
    <col min="15642" max="15642" width="20.6328125" style="3" customWidth="1"/>
    <col min="15643" max="15863" width="8.7265625" style="3"/>
    <col min="15864" max="15865" width="4.36328125" style="3" customWidth="1"/>
    <col min="15866" max="15866" width="8" style="3" customWidth="1"/>
    <col min="15867" max="15867" width="9.6328125" style="3" customWidth="1"/>
    <col min="15868" max="15868" width="20.6328125" style="3" customWidth="1"/>
    <col min="15869" max="15869" width="6.453125" style="3" customWidth="1"/>
    <col min="15870" max="15872" width="7.6328125" style="3" bestFit="1" customWidth="1"/>
    <col min="15873" max="15873" width="9.90625" style="3" bestFit="1" customWidth="1"/>
    <col min="15874" max="15874" width="14.36328125" style="3" bestFit="1" customWidth="1"/>
    <col min="15875" max="15883" width="7.6328125" style="3" bestFit="1" customWidth="1"/>
    <col min="15884" max="15885" width="9.90625" style="3" bestFit="1" customWidth="1"/>
    <col min="15886" max="15887" width="7.6328125" style="3" bestFit="1" customWidth="1"/>
    <col min="15888" max="15889" width="9.90625" style="3" bestFit="1" customWidth="1"/>
    <col min="15890" max="15891" width="7.6328125" style="3" bestFit="1" customWidth="1"/>
    <col min="15892" max="15897" width="4.36328125" style="3" customWidth="1"/>
    <col min="15898" max="15898" width="20.6328125" style="3" customWidth="1"/>
    <col min="15899" max="16119" width="8.7265625" style="3"/>
    <col min="16120" max="16121" width="4.36328125" style="3" customWidth="1"/>
    <col min="16122" max="16122" width="8" style="3" customWidth="1"/>
    <col min="16123" max="16123" width="9.6328125" style="3" customWidth="1"/>
    <col min="16124" max="16124" width="20.6328125" style="3" customWidth="1"/>
    <col min="16125" max="16125" width="6.453125" style="3" customWidth="1"/>
    <col min="16126" max="16128" width="7.6328125" style="3" bestFit="1" customWidth="1"/>
    <col min="16129" max="16129" width="9.90625" style="3" bestFit="1" customWidth="1"/>
    <col min="16130" max="16130" width="14.36328125" style="3" bestFit="1" customWidth="1"/>
    <col min="16131" max="16139" width="7.6328125" style="3" bestFit="1" customWidth="1"/>
    <col min="16140" max="16141" width="9.90625" style="3" bestFit="1" customWidth="1"/>
    <col min="16142" max="16143" width="7.6328125" style="3" bestFit="1" customWidth="1"/>
    <col min="16144" max="16145" width="9.90625" style="3" bestFit="1" customWidth="1"/>
    <col min="16146" max="16147" width="7.6328125" style="3" bestFit="1" customWidth="1"/>
    <col min="16148" max="16153" width="4.36328125" style="3" customWidth="1"/>
    <col min="16154" max="16154" width="20.6328125" style="3" customWidth="1"/>
    <col min="16155" max="16384" width="8.7265625" style="3"/>
  </cols>
  <sheetData>
    <row r="1" spans="1:60" s="77" customFormat="1" ht="23.15" customHeight="1">
      <c r="A1" s="102" t="s">
        <v>459</v>
      </c>
      <c r="D1" s="76"/>
      <c r="G1" s="158" t="s">
        <v>640</v>
      </c>
      <c r="I1" s="3"/>
      <c r="J1" s="3"/>
      <c r="K1" s="63"/>
      <c r="L1" s="63"/>
      <c r="M1" s="63"/>
      <c r="N1" s="63"/>
      <c r="T1" s="6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row>
    <row r="2" spans="1:60" ht="5.15" customHeight="1" thickBot="1">
      <c r="C2" s="4"/>
      <c r="D2" s="5"/>
      <c r="E2" s="5"/>
      <c r="F2" s="5"/>
      <c r="G2" s="24"/>
      <c r="H2" s="24"/>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row>
    <row r="3" spans="1:60" s="10" customFormat="1" ht="19" customHeight="1" thickBot="1">
      <c r="A3" s="248" t="s">
        <v>1</v>
      </c>
      <c r="B3" s="249"/>
      <c r="C3" s="249"/>
      <c r="D3" s="249"/>
      <c r="E3" s="250"/>
      <c r="F3" s="253" t="s">
        <v>618</v>
      </c>
      <c r="G3" s="25"/>
      <c r="H3" s="25"/>
      <c r="I3" s="155" t="s">
        <v>2</v>
      </c>
      <c r="J3" s="156"/>
      <c r="K3" s="156"/>
      <c r="L3" s="156"/>
      <c r="M3" s="156"/>
      <c r="N3" s="156"/>
      <c r="O3" s="156"/>
      <c r="P3" s="156"/>
      <c r="Q3" s="156"/>
      <c r="R3" s="156"/>
      <c r="S3" s="156"/>
      <c r="T3" s="156"/>
      <c r="U3" s="156"/>
      <c r="V3" s="156"/>
      <c r="W3" s="156"/>
      <c r="X3" s="156"/>
      <c r="Y3" s="156"/>
      <c r="Z3" s="156"/>
      <c r="AA3" s="156"/>
      <c r="AB3" s="156"/>
      <c r="AC3" s="156"/>
      <c r="AD3" s="156"/>
      <c r="AE3" s="156"/>
      <c r="AF3" s="156"/>
      <c r="AG3" s="156"/>
      <c r="AH3" s="156"/>
      <c r="AI3" s="156"/>
      <c r="AJ3" s="156"/>
      <c r="AK3" s="156"/>
      <c r="AL3" s="156"/>
      <c r="AM3" s="156"/>
      <c r="AN3" s="156"/>
      <c r="AO3" s="156"/>
      <c r="AP3" s="156"/>
      <c r="AQ3" s="156"/>
      <c r="AR3" s="156"/>
      <c r="AS3" s="156"/>
      <c r="AT3" s="156"/>
      <c r="AU3" s="156"/>
      <c r="AV3" s="156"/>
      <c r="AW3" s="156"/>
      <c r="AX3" s="156"/>
      <c r="AY3" s="156"/>
      <c r="AZ3" s="156"/>
      <c r="BA3" s="156"/>
      <c r="BB3" s="157"/>
      <c r="BC3" s="155" t="s">
        <v>489</v>
      </c>
      <c r="BD3" s="156"/>
      <c r="BE3" s="156"/>
      <c r="BF3" s="156"/>
      <c r="BG3" s="156"/>
      <c r="BH3" s="157"/>
    </row>
    <row r="4" spans="1:60" s="10" customFormat="1" ht="19" customHeight="1" thickBot="1">
      <c r="A4" s="251" t="s">
        <v>317</v>
      </c>
      <c r="B4" s="252"/>
      <c r="C4" s="251" t="s">
        <v>3</v>
      </c>
      <c r="D4" s="252"/>
      <c r="E4" s="26"/>
      <c r="F4" s="254"/>
      <c r="G4" s="27"/>
      <c r="H4" s="27"/>
      <c r="I4" s="20" t="s">
        <v>458</v>
      </c>
      <c r="J4" s="21"/>
      <c r="K4" s="21"/>
      <c r="L4" s="21"/>
      <c r="M4" s="21"/>
      <c r="N4" s="21"/>
      <c r="O4" s="21"/>
      <c r="P4" s="21"/>
      <c r="Q4" s="21"/>
      <c r="R4" s="21"/>
      <c r="S4" s="21"/>
      <c r="T4" s="21"/>
      <c r="U4" s="21"/>
      <c r="V4" s="21"/>
      <c r="W4" s="21"/>
      <c r="X4" s="21"/>
      <c r="Y4" s="21"/>
      <c r="Z4" s="21"/>
      <c r="AA4" s="21"/>
      <c r="AB4" s="21"/>
      <c r="AC4" s="21"/>
      <c r="AD4" s="21"/>
      <c r="AE4" s="21"/>
      <c r="AF4" s="21"/>
      <c r="AG4" s="21"/>
      <c r="AH4" s="21"/>
      <c r="AI4" s="21"/>
      <c r="AJ4" s="21"/>
      <c r="AK4" s="21"/>
      <c r="AL4" s="21"/>
      <c r="AM4" s="21"/>
      <c r="AN4" s="21"/>
      <c r="AO4" s="21"/>
      <c r="AP4" s="21"/>
      <c r="AQ4" s="21"/>
      <c r="AR4" s="21"/>
      <c r="AS4" s="21"/>
      <c r="AT4" s="21"/>
      <c r="AU4" s="21"/>
      <c r="AV4" s="21"/>
      <c r="AW4" s="21"/>
      <c r="AX4" s="21"/>
      <c r="AY4" s="21"/>
      <c r="AZ4" s="21"/>
      <c r="BA4" s="21"/>
      <c r="BB4" s="21"/>
      <c r="BC4" s="161" t="s">
        <v>488</v>
      </c>
      <c r="BD4" s="162"/>
      <c r="BE4" s="162"/>
      <c r="BF4" s="162"/>
      <c r="BG4" s="162"/>
      <c r="BH4" s="241"/>
    </row>
    <row r="5" spans="1:60" s="10" customFormat="1" ht="13" customHeight="1">
      <c r="A5" s="28"/>
      <c r="B5" s="29"/>
      <c r="C5" s="28"/>
      <c r="D5" s="29"/>
      <c r="E5" s="30"/>
      <c r="F5" s="254"/>
      <c r="G5" s="27"/>
      <c r="H5" s="27"/>
      <c r="I5" s="13">
        <v>1</v>
      </c>
      <c r="J5" s="14">
        <v>2</v>
      </c>
      <c r="K5" s="14">
        <v>6</v>
      </c>
      <c r="L5" s="14">
        <v>8</v>
      </c>
      <c r="M5" s="14">
        <v>9</v>
      </c>
      <c r="N5" s="14">
        <v>10</v>
      </c>
      <c r="O5" s="14">
        <v>11</v>
      </c>
      <c r="P5" s="14">
        <v>12</v>
      </c>
      <c r="Q5" s="14">
        <v>17</v>
      </c>
      <c r="R5" s="14">
        <v>18</v>
      </c>
      <c r="S5" s="14">
        <v>19</v>
      </c>
      <c r="T5" s="14">
        <v>20</v>
      </c>
      <c r="U5" s="14">
        <v>26</v>
      </c>
      <c r="V5" s="14">
        <v>27</v>
      </c>
      <c r="W5" s="14">
        <v>28</v>
      </c>
      <c r="X5" s="14">
        <v>40</v>
      </c>
      <c r="Y5" s="14">
        <v>41</v>
      </c>
      <c r="Z5" s="14">
        <v>43</v>
      </c>
      <c r="AA5" s="14">
        <v>46</v>
      </c>
      <c r="AB5" s="14">
        <v>55</v>
      </c>
      <c r="AC5" s="14">
        <v>58</v>
      </c>
      <c r="AD5" s="14">
        <v>65</v>
      </c>
      <c r="AE5" s="14">
        <v>69</v>
      </c>
      <c r="AF5" s="14">
        <v>70</v>
      </c>
      <c r="AG5" s="14">
        <v>71</v>
      </c>
      <c r="AH5" s="14">
        <v>72</v>
      </c>
      <c r="AI5" s="14">
        <v>74</v>
      </c>
      <c r="AJ5" s="14">
        <v>75</v>
      </c>
      <c r="AK5" s="14">
        <v>76</v>
      </c>
      <c r="AL5" s="14">
        <v>77</v>
      </c>
      <c r="AM5" s="14">
        <v>78</v>
      </c>
      <c r="AN5" s="14">
        <v>79</v>
      </c>
      <c r="AO5" s="14">
        <v>80</v>
      </c>
      <c r="AP5" s="14">
        <v>81</v>
      </c>
      <c r="AQ5" s="14">
        <v>82</v>
      </c>
      <c r="AR5" s="15">
        <v>83</v>
      </c>
      <c r="AS5" s="14">
        <v>102</v>
      </c>
      <c r="AT5" s="14">
        <v>104</v>
      </c>
      <c r="AU5" s="14">
        <v>105</v>
      </c>
      <c r="AV5" s="14">
        <v>108</v>
      </c>
      <c r="AW5" s="14">
        <v>109</v>
      </c>
      <c r="AX5" s="14">
        <v>111</v>
      </c>
      <c r="AY5" s="14">
        <v>124</v>
      </c>
      <c r="AZ5" s="14">
        <v>125</v>
      </c>
      <c r="BA5" s="14">
        <v>126</v>
      </c>
      <c r="BB5" s="15">
        <v>127</v>
      </c>
      <c r="BC5" s="159">
        <v>300</v>
      </c>
      <c r="BD5" s="160"/>
      <c r="BE5" s="163"/>
      <c r="BF5" s="163"/>
      <c r="BG5" s="163"/>
      <c r="BH5" s="242"/>
    </row>
    <row r="6" spans="1:60" s="10" customFormat="1" ht="170.15" customHeight="1" thickBot="1">
      <c r="A6" s="31" t="s">
        <v>318</v>
      </c>
      <c r="B6" s="32" t="s">
        <v>319</v>
      </c>
      <c r="C6" s="31" t="s">
        <v>4</v>
      </c>
      <c r="D6" s="32" t="s">
        <v>5</v>
      </c>
      <c r="E6" s="33" t="s">
        <v>444</v>
      </c>
      <c r="F6" s="255"/>
      <c r="G6" s="34" t="s">
        <v>6</v>
      </c>
      <c r="H6" s="34" t="s">
        <v>281</v>
      </c>
      <c r="I6" s="229" t="str">
        <f>HYPERLINK("#分類事項一覧! $B$3 "," 男女")</f>
        <v xml:space="preserve"> 男女</v>
      </c>
      <c r="J6" s="230" t="str">
        <f>HYPERLINK("#分類事項一覧! $B$12 "," 配偶関係")</f>
        <v xml:space="preserve"> 配偶関係</v>
      </c>
      <c r="K6" s="230" t="str">
        <f>HYPERLINK("#分類事項一覧! $B$57 "," 年齢")</f>
        <v xml:space="preserve"> 年齢</v>
      </c>
      <c r="L6" s="230" t="str">
        <f>HYPERLINK("#分類事項一覧! $B$377 "," 教育")</f>
        <v xml:space="preserve"> 教育</v>
      </c>
      <c r="M6" s="230" t="str">
        <f>HYPERLINK("#分類事項一覧! $B$410 "," 卒業時期")</f>
        <v xml:space="preserve"> 卒業時期</v>
      </c>
      <c r="N6" s="230" t="str">
        <f>HYPERLINK("#分類事項一覧! $B$447 "," 卒業から初職就業時までの期間")</f>
        <v xml:space="preserve"> 卒業から初職就業時までの期間</v>
      </c>
      <c r="O6" s="230" t="str">
        <f>HYPERLINK("#分類事項一覧! $B$459 "," 就業状態・仕事の主従")</f>
        <v xml:space="preserve"> 就業状態・仕事の主従</v>
      </c>
      <c r="P6" s="230" t="str">
        <f>HYPERLINK("#分類事項一覧! $B$476 "," 就業状態・仕事の主従・就業開始時期")</f>
        <v xml:space="preserve"> 就業状態・仕事の主従・就業開始時期</v>
      </c>
      <c r="Q6" s="230" t="str">
        <f>HYPERLINK("#分類事項一覧! $B$601 "," 就業状態・仕事の主従・就業希望の有無・求職活動の有無")</f>
        <v xml:space="preserve"> 就業状態・仕事の主従・就業希望の有無・求職活動の有無</v>
      </c>
      <c r="R6" s="230" t="str">
        <f>HYPERLINK("#分類事項一覧! $B$612 "," 就業状態・仕事の主従・就業希望の有無・求職活動の有無・就業希望理由")</f>
        <v xml:space="preserve"> 就業状態・仕事の主従・就業希望の有無・求職活動の有無・就業希望理由</v>
      </c>
      <c r="S6" s="230" t="str">
        <f>HYPERLINK("#分類事項一覧! $B$639 "," 就業状態・仕事の主従・従業上の地位・雇用形態・就業希望意識・就業希望の有無・求職活動の有無")</f>
        <v xml:space="preserve"> 就業状態・仕事の主従・従業上の地位・雇用形態・就業希望意識・就業希望の有無・求職活動の有無</v>
      </c>
      <c r="T6" s="230" t="str">
        <f>HYPERLINK("#分類事項一覧! $B$664 "," 従業上の地位・雇用形態")</f>
        <v xml:space="preserve"> 従業上の地位・雇用形態</v>
      </c>
      <c r="U6" s="230" t="str">
        <f>HYPERLINK("#分類事項一覧! $B$814 "," 産業")</f>
        <v xml:space="preserve"> 産業</v>
      </c>
      <c r="V6" s="230" t="str">
        <f>HYPERLINK("#分類事項一覧! $B$1176 "," 職業")</f>
        <v xml:space="preserve"> 職業</v>
      </c>
      <c r="W6" s="230" t="str">
        <f>HYPERLINK("#分類事項一覧! $B$1484 "," 従業者規模")</f>
        <v xml:space="preserve"> 従業者規模</v>
      </c>
      <c r="X6" s="230" t="str">
        <f>HYPERLINK("#分類事項一覧! $B$1888 "," 所得（主な仕事からの年間収入・収益）")</f>
        <v xml:space="preserve"> 所得（主な仕事からの年間収入・収益）</v>
      </c>
      <c r="Y6" s="230" t="str">
        <f>HYPERLINK("#分類事項一覧! $B$1912 "," 就業開始時期")</f>
        <v xml:space="preserve"> 就業開始時期</v>
      </c>
      <c r="Z6" s="230" t="str">
        <f>HYPERLINK("#分類事項一覧! $B$1962 "," 現職に就いた理由")</f>
        <v xml:space="preserve"> 現職に就いた理由</v>
      </c>
      <c r="AA6" s="230" t="str">
        <f>HYPERLINK("#分類事項一覧! $B$2008 "," 就業希望意識")</f>
        <v xml:space="preserve"> 就業希望意識</v>
      </c>
      <c r="AB6" s="230" t="str">
        <f>HYPERLINK("#分類事項一覧! $B$2127 "," 就業希望の有無・求職活動の有無")</f>
        <v xml:space="preserve"> 就業希望の有無・求職活動の有無</v>
      </c>
      <c r="AC6" s="230" t="str">
        <f>HYPERLINK("#分類事項一覧! $B$2157 "," 就業希望の有無・求職活動の有無・非求職理由・非就業希望理由")</f>
        <v xml:space="preserve"> 就業希望の有無・求職活動の有無・非求職理由・非就業希望理由</v>
      </c>
      <c r="AD6" s="230" t="str">
        <f>HYPERLINK("#分類事項一覧! $B$2276 "," 求職期間")</f>
        <v xml:space="preserve"> 求職期間</v>
      </c>
      <c r="AE6" s="230" t="str">
        <f>HYPERLINK("#分類事項一覧! $B$2359 "," 過去１年間の就業異動")</f>
        <v xml:space="preserve"> 過去１年間の就業異動</v>
      </c>
      <c r="AF6" s="230" t="str">
        <f>HYPERLINK("#分類事項一覧! $B$2371 "," 雇用形態の異動区分")</f>
        <v xml:space="preserve"> 雇用形態の異動区分</v>
      </c>
      <c r="AG6" s="230" t="str">
        <f>HYPERLINK("#分類事項一覧! $B$2395 "," 前職の有無")</f>
        <v xml:space="preserve"> 前職の有無</v>
      </c>
      <c r="AH6" s="230" t="str">
        <f>HYPERLINK("#分類事項一覧! $B$2404 "," 前職の有無・前職の離職時期")</f>
        <v xml:space="preserve"> 前職の有無・前職の離職時期</v>
      </c>
      <c r="AI6" s="230" t="str">
        <f>HYPERLINK("#分類事項一覧! $B$2512 "," 前職の有無・前職の離職理由")</f>
        <v xml:space="preserve"> 前職の有無・前職の離職理由</v>
      </c>
      <c r="AJ6" s="230" t="str">
        <f>HYPERLINK("#分類事項一覧! $B$2536 "," 前職の離職時期")</f>
        <v xml:space="preserve"> 前職の離職時期</v>
      </c>
      <c r="AK6" s="230" t="str">
        <f>HYPERLINK("#分類事項一覧! $B$2557 "," 離職期間")</f>
        <v xml:space="preserve"> 離職期間</v>
      </c>
      <c r="AL6" s="230" t="str">
        <f>HYPERLINK("#分類事項一覧! $B$2583 "," 前職の離職理由")</f>
        <v xml:space="preserve"> 前職の離職理由</v>
      </c>
      <c r="AM6" s="230" t="str">
        <f>HYPERLINK("#分類事項一覧! $B$2605 "," 初職の有無")</f>
        <v xml:space="preserve"> 初職の有無</v>
      </c>
      <c r="AN6" s="230" t="str">
        <f>HYPERLINK("#分類事項一覧! $B$2614 "," 初職と現職等との関係")</f>
        <v xml:space="preserve"> 初職と現職等との関係</v>
      </c>
      <c r="AO6" s="230" t="str">
        <f>HYPERLINK("#分類事項一覧! $B$2624 "," 初職に就いた時期")</f>
        <v xml:space="preserve"> 初職に就いた時期</v>
      </c>
      <c r="AP6" s="230" t="str">
        <f>HYPERLINK("#分類事項一覧! $B$2645 "," 初職に就いた年齢")</f>
        <v xml:space="preserve"> 初職に就いた年齢</v>
      </c>
      <c r="AQ6" s="230" t="str">
        <f>HYPERLINK("#分類事項一覧! $B$2669 "," 初職の従業上の地位・雇用形態")</f>
        <v xml:space="preserve"> 初職の従業上の地位・雇用形態</v>
      </c>
      <c r="AR6" s="236" t="str">
        <f>HYPERLINK("#分類事項一覧! $B$2692"," 初職と現職等との関係・現職の就業状態・従業上の地位・雇用形態")</f>
        <v xml:space="preserve"> 初職と現職等との関係・現職の就業状態・従業上の地位・雇用形態</v>
      </c>
      <c r="AS6" s="230" t="str">
        <f>HYPERLINK("#分類事項一覧! $B$3133 "," 収入の種類")</f>
        <v xml:space="preserve"> 収入の種類</v>
      </c>
      <c r="AT6" s="230" t="str">
        <f>HYPERLINK("#分類事項一覧! $B$3182 "," 現職の従業上の地位・雇用形態")</f>
        <v xml:space="preserve"> 現職の従業上の地位・雇用形態</v>
      </c>
      <c r="AU6" s="230" t="str">
        <f>HYPERLINK("#分類事項一覧! $B$3205 "," 現職の従業上の地位・雇用形態・起業の有無・従業者規模")</f>
        <v xml:space="preserve"> 現職の従業上の地位・雇用形態・起業の有無・従業者規模</v>
      </c>
      <c r="AV6" s="230" t="str">
        <f>HYPERLINK("#分類事項一覧! $B$3281 "," 現職の起業の有無")</f>
        <v xml:space="preserve"> 現職の起業の有無</v>
      </c>
      <c r="AW6" s="230" t="str">
        <f>HYPERLINK("#分類事項一覧! $B$3289 "," 現職の産業")</f>
        <v xml:space="preserve"> 現職の産業</v>
      </c>
      <c r="AX6" s="230" t="str">
        <f>HYPERLINK("#分類事項一覧! $B$3343 "," 現職の職業")</f>
        <v xml:space="preserve"> 現職の職業</v>
      </c>
      <c r="AY6" s="230" t="str">
        <f>HYPERLINK("#分類事項一覧! $B$3609 "," 前職の従業上の地位・雇用形態")</f>
        <v xml:space="preserve"> 前職の従業上の地位・雇用形態</v>
      </c>
      <c r="AZ6" s="230" t="str">
        <f>HYPERLINK("#分類事項一覧! $B$3629 "," 前職の産業")</f>
        <v xml:space="preserve"> 前職の産業</v>
      </c>
      <c r="BA6" s="230" t="str">
        <f>HYPERLINK("#分類事項一覧! $B$3656 "," 前職の職業")</f>
        <v xml:space="preserve"> 前職の職業</v>
      </c>
      <c r="BB6" s="236" t="str">
        <f>HYPERLINK("#分類事項一覧! $B$3675 "," 前職の継続就業期間")</f>
        <v xml:space="preserve"> 前職の継続就業期間</v>
      </c>
      <c r="BC6" s="240" t="str">
        <f>HYPERLINK("#分類事項一覧! $B$5017 "," 地域区分")</f>
        <v xml:space="preserve"> 地域区分</v>
      </c>
      <c r="BD6" s="35" t="s">
        <v>490</v>
      </c>
      <c r="BE6" s="56" t="s">
        <v>491</v>
      </c>
      <c r="BF6" s="56" t="s">
        <v>492</v>
      </c>
      <c r="BG6" s="56" t="s">
        <v>493</v>
      </c>
      <c r="BH6" s="243" t="s">
        <v>494</v>
      </c>
    </row>
    <row r="7" spans="1:60" s="7" customFormat="1" ht="24">
      <c r="A7" s="36" t="s">
        <v>390</v>
      </c>
      <c r="B7" s="37"/>
      <c r="C7" s="36" t="s">
        <v>140</v>
      </c>
      <c r="D7" s="37" t="s">
        <v>301</v>
      </c>
      <c r="E7" s="61" t="s">
        <v>141</v>
      </c>
      <c r="F7" s="61" t="s">
        <v>641</v>
      </c>
      <c r="G7" s="38" t="s">
        <v>333</v>
      </c>
      <c r="H7" s="38" t="s">
        <v>282</v>
      </c>
      <c r="I7" s="16">
        <v>3</v>
      </c>
      <c r="J7" s="46"/>
      <c r="K7" s="17"/>
      <c r="L7" s="17"/>
      <c r="M7" s="17"/>
      <c r="N7" s="17"/>
      <c r="O7" s="17"/>
      <c r="P7" s="17"/>
      <c r="Q7" s="17"/>
      <c r="R7" s="17"/>
      <c r="S7" s="17"/>
      <c r="T7" s="17"/>
      <c r="U7" s="17"/>
      <c r="V7" s="17"/>
      <c r="W7" s="17"/>
      <c r="X7" s="17"/>
      <c r="Y7" s="17"/>
      <c r="Z7" s="17"/>
      <c r="AA7" s="17"/>
      <c r="AB7" s="17"/>
      <c r="AC7" s="17"/>
      <c r="AD7" s="17"/>
      <c r="AE7" s="17"/>
      <c r="AF7" s="17"/>
      <c r="AG7" s="17"/>
      <c r="AH7" s="17"/>
      <c r="AI7" s="17"/>
      <c r="AJ7" s="17"/>
      <c r="AK7" s="17"/>
      <c r="AL7" s="17"/>
      <c r="AM7" s="17"/>
      <c r="AN7" s="17">
        <v>4</v>
      </c>
      <c r="AO7" s="17">
        <v>15</v>
      </c>
      <c r="AP7" s="17"/>
      <c r="AQ7" s="17">
        <v>17</v>
      </c>
      <c r="AR7" s="57"/>
      <c r="AS7" s="17"/>
      <c r="AT7" s="17"/>
      <c r="AU7" s="17"/>
      <c r="AV7" s="17"/>
      <c r="AW7" s="17"/>
      <c r="AX7" s="17"/>
      <c r="AY7" s="17"/>
      <c r="AZ7" s="17"/>
      <c r="BA7" s="17"/>
      <c r="BB7" s="57"/>
      <c r="BC7" s="97">
        <v>1</v>
      </c>
      <c r="BD7" s="17" t="s">
        <v>115</v>
      </c>
      <c r="BE7" s="57"/>
      <c r="BF7" s="57"/>
      <c r="BG7" s="57"/>
      <c r="BH7" s="244"/>
    </row>
    <row r="8" spans="1:60" s="10" customFormat="1" ht="24">
      <c r="A8" s="120" t="s">
        <v>391</v>
      </c>
      <c r="B8" s="121" t="s">
        <v>15</v>
      </c>
      <c r="C8" s="120" t="s">
        <v>142</v>
      </c>
      <c r="D8" s="121" t="s">
        <v>15</v>
      </c>
      <c r="E8" s="122" t="s">
        <v>143</v>
      </c>
      <c r="F8" s="122" t="s">
        <v>642</v>
      </c>
      <c r="G8" s="123" t="s">
        <v>334</v>
      </c>
      <c r="H8" s="123" t="s">
        <v>273</v>
      </c>
      <c r="I8" s="117">
        <v>3</v>
      </c>
      <c r="J8" s="124"/>
      <c r="K8" s="125">
        <v>7</v>
      </c>
      <c r="L8" s="125">
        <v>15</v>
      </c>
      <c r="M8" s="125"/>
      <c r="N8" s="125"/>
      <c r="O8" s="125"/>
      <c r="P8" s="125"/>
      <c r="Q8" s="125"/>
      <c r="R8" s="125"/>
      <c r="S8" s="125"/>
      <c r="T8" s="125"/>
      <c r="U8" s="125"/>
      <c r="V8" s="125"/>
      <c r="W8" s="125"/>
      <c r="X8" s="125"/>
      <c r="Y8" s="125"/>
      <c r="Z8" s="125"/>
      <c r="AA8" s="125"/>
      <c r="AB8" s="125"/>
      <c r="AC8" s="125"/>
      <c r="AD8" s="125"/>
      <c r="AE8" s="125"/>
      <c r="AF8" s="125"/>
      <c r="AG8" s="125"/>
      <c r="AH8" s="125"/>
      <c r="AI8" s="125"/>
      <c r="AJ8" s="125"/>
      <c r="AK8" s="125"/>
      <c r="AL8" s="125"/>
      <c r="AM8" s="125">
        <v>1</v>
      </c>
      <c r="AN8" s="125">
        <v>4</v>
      </c>
      <c r="AO8" s="125"/>
      <c r="AP8" s="125">
        <v>18</v>
      </c>
      <c r="AQ8" s="125"/>
      <c r="AR8" s="126"/>
      <c r="AS8" s="125"/>
      <c r="AT8" s="125"/>
      <c r="AU8" s="125"/>
      <c r="AV8" s="125"/>
      <c r="AW8" s="125"/>
      <c r="AX8" s="125"/>
      <c r="AY8" s="125"/>
      <c r="AZ8" s="125"/>
      <c r="BA8" s="125"/>
      <c r="BB8" s="126"/>
      <c r="BC8" s="98">
        <v>1</v>
      </c>
      <c r="BD8" s="19" t="s">
        <v>115</v>
      </c>
      <c r="BE8" s="58"/>
      <c r="BF8" s="58"/>
      <c r="BG8" s="58"/>
      <c r="BH8" s="245"/>
    </row>
    <row r="9" spans="1:60" s="10" customFormat="1" ht="24">
      <c r="A9" s="43">
        <v>134</v>
      </c>
      <c r="B9" s="44"/>
      <c r="C9" s="43" t="s">
        <v>144</v>
      </c>
      <c r="D9" s="44"/>
      <c r="E9" s="45" t="s">
        <v>351</v>
      </c>
      <c r="F9" s="45" t="s">
        <v>643</v>
      </c>
      <c r="G9" s="41" t="s">
        <v>335</v>
      </c>
      <c r="H9" s="41" t="s">
        <v>282</v>
      </c>
      <c r="I9" s="18">
        <v>3</v>
      </c>
      <c r="J9" s="48"/>
      <c r="K9" s="19" t="s">
        <v>73</v>
      </c>
      <c r="L9" s="19"/>
      <c r="M9" s="1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v>4</v>
      </c>
      <c r="AO9" s="19"/>
      <c r="AP9" s="19"/>
      <c r="AQ9" s="19">
        <v>17</v>
      </c>
      <c r="AR9" s="58"/>
      <c r="AS9" s="19"/>
      <c r="AT9" s="19">
        <v>17</v>
      </c>
      <c r="AU9" s="19"/>
      <c r="AV9" s="19"/>
      <c r="AW9" s="19"/>
      <c r="AX9" s="19"/>
      <c r="AY9" s="19"/>
      <c r="AZ9" s="19"/>
      <c r="BA9" s="19"/>
      <c r="BB9" s="58"/>
      <c r="BC9" s="98">
        <v>1</v>
      </c>
      <c r="BD9" s="19" t="s">
        <v>115</v>
      </c>
      <c r="BE9" s="58"/>
      <c r="BF9" s="58"/>
      <c r="BG9" s="58"/>
      <c r="BH9" s="245"/>
    </row>
    <row r="10" spans="1:60" s="10" customFormat="1" ht="12" customHeight="1">
      <c r="A10" s="120" t="s">
        <v>392</v>
      </c>
      <c r="B10" s="40" t="s">
        <v>15</v>
      </c>
      <c r="C10" s="39" t="s">
        <v>145</v>
      </c>
      <c r="D10" s="40" t="s">
        <v>15</v>
      </c>
      <c r="E10" s="42" t="s">
        <v>146</v>
      </c>
      <c r="F10" s="42" t="s">
        <v>644</v>
      </c>
      <c r="G10" s="41" t="s">
        <v>0</v>
      </c>
      <c r="H10" s="41" t="s">
        <v>282</v>
      </c>
      <c r="I10" s="18">
        <v>3</v>
      </c>
      <c r="J10" s="48"/>
      <c r="K10" s="19"/>
      <c r="L10" s="19"/>
      <c r="M10" s="19"/>
      <c r="N10" s="19"/>
      <c r="O10" s="19"/>
      <c r="P10" s="19">
        <v>79</v>
      </c>
      <c r="Q10" s="19"/>
      <c r="R10" s="19"/>
      <c r="S10" s="19"/>
      <c r="T10" s="19"/>
      <c r="U10" s="19"/>
      <c r="V10" s="19"/>
      <c r="W10" s="19"/>
      <c r="X10" s="19"/>
      <c r="Y10" s="19"/>
      <c r="Z10" s="19"/>
      <c r="AA10" s="19"/>
      <c r="AB10" s="19"/>
      <c r="AC10" s="19"/>
      <c r="AD10" s="19"/>
      <c r="AE10" s="19"/>
      <c r="AF10" s="19"/>
      <c r="AG10" s="19"/>
      <c r="AH10" s="19">
        <v>79</v>
      </c>
      <c r="AI10" s="19"/>
      <c r="AJ10" s="19"/>
      <c r="AK10" s="19"/>
      <c r="AL10" s="19"/>
      <c r="AM10" s="19"/>
      <c r="AN10" s="19"/>
      <c r="AO10" s="19"/>
      <c r="AP10" s="19"/>
      <c r="AQ10" s="19"/>
      <c r="AR10" s="58"/>
      <c r="AS10" s="19"/>
      <c r="AT10" s="19"/>
      <c r="AU10" s="19"/>
      <c r="AV10" s="19"/>
      <c r="AW10" s="19"/>
      <c r="AX10" s="19"/>
      <c r="AY10" s="19"/>
      <c r="AZ10" s="19"/>
      <c r="BA10" s="19"/>
      <c r="BB10" s="58"/>
      <c r="BC10" s="98">
        <v>1</v>
      </c>
      <c r="BD10" s="19" t="s">
        <v>115</v>
      </c>
      <c r="BE10" s="58"/>
      <c r="BF10" s="58"/>
      <c r="BG10" s="58"/>
      <c r="BH10" s="245"/>
    </row>
    <row r="11" spans="1:60" s="7" customFormat="1" ht="36">
      <c r="A11" s="120" t="s">
        <v>393</v>
      </c>
      <c r="B11" s="40" t="s">
        <v>15</v>
      </c>
      <c r="C11" s="39" t="s">
        <v>147</v>
      </c>
      <c r="D11" s="40" t="s">
        <v>15</v>
      </c>
      <c r="E11" s="42" t="s">
        <v>148</v>
      </c>
      <c r="F11" s="42" t="s">
        <v>645</v>
      </c>
      <c r="G11" s="41" t="s">
        <v>320</v>
      </c>
      <c r="H11" s="41" t="s">
        <v>282</v>
      </c>
      <c r="I11" s="18">
        <v>3</v>
      </c>
      <c r="J11" s="48"/>
      <c r="K11" s="19">
        <v>16</v>
      </c>
      <c r="L11" s="19"/>
      <c r="M11" s="19"/>
      <c r="N11" s="19"/>
      <c r="O11" s="19">
        <v>11</v>
      </c>
      <c r="P11" s="19"/>
      <c r="Q11" s="19"/>
      <c r="R11" s="19"/>
      <c r="S11" s="19"/>
      <c r="T11" s="19"/>
      <c r="U11" s="19"/>
      <c r="V11" s="19"/>
      <c r="W11" s="19"/>
      <c r="X11" s="19"/>
      <c r="Y11" s="19"/>
      <c r="Z11" s="19"/>
      <c r="AA11" s="19"/>
      <c r="AB11" s="19"/>
      <c r="AC11" s="19"/>
      <c r="AD11" s="19"/>
      <c r="AE11" s="19"/>
      <c r="AF11" s="19"/>
      <c r="AG11" s="19"/>
      <c r="AH11" s="19"/>
      <c r="AI11" s="19"/>
      <c r="AJ11" s="19">
        <v>7</v>
      </c>
      <c r="AK11" s="19"/>
      <c r="AL11" s="19">
        <v>16</v>
      </c>
      <c r="AM11" s="19"/>
      <c r="AN11" s="19"/>
      <c r="AO11" s="19"/>
      <c r="AP11" s="19"/>
      <c r="AQ11" s="19"/>
      <c r="AR11" s="58"/>
      <c r="AS11" s="19"/>
      <c r="AT11" s="19"/>
      <c r="AU11" s="19"/>
      <c r="AV11" s="19"/>
      <c r="AW11" s="19"/>
      <c r="AX11" s="19"/>
      <c r="AY11" s="19">
        <v>4</v>
      </c>
      <c r="AZ11" s="19"/>
      <c r="BA11" s="19"/>
      <c r="BB11" s="58"/>
      <c r="BC11" s="98">
        <v>1</v>
      </c>
      <c r="BD11" s="19" t="s">
        <v>115</v>
      </c>
      <c r="BE11" s="58"/>
      <c r="BF11" s="58"/>
      <c r="BG11" s="58"/>
      <c r="BH11" s="245"/>
    </row>
    <row r="12" spans="1:60" s="7" customFormat="1" ht="36">
      <c r="A12" s="120" t="s">
        <v>394</v>
      </c>
      <c r="B12" s="40" t="s">
        <v>15</v>
      </c>
      <c r="C12" s="39" t="s">
        <v>149</v>
      </c>
      <c r="D12" s="40" t="s">
        <v>15</v>
      </c>
      <c r="E12" s="42" t="s">
        <v>150</v>
      </c>
      <c r="F12" s="42" t="s">
        <v>646</v>
      </c>
      <c r="G12" s="41" t="s">
        <v>320</v>
      </c>
      <c r="H12" s="41" t="s">
        <v>282</v>
      </c>
      <c r="I12" s="18">
        <v>3</v>
      </c>
      <c r="J12" s="48" t="s">
        <v>254</v>
      </c>
      <c r="K12" s="19"/>
      <c r="L12" s="19"/>
      <c r="M12" s="19"/>
      <c r="N12" s="19"/>
      <c r="O12" s="19"/>
      <c r="P12" s="19"/>
      <c r="Q12" s="19">
        <v>5</v>
      </c>
      <c r="R12" s="19"/>
      <c r="S12" s="19"/>
      <c r="T12" s="19"/>
      <c r="U12" s="19"/>
      <c r="V12" s="19"/>
      <c r="W12" s="19"/>
      <c r="X12" s="19"/>
      <c r="Y12" s="19"/>
      <c r="Z12" s="19"/>
      <c r="AA12" s="19"/>
      <c r="AB12" s="19"/>
      <c r="AC12" s="19"/>
      <c r="AD12" s="19"/>
      <c r="AE12" s="19"/>
      <c r="AF12" s="19"/>
      <c r="AG12" s="19"/>
      <c r="AH12" s="19"/>
      <c r="AI12" s="19"/>
      <c r="AJ12" s="19">
        <v>7</v>
      </c>
      <c r="AK12" s="19"/>
      <c r="AL12" s="19">
        <v>16</v>
      </c>
      <c r="AM12" s="19"/>
      <c r="AN12" s="19"/>
      <c r="AO12" s="19"/>
      <c r="AP12" s="19"/>
      <c r="AQ12" s="19"/>
      <c r="AR12" s="58"/>
      <c r="AS12" s="19"/>
      <c r="AT12" s="19"/>
      <c r="AU12" s="19"/>
      <c r="AV12" s="19"/>
      <c r="AW12" s="19"/>
      <c r="AX12" s="19"/>
      <c r="AY12" s="19">
        <v>14</v>
      </c>
      <c r="AZ12" s="19"/>
      <c r="BA12" s="19"/>
      <c r="BB12" s="58"/>
      <c r="BC12" s="98">
        <v>1</v>
      </c>
      <c r="BD12" s="19" t="s">
        <v>115</v>
      </c>
      <c r="BE12" s="58"/>
      <c r="BF12" s="58"/>
      <c r="BG12" s="58"/>
      <c r="BH12" s="245"/>
    </row>
    <row r="13" spans="1:60" s="7" customFormat="1" ht="36">
      <c r="A13" s="43">
        <v>138</v>
      </c>
      <c r="B13" s="40" t="s">
        <v>15</v>
      </c>
      <c r="C13" s="39" t="s">
        <v>151</v>
      </c>
      <c r="D13" s="40" t="s">
        <v>15</v>
      </c>
      <c r="E13" s="42" t="s">
        <v>140</v>
      </c>
      <c r="F13" s="42" t="s">
        <v>647</v>
      </c>
      <c r="G13" s="41" t="s">
        <v>320</v>
      </c>
      <c r="H13" s="41" t="s">
        <v>282</v>
      </c>
      <c r="I13" s="18">
        <v>3</v>
      </c>
      <c r="J13" s="48" t="s">
        <v>254</v>
      </c>
      <c r="K13" s="19">
        <v>36</v>
      </c>
      <c r="L13" s="19"/>
      <c r="M13" s="19"/>
      <c r="N13" s="19"/>
      <c r="O13" s="19"/>
      <c r="P13" s="19"/>
      <c r="Q13" s="19">
        <v>5</v>
      </c>
      <c r="R13" s="19"/>
      <c r="S13" s="19"/>
      <c r="T13" s="19"/>
      <c r="U13" s="19"/>
      <c r="V13" s="19"/>
      <c r="W13" s="19"/>
      <c r="X13" s="19"/>
      <c r="Y13" s="19"/>
      <c r="Z13" s="19"/>
      <c r="AA13" s="19"/>
      <c r="AB13" s="19"/>
      <c r="AC13" s="19"/>
      <c r="AD13" s="19"/>
      <c r="AE13" s="19"/>
      <c r="AF13" s="19"/>
      <c r="AG13" s="19"/>
      <c r="AH13" s="19"/>
      <c r="AI13" s="19"/>
      <c r="AJ13" s="19">
        <v>7</v>
      </c>
      <c r="AK13" s="19"/>
      <c r="AL13" s="19">
        <v>16</v>
      </c>
      <c r="AM13" s="19"/>
      <c r="AN13" s="19"/>
      <c r="AO13" s="19"/>
      <c r="AP13" s="19"/>
      <c r="AQ13" s="19"/>
      <c r="AR13" s="58"/>
      <c r="AS13" s="19"/>
      <c r="AT13" s="19"/>
      <c r="AU13" s="19"/>
      <c r="AV13" s="19"/>
      <c r="AW13" s="19"/>
      <c r="AX13" s="19"/>
      <c r="AY13" s="19"/>
      <c r="AZ13" s="19">
        <v>21</v>
      </c>
      <c r="BA13" s="19"/>
      <c r="BB13" s="58"/>
      <c r="BC13" s="98">
        <v>1</v>
      </c>
      <c r="BD13" s="19" t="s">
        <v>115</v>
      </c>
      <c r="BE13" s="58"/>
      <c r="BF13" s="58"/>
      <c r="BG13" s="58"/>
      <c r="BH13" s="245"/>
    </row>
    <row r="14" spans="1:60" s="7" customFormat="1" ht="36">
      <c r="A14" s="120" t="s">
        <v>395</v>
      </c>
      <c r="B14" s="40" t="s">
        <v>15</v>
      </c>
      <c r="C14" s="39" t="s">
        <v>152</v>
      </c>
      <c r="D14" s="40" t="s">
        <v>15</v>
      </c>
      <c r="E14" s="42" t="s">
        <v>142</v>
      </c>
      <c r="F14" s="42" t="s">
        <v>648</v>
      </c>
      <c r="G14" s="41" t="s">
        <v>320</v>
      </c>
      <c r="H14" s="41" t="s">
        <v>282</v>
      </c>
      <c r="I14" s="18">
        <v>3</v>
      </c>
      <c r="J14" s="48" t="s">
        <v>254</v>
      </c>
      <c r="K14" s="19">
        <v>36</v>
      </c>
      <c r="L14" s="19"/>
      <c r="M14" s="19"/>
      <c r="N14" s="19"/>
      <c r="O14" s="19"/>
      <c r="P14" s="19"/>
      <c r="Q14" s="19">
        <v>5</v>
      </c>
      <c r="R14" s="19"/>
      <c r="S14" s="19"/>
      <c r="T14" s="19"/>
      <c r="U14" s="19"/>
      <c r="V14" s="19"/>
      <c r="W14" s="19"/>
      <c r="X14" s="19"/>
      <c r="Y14" s="19"/>
      <c r="Z14" s="19"/>
      <c r="AA14" s="19"/>
      <c r="AB14" s="19"/>
      <c r="AC14" s="19"/>
      <c r="AD14" s="19"/>
      <c r="AE14" s="19"/>
      <c r="AF14" s="19"/>
      <c r="AG14" s="19"/>
      <c r="AH14" s="19"/>
      <c r="AI14" s="19"/>
      <c r="AJ14" s="19">
        <v>7</v>
      </c>
      <c r="AK14" s="19"/>
      <c r="AL14" s="19">
        <v>16</v>
      </c>
      <c r="AM14" s="19"/>
      <c r="AN14" s="19"/>
      <c r="AO14" s="19"/>
      <c r="AP14" s="19"/>
      <c r="AQ14" s="19"/>
      <c r="AR14" s="58"/>
      <c r="AS14" s="19"/>
      <c r="AT14" s="19"/>
      <c r="AU14" s="19"/>
      <c r="AV14" s="19"/>
      <c r="AW14" s="19"/>
      <c r="AX14" s="19"/>
      <c r="AY14" s="19"/>
      <c r="AZ14" s="19"/>
      <c r="BA14" s="19">
        <v>13</v>
      </c>
      <c r="BB14" s="58"/>
      <c r="BC14" s="98">
        <v>1</v>
      </c>
      <c r="BD14" s="19" t="s">
        <v>115</v>
      </c>
      <c r="BE14" s="58"/>
      <c r="BF14" s="58"/>
      <c r="BG14" s="58"/>
      <c r="BH14" s="245"/>
    </row>
    <row r="15" spans="1:60" s="7" customFormat="1" ht="36">
      <c r="A15" s="43">
        <v>140</v>
      </c>
      <c r="B15" s="40" t="s">
        <v>15</v>
      </c>
      <c r="C15" s="39" t="s">
        <v>153</v>
      </c>
      <c r="D15" s="40" t="s">
        <v>15</v>
      </c>
      <c r="E15" s="42" t="s">
        <v>144</v>
      </c>
      <c r="F15" s="42" t="s">
        <v>649</v>
      </c>
      <c r="G15" s="41" t="s">
        <v>336</v>
      </c>
      <c r="H15" s="41" t="s">
        <v>282</v>
      </c>
      <c r="I15" s="18">
        <v>3</v>
      </c>
      <c r="J15" s="48"/>
      <c r="K15" s="19">
        <v>7</v>
      </c>
      <c r="L15" s="19"/>
      <c r="M15" s="19"/>
      <c r="N15" s="19"/>
      <c r="O15" s="19">
        <v>3</v>
      </c>
      <c r="P15" s="19"/>
      <c r="Q15" s="19"/>
      <c r="R15" s="19"/>
      <c r="S15" s="19"/>
      <c r="T15" s="19"/>
      <c r="U15" s="19"/>
      <c r="V15" s="19"/>
      <c r="W15" s="19"/>
      <c r="X15" s="19"/>
      <c r="Y15" s="19"/>
      <c r="Z15" s="19"/>
      <c r="AA15" s="19"/>
      <c r="AB15" s="19"/>
      <c r="AC15" s="19"/>
      <c r="AD15" s="19"/>
      <c r="AE15" s="19"/>
      <c r="AF15" s="19"/>
      <c r="AG15" s="19"/>
      <c r="AH15" s="19"/>
      <c r="AI15" s="19"/>
      <c r="AJ15" s="19">
        <v>15</v>
      </c>
      <c r="AK15" s="19"/>
      <c r="AL15" s="19"/>
      <c r="AM15" s="19"/>
      <c r="AN15" s="19"/>
      <c r="AO15" s="19"/>
      <c r="AP15" s="19"/>
      <c r="AQ15" s="19"/>
      <c r="AR15" s="58"/>
      <c r="AS15" s="19"/>
      <c r="AT15" s="19"/>
      <c r="AU15" s="19"/>
      <c r="AV15" s="19"/>
      <c r="AW15" s="19"/>
      <c r="AX15" s="19"/>
      <c r="AY15" s="19"/>
      <c r="AZ15" s="19">
        <v>21</v>
      </c>
      <c r="BA15" s="19"/>
      <c r="BB15" s="58"/>
      <c r="BC15" s="98">
        <v>1</v>
      </c>
      <c r="BD15" s="19" t="s">
        <v>115</v>
      </c>
      <c r="BE15" s="58"/>
      <c r="BF15" s="58"/>
      <c r="BG15" s="58"/>
      <c r="BH15" s="245"/>
    </row>
    <row r="16" spans="1:60" s="10" customFormat="1" ht="36">
      <c r="A16" s="120" t="s">
        <v>396</v>
      </c>
      <c r="B16" s="40" t="s">
        <v>15</v>
      </c>
      <c r="C16" s="39" t="s">
        <v>154</v>
      </c>
      <c r="D16" s="40" t="s">
        <v>15</v>
      </c>
      <c r="E16" s="42" t="s">
        <v>145</v>
      </c>
      <c r="F16" s="42" t="s">
        <v>650</v>
      </c>
      <c r="G16" s="41" t="s">
        <v>337</v>
      </c>
      <c r="H16" s="41" t="s">
        <v>282</v>
      </c>
      <c r="I16" s="18">
        <v>3</v>
      </c>
      <c r="J16" s="48"/>
      <c r="K16" s="19">
        <v>7</v>
      </c>
      <c r="L16" s="19"/>
      <c r="M16" s="19"/>
      <c r="N16" s="19"/>
      <c r="O16" s="19">
        <v>3</v>
      </c>
      <c r="P16" s="19"/>
      <c r="Q16" s="19"/>
      <c r="R16" s="19"/>
      <c r="S16" s="19"/>
      <c r="T16" s="19"/>
      <c r="U16" s="19"/>
      <c r="V16" s="19"/>
      <c r="W16" s="19"/>
      <c r="X16" s="19"/>
      <c r="Y16" s="19"/>
      <c r="Z16" s="19"/>
      <c r="AA16" s="19"/>
      <c r="AB16" s="19"/>
      <c r="AC16" s="19"/>
      <c r="AD16" s="19"/>
      <c r="AE16" s="19"/>
      <c r="AF16" s="19"/>
      <c r="AG16" s="19"/>
      <c r="AH16" s="19"/>
      <c r="AI16" s="19"/>
      <c r="AJ16" s="19">
        <v>15</v>
      </c>
      <c r="AK16" s="19"/>
      <c r="AL16" s="19"/>
      <c r="AM16" s="19"/>
      <c r="AN16" s="19"/>
      <c r="AO16" s="19"/>
      <c r="AP16" s="19"/>
      <c r="AQ16" s="19"/>
      <c r="AR16" s="58"/>
      <c r="AS16" s="19"/>
      <c r="AT16" s="19"/>
      <c r="AU16" s="19"/>
      <c r="AV16" s="19"/>
      <c r="AW16" s="19"/>
      <c r="AX16" s="19"/>
      <c r="AY16" s="19"/>
      <c r="AZ16" s="19"/>
      <c r="BA16" s="19">
        <v>13</v>
      </c>
      <c r="BB16" s="58"/>
      <c r="BC16" s="98">
        <v>1</v>
      </c>
      <c r="BD16" s="19" t="s">
        <v>115</v>
      </c>
      <c r="BE16" s="58"/>
      <c r="BF16" s="58"/>
      <c r="BG16" s="58"/>
      <c r="BH16" s="245"/>
    </row>
    <row r="17" spans="1:60" s="10" customFormat="1" ht="36">
      <c r="A17" s="43">
        <v>142</v>
      </c>
      <c r="B17" s="40" t="s">
        <v>15</v>
      </c>
      <c r="C17" s="39" t="s">
        <v>155</v>
      </c>
      <c r="D17" s="40" t="s">
        <v>15</v>
      </c>
      <c r="E17" s="42" t="s">
        <v>147</v>
      </c>
      <c r="F17" s="42" t="s">
        <v>651</v>
      </c>
      <c r="G17" s="41" t="s">
        <v>337</v>
      </c>
      <c r="H17" s="41" t="s">
        <v>282</v>
      </c>
      <c r="I17" s="18">
        <v>3</v>
      </c>
      <c r="J17" s="48"/>
      <c r="K17" s="19">
        <v>7</v>
      </c>
      <c r="L17" s="19"/>
      <c r="M17" s="19"/>
      <c r="N17" s="19"/>
      <c r="O17" s="19">
        <v>3</v>
      </c>
      <c r="P17" s="19"/>
      <c r="Q17" s="19"/>
      <c r="R17" s="19"/>
      <c r="S17" s="19"/>
      <c r="T17" s="19"/>
      <c r="U17" s="19"/>
      <c r="V17" s="19"/>
      <c r="W17" s="19"/>
      <c r="X17" s="19"/>
      <c r="Y17" s="19"/>
      <c r="Z17" s="19"/>
      <c r="AA17" s="19"/>
      <c r="AB17" s="19"/>
      <c r="AC17" s="19"/>
      <c r="AD17" s="19"/>
      <c r="AE17" s="19"/>
      <c r="AF17" s="19"/>
      <c r="AG17" s="19"/>
      <c r="AH17" s="19"/>
      <c r="AI17" s="19"/>
      <c r="AJ17" s="19"/>
      <c r="AK17" s="19"/>
      <c r="AL17" s="19"/>
      <c r="AM17" s="19"/>
      <c r="AN17" s="19"/>
      <c r="AO17" s="19"/>
      <c r="AP17" s="19"/>
      <c r="AQ17" s="19"/>
      <c r="AR17" s="58"/>
      <c r="AS17" s="19"/>
      <c r="AT17" s="19"/>
      <c r="AU17" s="19"/>
      <c r="AV17" s="19"/>
      <c r="AW17" s="19"/>
      <c r="AX17" s="19"/>
      <c r="AY17" s="19">
        <v>14</v>
      </c>
      <c r="AZ17" s="19">
        <v>21</v>
      </c>
      <c r="BA17" s="19"/>
      <c r="BB17" s="58"/>
      <c r="BC17" s="98">
        <v>1</v>
      </c>
      <c r="BD17" s="19" t="s">
        <v>115</v>
      </c>
      <c r="BE17" s="58"/>
      <c r="BF17" s="58"/>
      <c r="BG17" s="58"/>
      <c r="BH17" s="245"/>
    </row>
    <row r="18" spans="1:60" s="10" customFormat="1" ht="36">
      <c r="A18" s="120" t="s">
        <v>397</v>
      </c>
      <c r="B18" s="40" t="s">
        <v>15</v>
      </c>
      <c r="C18" s="39" t="s">
        <v>156</v>
      </c>
      <c r="D18" s="40" t="s">
        <v>15</v>
      </c>
      <c r="E18" s="42" t="s">
        <v>149</v>
      </c>
      <c r="F18" s="42" t="s">
        <v>652</v>
      </c>
      <c r="G18" s="41" t="s">
        <v>337</v>
      </c>
      <c r="H18" s="41" t="s">
        <v>282</v>
      </c>
      <c r="I18" s="18">
        <v>3</v>
      </c>
      <c r="J18" s="48"/>
      <c r="K18" s="19">
        <v>7</v>
      </c>
      <c r="L18" s="19"/>
      <c r="M18" s="19"/>
      <c r="N18" s="19"/>
      <c r="O18" s="19">
        <v>3</v>
      </c>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58"/>
      <c r="AS18" s="19"/>
      <c r="AT18" s="19"/>
      <c r="AU18" s="19"/>
      <c r="AV18" s="19"/>
      <c r="AW18" s="19"/>
      <c r="AX18" s="19"/>
      <c r="AY18" s="19">
        <v>14</v>
      </c>
      <c r="AZ18" s="19"/>
      <c r="BA18" s="19">
        <v>13</v>
      </c>
      <c r="BB18" s="58"/>
      <c r="BC18" s="98">
        <v>1</v>
      </c>
      <c r="BD18" s="19" t="s">
        <v>115</v>
      </c>
      <c r="BE18" s="58"/>
      <c r="BF18" s="58"/>
      <c r="BG18" s="58"/>
      <c r="BH18" s="245"/>
    </row>
    <row r="19" spans="1:60" s="10" customFormat="1" ht="36">
      <c r="A19" s="43">
        <v>144</v>
      </c>
      <c r="B19" s="44"/>
      <c r="C19" s="43">
        <v>139</v>
      </c>
      <c r="D19" s="44" t="s">
        <v>15</v>
      </c>
      <c r="E19" s="45" t="s">
        <v>151</v>
      </c>
      <c r="F19" s="45" t="s">
        <v>653</v>
      </c>
      <c r="G19" s="41" t="s">
        <v>452</v>
      </c>
      <c r="H19" s="41" t="s">
        <v>282</v>
      </c>
      <c r="I19" s="18">
        <v>3</v>
      </c>
      <c r="J19" s="48"/>
      <c r="K19" s="19"/>
      <c r="L19" s="19"/>
      <c r="M19" s="19"/>
      <c r="N19" s="19"/>
      <c r="O19" s="19">
        <v>3</v>
      </c>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58"/>
      <c r="AS19" s="19">
        <v>24</v>
      </c>
      <c r="AT19" s="19"/>
      <c r="AU19" s="19"/>
      <c r="AV19" s="19"/>
      <c r="AW19" s="19"/>
      <c r="AX19" s="19"/>
      <c r="AY19" s="19">
        <v>11</v>
      </c>
      <c r="AZ19" s="19"/>
      <c r="BA19" s="19"/>
      <c r="BB19" s="58">
        <v>12</v>
      </c>
      <c r="BC19" s="98">
        <v>1</v>
      </c>
      <c r="BD19" s="19" t="s">
        <v>115</v>
      </c>
      <c r="BE19" s="58"/>
      <c r="BF19" s="58"/>
      <c r="BG19" s="58"/>
      <c r="BH19" s="245"/>
    </row>
    <row r="20" spans="1:60" s="10" customFormat="1" ht="36">
      <c r="A20" s="120" t="s">
        <v>398</v>
      </c>
      <c r="B20" s="44" t="s">
        <v>15</v>
      </c>
      <c r="C20" s="43">
        <v>140</v>
      </c>
      <c r="D20" s="44" t="s">
        <v>15</v>
      </c>
      <c r="E20" s="45" t="s">
        <v>152</v>
      </c>
      <c r="F20" s="45" t="s">
        <v>654</v>
      </c>
      <c r="G20" s="41" t="s">
        <v>320</v>
      </c>
      <c r="H20" s="41" t="s">
        <v>282</v>
      </c>
      <c r="I20" s="18">
        <v>3</v>
      </c>
      <c r="J20" s="48"/>
      <c r="K20" s="19"/>
      <c r="L20" s="19"/>
      <c r="M20" s="19"/>
      <c r="N20" s="19"/>
      <c r="O20" s="19"/>
      <c r="P20" s="19"/>
      <c r="Q20" s="19"/>
      <c r="R20" s="19">
        <v>21</v>
      </c>
      <c r="S20" s="19"/>
      <c r="T20" s="19"/>
      <c r="U20" s="19"/>
      <c r="V20" s="19"/>
      <c r="W20" s="19"/>
      <c r="X20" s="19"/>
      <c r="Y20" s="19"/>
      <c r="Z20" s="19"/>
      <c r="AA20" s="19"/>
      <c r="AB20" s="19"/>
      <c r="AC20" s="19"/>
      <c r="AD20" s="19"/>
      <c r="AE20" s="19"/>
      <c r="AF20" s="19"/>
      <c r="AG20" s="19"/>
      <c r="AH20" s="19"/>
      <c r="AI20" s="19"/>
      <c r="AJ20" s="19">
        <v>6</v>
      </c>
      <c r="AK20" s="19"/>
      <c r="AL20" s="19">
        <v>16</v>
      </c>
      <c r="AM20" s="19"/>
      <c r="AN20" s="19"/>
      <c r="AO20" s="19"/>
      <c r="AP20" s="19"/>
      <c r="AQ20" s="19"/>
      <c r="AR20" s="58"/>
      <c r="AS20" s="19"/>
      <c r="AT20" s="19"/>
      <c r="AU20" s="19"/>
      <c r="AV20" s="19"/>
      <c r="AW20" s="19"/>
      <c r="AX20" s="19"/>
      <c r="AY20" s="19"/>
      <c r="AZ20" s="19"/>
      <c r="BA20" s="19"/>
      <c r="BB20" s="58"/>
      <c r="BC20" s="98">
        <v>1</v>
      </c>
      <c r="BD20" s="19" t="s">
        <v>115</v>
      </c>
      <c r="BE20" s="58"/>
      <c r="BF20" s="58"/>
      <c r="BG20" s="58"/>
      <c r="BH20" s="245"/>
    </row>
    <row r="21" spans="1:60" s="7" customFormat="1" ht="108">
      <c r="A21" s="43">
        <v>146</v>
      </c>
      <c r="B21" s="44" t="s">
        <v>15</v>
      </c>
      <c r="C21" s="43">
        <v>141</v>
      </c>
      <c r="D21" s="44" t="s">
        <v>15</v>
      </c>
      <c r="E21" s="45" t="s">
        <v>153</v>
      </c>
      <c r="F21" s="45" t="s">
        <v>655</v>
      </c>
      <c r="G21" s="41" t="s">
        <v>362</v>
      </c>
      <c r="H21" s="41" t="s">
        <v>282</v>
      </c>
      <c r="I21" s="18">
        <v>3</v>
      </c>
      <c r="J21" s="48" t="s">
        <v>254</v>
      </c>
      <c r="K21" s="19">
        <v>16</v>
      </c>
      <c r="L21" s="19">
        <v>3</v>
      </c>
      <c r="M21" s="19"/>
      <c r="N21" s="19"/>
      <c r="O21" s="19"/>
      <c r="P21" s="19"/>
      <c r="Q21" s="19"/>
      <c r="R21" s="19"/>
      <c r="S21" s="19">
        <v>19</v>
      </c>
      <c r="T21" s="19"/>
      <c r="U21" s="19"/>
      <c r="V21" s="19"/>
      <c r="W21" s="19"/>
      <c r="X21" s="19"/>
      <c r="Y21" s="19"/>
      <c r="Z21" s="19"/>
      <c r="AA21" s="19"/>
      <c r="AB21" s="19"/>
      <c r="AC21" s="19"/>
      <c r="AD21" s="19"/>
      <c r="AE21" s="19"/>
      <c r="AF21" s="19"/>
      <c r="AG21" s="19"/>
      <c r="AH21" s="19"/>
      <c r="AI21" s="19"/>
      <c r="AJ21" s="19"/>
      <c r="AK21" s="19"/>
      <c r="AL21" s="19">
        <v>6</v>
      </c>
      <c r="AM21" s="19"/>
      <c r="AN21" s="19"/>
      <c r="AO21" s="19"/>
      <c r="AP21" s="19"/>
      <c r="AQ21" s="19"/>
      <c r="AR21" s="58"/>
      <c r="AS21" s="19"/>
      <c r="AT21" s="19"/>
      <c r="AU21" s="19"/>
      <c r="AV21" s="19"/>
      <c r="AW21" s="19"/>
      <c r="AX21" s="19"/>
      <c r="AY21" s="19"/>
      <c r="AZ21" s="19"/>
      <c r="BA21" s="19"/>
      <c r="BB21" s="58"/>
      <c r="BC21" s="98">
        <v>1</v>
      </c>
      <c r="BD21" s="19" t="s">
        <v>115</v>
      </c>
      <c r="BE21" s="58"/>
      <c r="BF21" s="58"/>
      <c r="BG21" s="58"/>
      <c r="BH21" s="245"/>
    </row>
    <row r="22" spans="1:60" s="10" customFormat="1" ht="12" customHeight="1">
      <c r="A22" s="120" t="s">
        <v>399</v>
      </c>
      <c r="B22" s="44" t="s">
        <v>15</v>
      </c>
      <c r="C22" s="43">
        <v>142</v>
      </c>
      <c r="D22" s="44" t="s">
        <v>15</v>
      </c>
      <c r="E22" s="45" t="s">
        <v>154</v>
      </c>
      <c r="F22" s="45" t="s">
        <v>656</v>
      </c>
      <c r="G22" s="41" t="s">
        <v>157</v>
      </c>
      <c r="H22" s="41" t="s">
        <v>282</v>
      </c>
      <c r="I22" s="18">
        <v>3</v>
      </c>
      <c r="J22" s="48"/>
      <c r="K22" s="19"/>
      <c r="L22" s="19"/>
      <c r="M22" s="19"/>
      <c r="N22" s="19"/>
      <c r="O22" s="19"/>
      <c r="P22" s="19"/>
      <c r="Q22" s="19"/>
      <c r="R22" s="19"/>
      <c r="S22" s="19"/>
      <c r="T22" s="19">
        <v>4</v>
      </c>
      <c r="U22" s="19">
        <v>21</v>
      </c>
      <c r="V22" s="19"/>
      <c r="W22" s="19"/>
      <c r="X22" s="19"/>
      <c r="Y22" s="19">
        <v>14</v>
      </c>
      <c r="Z22" s="19"/>
      <c r="AA22" s="19"/>
      <c r="AB22" s="19"/>
      <c r="AC22" s="19"/>
      <c r="AD22" s="19"/>
      <c r="AE22" s="19"/>
      <c r="AF22" s="19"/>
      <c r="AG22" s="19"/>
      <c r="AH22" s="19"/>
      <c r="AI22" s="19"/>
      <c r="AJ22" s="19"/>
      <c r="AK22" s="19"/>
      <c r="AL22" s="19"/>
      <c r="AM22" s="19"/>
      <c r="AN22" s="19"/>
      <c r="AO22" s="19"/>
      <c r="AP22" s="19"/>
      <c r="AQ22" s="19"/>
      <c r="AR22" s="58"/>
      <c r="AS22" s="19"/>
      <c r="AT22" s="19"/>
      <c r="AU22" s="19"/>
      <c r="AV22" s="19"/>
      <c r="AW22" s="19"/>
      <c r="AX22" s="19"/>
      <c r="AY22" s="19"/>
      <c r="AZ22" s="19"/>
      <c r="BA22" s="19"/>
      <c r="BB22" s="58"/>
      <c r="BC22" s="98">
        <v>1</v>
      </c>
      <c r="BD22" s="19" t="s">
        <v>115</v>
      </c>
      <c r="BE22" s="58"/>
      <c r="BF22" s="58"/>
      <c r="BG22" s="58"/>
      <c r="BH22" s="245"/>
    </row>
    <row r="23" spans="1:60" s="10" customFormat="1" ht="12" customHeight="1">
      <c r="A23" s="43">
        <v>148</v>
      </c>
      <c r="B23" s="44" t="s">
        <v>15</v>
      </c>
      <c r="C23" s="43">
        <v>143</v>
      </c>
      <c r="D23" s="44" t="s">
        <v>15</v>
      </c>
      <c r="E23" s="45" t="s">
        <v>155</v>
      </c>
      <c r="F23" s="45" t="s">
        <v>657</v>
      </c>
      <c r="G23" s="41" t="s">
        <v>157</v>
      </c>
      <c r="H23" s="41" t="s">
        <v>282</v>
      </c>
      <c r="I23" s="18">
        <v>3</v>
      </c>
      <c r="J23" s="48"/>
      <c r="K23" s="19"/>
      <c r="L23" s="19"/>
      <c r="M23" s="19"/>
      <c r="N23" s="19"/>
      <c r="O23" s="19"/>
      <c r="P23" s="19"/>
      <c r="Q23" s="19"/>
      <c r="R23" s="19"/>
      <c r="S23" s="19"/>
      <c r="T23" s="19">
        <v>4</v>
      </c>
      <c r="U23" s="19"/>
      <c r="V23" s="19">
        <v>13</v>
      </c>
      <c r="W23" s="19"/>
      <c r="X23" s="19"/>
      <c r="Y23" s="19">
        <v>14</v>
      </c>
      <c r="Z23" s="19"/>
      <c r="AA23" s="19"/>
      <c r="AB23" s="19"/>
      <c r="AC23" s="19"/>
      <c r="AD23" s="19"/>
      <c r="AE23" s="19"/>
      <c r="AF23" s="19"/>
      <c r="AG23" s="19"/>
      <c r="AH23" s="19"/>
      <c r="AI23" s="19"/>
      <c r="AJ23" s="19"/>
      <c r="AK23" s="19"/>
      <c r="AL23" s="19"/>
      <c r="AM23" s="19"/>
      <c r="AN23" s="19"/>
      <c r="AO23" s="19"/>
      <c r="AP23" s="19"/>
      <c r="AQ23" s="19"/>
      <c r="AR23" s="58"/>
      <c r="AS23" s="19"/>
      <c r="AT23" s="19"/>
      <c r="AU23" s="19"/>
      <c r="AV23" s="19"/>
      <c r="AW23" s="19"/>
      <c r="AX23" s="19"/>
      <c r="AY23" s="19"/>
      <c r="AZ23" s="19"/>
      <c r="BA23" s="19"/>
      <c r="BB23" s="58"/>
      <c r="BC23" s="98">
        <v>1</v>
      </c>
      <c r="BD23" s="19" t="s">
        <v>115</v>
      </c>
      <c r="BE23" s="58"/>
      <c r="BF23" s="58"/>
      <c r="BG23" s="58"/>
      <c r="BH23" s="245"/>
    </row>
    <row r="24" spans="1:60" s="7" customFormat="1" ht="24">
      <c r="A24" s="120" t="s">
        <v>400</v>
      </c>
      <c r="B24" s="44" t="s">
        <v>15</v>
      </c>
      <c r="C24" s="43">
        <v>148</v>
      </c>
      <c r="D24" s="44" t="s">
        <v>15</v>
      </c>
      <c r="E24" s="45" t="s">
        <v>158</v>
      </c>
      <c r="F24" s="45" t="s">
        <v>658</v>
      </c>
      <c r="G24" s="41" t="s">
        <v>321</v>
      </c>
      <c r="H24" s="41" t="s">
        <v>282</v>
      </c>
      <c r="I24" s="18">
        <v>3</v>
      </c>
      <c r="J24" s="48"/>
      <c r="K24" s="19"/>
      <c r="L24" s="19"/>
      <c r="M24" s="19"/>
      <c r="N24" s="19"/>
      <c r="O24" s="19"/>
      <c r="P24" s="19"/>
      <c r="Q24" s="19"/>
      <c r="R24" s="19"/>
      <c r="S24" s="19"/>
      <c r="T24" s="19"/>
      <c r="U24" s="19"/>
      <c r="V24" s="19"/>
      <c r="W24" s="19"/>
      <c r="X24" s="19"/>
      <c r="Y24" s="19">
        <v>27</v>
      </c>
      <c r="Z24" s="19"/>
      <c r="AA24" s="19"/>
      <c r="AB24" s="19"/>
      <c r="AC24" s="19"/>
      <c r="AD24" s="19"/>
      <c r="AE24" s="19"/>
      <c r="AF24" s="19"/>
      <c r="AG24" s="19"/>
      <c r="AH24" s="19"/>
      <c r="AI24" s="19"/>
      <c r="AJ24" s="19"/>
      <c r="AK24" s="19"/>
      <c r="AL24" s="19"/>
      <c r="AM24" s="19"/>
      <c r="AN24" s="19"/>
      <c r="AO24" s="19"/>
      <c r="AP24" s="19"/>
      <c r="AQ24" s="19"/>
      <c r="AR24" s="58"/>
      <c r="AS24" s="19"/>
      <c r="AT24" s="19"/>
      <c r="AU24" s="19"/>
      <c r="AV24" s="19">
        <v>2</v>
      </c>
      <c r="AW24" s="19">
        <v>21</v>
      </c>
      <c r="AX24" s="19"/>
      <c r="AY24" s="19"/>
      <c r="AZ24" s="19">
        <v>21</v>
      </c>
      <c r="BA24" s="19"/>
      <c r="BB24" s="58"/>
      <c r="BC24" s="98">
        <v>1</v>
      </c>
      <c r="BD24" s="19" t="s">
        <v>115</v>
      </c>
      <c r="BE24" s="58"/>
      <c r="BF24" s="58"/>
      <c r="BG24" s="58"/>
      <c r="BH24" s="245"/>
    </row>
    <row r="25" spans="1:60" s="7" customFormat="1" ht="24">
      <c r="A25" s="43">
        <v>150</v>
      </c>
      <c r="B25" s="44" t="s">
        <v>15</v>
      </c>
      <c r="C25" s="43">
        <v>149</v>
      </c>
      <c r="D25" s="44" t="s">
        <v>15</v>
      </c>
      <c r="E25" s="45" t="s">
        <v>159</v>
      </c>
      <c r="F25" s="45" t="s">
        <v>659</v>
      </c>
      <c r="G25" s="41" t="s">
        <v>321</v>
      </c>
      <c r="H25" s="41" t="s">
        <v>282</v>
      </c>
      <c r="I25" s="18">
        <v>3</v>
      </c>
      <c r="J25" s="48"/>
      <c r="K25" s="19"/>
      <c r="L25" s="19"/>
      <c r="M25" s="19"/>
      <c r="N25" s="19"/>
      <c r="O25" s="19"/>
      <c r="P25" s="19"/>
      <c r="Q25" s="19"/>
      <c r="R25" s="19"/>
      <c r="S25" s="19"/>
      <c r="T25" s="19"/>
      <c r="U25" s="19"/>
      <c r="V25" s="19"/>
      <c r="W25" s="19"/>
      <c r="X25" s="19"/>
      <c r="Y25" s="19">
        <v>27</v>
      </c>
      <c r="Z25" s="19"/>
      <c r="AA25" s="19"/>
      <c r="AB25" s="19"/>
      <c r="AC25" s="19"/>
      <c r="AD25" s="19"/>
      <c r="AE25" s="19"/>
      <c r="AF25" s="19"/>
      <c r="AG25" s="19"/>
      <c r="AH25" s="19"/>
      <c r="AI25" s="19"/>
      <c r="AJ25" s="19"/>
      <c r="AK25" s="19"/>
      <c r="AL25" s="19"/>
      <c r="AM25" s="19"/>
      <c r="AN25" s="19"/>
      <c r="AO25" s="19"/>
      <c r="AP25" s="19"/>
      <c r="AQ25" s="19"/>
      <c r="AR25" s="58"/>
      <c r="AS25" s="19"/>
      <c r="AT25" s="19"/>
      <c r="AU25" s="19"/>
      <c r="AV25" s="19">
        <v>2</v>
      </c>
      <c r="AW25" s="19"/>
      <c r="AX25" s="19">
        <v>13</v>
      </c>
      <c r="AY25" s="19">
        <v>2</v>
      </c>
      <c r="AZ25" s="19"/>
      <c r="BA25" s="19">
        <v>13</v>
      </c>
      <c r="BB25" s="58"/>
      <c r="BC25" s="98">
        <v>1</v>
      </c>
      <c r="BD25" s="19" t="s">
        <v>115</v>
      </c>
      <c r="BE25" s="58"/>
      <c r="BF25" s="58"/>
      <c r="BG25" s="58"/>
      <c r="BH25" s="245"/>
    </row>
    <row r="26" spans="1:60" s="10" customFormat="1" ht="24">
      <c r="A26" s="120" t="s">
        <v>401</v>
      </c>
      <c r="B26" s="44"/>
      <c r="C26" s="43">
        <v>150</v>
      </c>
      <c r="D26" s="44"/>
      <c r="E26" s="45" t="s">
        <v>453</v>
      </c>
      <c r="F26" s="45" t="s">
        <v>660</v>
      </c>
      <c r="G26" s="41" t="s">
        <v>321</v>
      </c>
      <c r="H26" s="41" t="s">
        <v>282</v>
      </c>
      <c r="I26" s="18">
        <v>3</v>
      </c>
      <c r="J26" s="48"/>
      <c r="K26" s="19"/>
      <c r="L26" s="19"/>
      <c r="M26" s="19"/>
      <c r="N26" s="19"/>
      <c r="O26" s="19"/>
      <c r="P26" s="19"/>
      <c r="Q26" s="19"/>
      <c r="R26" s="19"/>
      <c r="S26" s="19"/>
      <c r="T26" s="19"/>
      <c r="U26" s="19"/>
      <c r="V26" s="19"/>
      <c r="W26" s="19"/>
      <c r="X26" s="19"/>
      <c r="Y26" s="19">
        <v>27</v>
      </c>
      <c r="Z26" s="19"/>
      <c r="AA26" s="19"/>
      <c r="AB26" s="19"/>
      <c r="AC26" s="19"/>
      <c r="AD26" s="19"/>
      <c r="AE26" s="19"/>
      <c r="AF26" s="19"/>
      <c r="AG26" s="19"/>
      <c r="AH26" s="19"/>
      <c r="AI26" s="19"/>
      <c r="AJ26" s="19"/>
      <c r="AK26" s="19"/>
      <c r="AL26" s="19">
        <v>16</v>
      </c>
      <c r="AM26" s="19"/>
      <c r="AN26" s="19"/>
      <c r="AO26" s="19"/>
      <c r="AP26" s="19"/>
      <c r="AQ26" s="19"/>
      <c r="AR26" s="58"/>
      <c r="AS26" s="19"/>
      <c r="AT26" s="19"/>
      <c r="AU26" s="19">
        <v>34</v>
      </c>
      <c r="AV26" s="19"/>
      <c r="AW26" s="19"/>
      <c r="AX26" s="19"/>
      <c r="AY26" s="19">
        <v>12</v>
      </c>
      <c r="AZ26" s="19"/>
      <c r="BA26" s="19"/>
      <c r="BB26" s="58"/>
      <c r="BC26" s="98">
        <v>1</v>
      </c>
      <c r="BD26" s="19" t="s">
        <v>115</v>
      </c>
      <c r="BE26" s="58"/>
      <c r="BF26" s="58"/>
      <c r="BG26" s="58"/>
      <c r="BH26" s="245"/>
    </row>
    <row r="27" spans="1:60" s="10" customFormat="1" ht="24">
      <c r="A27" s="43">
        <v>152</v>
      </c>
      <c r="B27" s="44"/>
      <c r="C27" s="43">
        <v>151</v>
      </c>
      <c r="D27" s="44" t="s">
        <v>7</v>
      </c>
      <c r="E27" s="45" t="s">
        <v>160</v>
      </c>
      <c r="F27" s="45" t="s">
        <v>661</v>
      </c>
      <c r="G27" s="41" t="s">
        <v>338</v>
      </c>
      <c r="H27" s="41" t="s">
        <v>282</v>
      </c>
      <c r="I27" s="18">
        <v>3</v>
      </c>
      <c r="J27" s="48"/>
      <c r="K27" s="19">
        <v>7</v>
      </c>
      <c r="L27" s="19">
        <v>15</v>
      </c>
      <c r="M27" s="19"/>
      <c r="N27" s="19"/>
      <c r="O27" s="19"/>
      <c r="P27" s="19"/>
      <c r="Q27" s="19"/>
      <c r="R27" s="19"/>
      <c r="S27" s="19"/>
      <c r="T27" s="19"/>
      <c r="U27" s="19"/>
      <c r="V27" s="19"/>
      <c r="W27" s="19"/>
      <c r="X27" s="19"/>
      <c r="Y27" s="19"/>
      <c r="Z27" s="19"/>
      <c r="AA27" s="19"/>
      <c r="AB27" s="19"/>
      <c r="AC27" s="19"/>
      <c r="AD27" s="19"/>
      <c r="AE27" s="19"/>
      <c r="AF27" s="19"/>
      <c r="AG27" s="19"/>
      <c r="AH27" s="19"/>
      <c r="AI27" s="19"/>
      <c r="AJ27" s="19"/>
      <c r="AK27" s="19"/>
      <c r="AL27" s="19">
        <v>16</v>
      </c>
      <c r="AM27" s="19"/>
      <c r="AN27" s="19"/>
      <c r="AO27" s="19"/>
      <c r="AP27" s="19"/>
      <c r="AQ27" s="19"/>
      <c r="AR27" s="58"/>
      <c r="AS27" s="19"/>
      <c r="AT27" s="19"/>
      <c r="AU27" s="19"/>
      <c r="AV27" s="19"/>
      <c r="AW27" s="19"/>
      <c r="AX27" s="19"/>
      <c r="AY27" s="19"/>
      <c r="AZ27" s="19"/>
      <c r="BA27" s="19"/>
      <c r="BB27" s="58"/>
      <c r="BC27" s="98">
        <v>1</v>
      </c>
      <c r="BD27" s="19" t="s">
        <v>115</v>
      </c>
      <c r="BE27" s="58"/>
      <c r="BF27" s="58"/>
      <c r="BG27" s="58"/>
      <c r="BH27" s="245"/>
    </row>
    <row r="28" spans="1:60" s="10" customFormat="1" ht="24">
      <c r="A28" s="120" t="s">
        <v>402</v>
      </c>
      <c r="B28" s="44" t="s">
        <v>15</v>
      </c>
      <c r="C28" s="43">
        <v>154</v>
      </c>
      <c r="D28" s="44" t="s">
        <v>15</v>
      </c>
      <c r="E28" s="45" t="s">
        <v>161</v>
      </c>
      <c r="F28" s="45" t="s">
        <v>662</v>
      </c>
      <c r="G28" s="41" t="s">
        <v>338</v>
      </c>
      <c r="H28" s="41" t="s">
        <v>282</v>
      </c>
      <c r="I28" s="18">
        <v>3</v>
      </c>
      <c r="J28" s="48"/>
      <c r="K28" s="19"/>
      <c r="L28" s="19"/>
      <c r="M28" s="19"/>
      <c r="N28" s="19"/>
      <c r="O28" s="19"/>
      <c r="P28" s="19"/>
      <c r="Q28" s="19"/>
      <c r="R28" s="19"/>
      <c r="S28" s="19"/>
      <c r="T28" s="19"/>
      <c r="U28" s="19"/>
      <c r="V28" s="19"/>
      <c r="W28" s="19"/>
      <c r="X28" s="19"/>
      <c r="Y28" s="19"/>
      <c r="Z28" s="19"/>
      <c r="AA28" s="19"/>
      <c r="AB28" s="19"/>
      <c r="AC28" s="19"/>
      <c r="AD28" s="19"/>
      <c r="AE28" s="19"/>
      <c r="AF28" s="19"/>
      <c r="AG28" s="19"/>
      <c r="AH28" s="19"/>
      <c r="AI28" s="19"/>
      <c r="AJ28" s="19"/>
      <c r="AK28" s="19">
        <v>16</v>
      </c>
      <c r="AL28" s="19"/>
      <c r="AM28" s="19"/>
      <c r="AN28" s="19"/>
      <c r="AO28" s="19"/>
      <c r="AP28" s="19"/>
      <c r="AQ28" s="19"/>
      <c r="AR28" s="58"/>
      <c r="AS28" s="19"/>
      <c r="AT28" s="19"/>
      <c r="AU28" s="19"/>
      <c r="AV28" s="19"/>
      <c r="AW28" s="19"/>
      <c r="AX28" s="19">
        <v>13</v>
      </c>
      <c r="AY28" s="19"/>
      <c r="AZ28" s="19"/>
      <c r="BA28" s="19">
        <v>13</v>
      </c>
      <c r="BB28" s="58"/>
      <c r="BC28" s="98">
        <v>1</v>
      </c>
      <c r="BD28" s="19" t="s">
        <v>115</v>
      </c>
      <c r="BE28" s="58"/>
      <c r="BF28" s="58"/>
      <c r="BG28" s="58"/>
      <c r="BH28" s="245"/>
    </row>
    <row r="29" spans="1:60" s="10" customFormat="1" ht="24">
      <c r="A29" s="43">
        <v>154</v>
      </c>
      <c r="B29" s="44" t="s">
        <v>15</v>
      </c>
      <c r="C29" s="43">
        <v>155</v>
      </c>
      <c r="D29" s="44" t="s">
        <v>15</v>
      </c>
      <c r="E29" s="45" t="s">
        <v>162</v>
      </c>
      <c r="F29" s="45" t="s">
        <v>663</v>
      </c>
      <c r="G29" s="41" t="s">
        <v>338</v>
      </c>
      <c r="H29" s="41" t="s">
        <v>282</v>
      </c>
      <c r="I29" s="18">
        <v>3</v>
      </c>
      <c r="J29" s="48"/>
      <c r="K29" s="19"/>
      <c r="L29" s="19"/>
      <c r="M29" s="19"/>
      <c r="N29" s="19"/>
      <c r="O29" s="19"/>
      <c r="P29" s="19"/>
      <c r="Q29" s="19"/>
      <c r="R29" s="19"/>
      <c r="S29" s="19"/>
      <c r="T29" s="19"/>
      <c r="U29" s="19"/>
      <c r="V29" s="19"/>
      <c r="W29" s="19"/>
      <c r="X29" s="19"/>
      <c r="Y29" s="19"/>
      <c r="Z29" s="19"/>
      <c r="AA29" s="19"/>
      <c r="AB29" s="19"/>
      <c r="AC29" s="19"/>
      <c r="AD29" s="19"/>
      <c r="AE29" s="19"/>
      <c r="AF29" s="19"/>
      <c r="AG29" s="19"/>
      <c r="AH29" s="19"/>
      <c r="AI29" s="19"/>
      <c r="AJ29" s="19"/>
      <c r="AK29" s="19">
        <v>20</v>
      </c>
      <c r="AL29" s="19">
        <v>16</v>
      </c>
      <c r="AM29" s="19"/>
      <c r="AN29" s="19"/>
      <c r="AO29" s="19"/>
      <c r="AP29" s="19"/>
      <c r="AQ29" s="19"/>
      <c r="AR29" s="58"/>
      <c r="AS29" s="19"/>
      <c r="AT29" s="19"/>
      <c r="AU29" s="19"/>
      <c r="AV29" s="19"/>
      <c r="AW29" s="19"/>
      <c r="AX29" s="19"/>
      <c r="AY29" s="19"/>
      <c r="AZ29" s="19"/>
      <c r="BA29" s="19"/>
      <c r="BB29" s="58"/>
      <c r="BC29" s="98">
        <v>1</v>
      </c>
      <c r="BD29" s="19" t="s">
        <v>115</v>
      </c>
      <c r="BE29" s="58"/>
      <c r="BF29" s="58"/>
      <c r="BG29" s="58"/>
      <c r="BH29" s="245"/>
    </row>
    <row r="30" spans="1:60" s="10" customFormat="1" ht="36">
      <c r="A30" s="120" t="s">
        <v>403</v>
      </c>
      <c r="B30" s="44" t="s">
        <v>15</v>
      </c>
      <c r="C30" s="43">
        <v>156</v>
      </c>
      <c r="D30" s="44" t="s">
        <v>15</v>
      </c>
      <c r="E30" s="45" t="s">
        <v>163</v>
      </c>
      <c r="F30" s="45" t="s">
        <v>664</v>
      </c>
      <c r="G30" s="41" t="s">
        <v>339</v>
      </c>
      <c r="H30" s="41" t="s">
        <v>282</v>
      </c>
      <c r="I30" s="18">
        <v>3</v>
      </c>
      <c r="J30" s="48"/>
      <c r="K30" s="19"/>
      <c r="L30" s="19"/>
      <c r="M30" s="19"/>
      <c r="N30" s="19"/>
      <c r="O30" s="19"/>
      <c r="P30" s="19"/>
      <c r="Q30" s="19"/>
      <c r="R30" s="19"/>
      <c r="S30" s="19"/>
      <c r="T30" s="19"/>
      <c r="U30" s="19"/>
      <c r="V30" s="19"/>
      <c r="W30" s="19"/>
      <c r="X30" s="19"/>
      <c r="Y30" s="19"/>
      <c r="Z30" s="19"/>
      <c r="AA30" s="19"/>
      <c r="AB30" s="19"/>
      <c r="AC30" s="19"/>
      <c r="AD30" s="19"/>
      <c r="AE30" s="19"/>
      <c r="AF30" s="19">
        <v>6</v>
      </c>
      <c r="AG30" s="19"/>
      <c r="AH30" s="19"/>
      <c r="AI30" s="19"/>
      <c r="AJ30" s="19"/>
      <c r="AK30" s="19">
        <v>16</v>
      </c>
      <c r="AL30" s="19">
        <v>16</v>
      </c>
      <c r="AM30" s="19"/>
      <c r="AN30" s="19"/>
      <c r="AO30" s="19"/>
      <c r="AP30" s="19"/>
      <c r="AQ30" s="19"/>
      <c r="AR30" s="58"/>
      <c r="AS30" s="19"/>
      <c r="AT30" s="19"/>
      <c r="AU30" s="19"/>
      <c r="AV30" s="19"/>
      <c r="AW30" s="19"/>
      <c r="AX30" s="19"/>
      <c r="AY30" s="19"/>
      <c r="AZ30" s="19"/>
      <c r="BA30" s="19"/>
      <c r="BB30" s="58"/>
      <c r="BC30" s="98">
        <v>1</v>
      </c>
      <c r="BD30" s="19" t="s">
        <v>115</v>
      </c>
      <c r="BE30" s="58"/>
      <c r="BF30" s="58"/>
      <c r="BG30" s="58"/>
      <c r="BH30" s="245"/>
    </row>
    <row r="31" spans="1:60" s="10" customFormat="1" ht="12" customHeight="1">
      <c r="A31" s="43">
        <v>156</v>
      </c>
      <c r="B31" s="44" t="s">
        <v>15</v>
      </c>
      <c r="C31" s="43">
        <v>159</v>
      </c>
      <c r="D31" s="44" t="s">
        <v>15</v>
      </c>
      <c r="E31" s="45" t="s">
        <v>164</v>
      </c>
      <c r="F31" s="45" t="s">
        <v>665</v>
      </c>
      <c r="G31" s="41" t="s">
        <v>82</v>
      </c>
      <c r="H31" s="41" t="s">
        <v>282</v>
      </c>
      <c r="I31" s="18">
        <v>3</v>
      </c>
      <c r="J31" s="48"/>
      <c r="K31" s="19"/>
      <c r="L31" s="19"/>
      <c r="M31" s="19"/>
      <c r="N31" s="19"/>
      <c r="O31" s="19"/>
      <c r="P31" s="19"/>
      <c r="Q31" s="19"/>
      <c r="R31" s="19"/>
      <c r="S31" s="19"/>
      <c r="T31" s="19"/>
      <c r="U31" s="19"/>
      <c r="V31" s="19"/>
      <c r="W31" s="19"/>
      <c r="X31" s="19"/>
      <c r="Y31" s="19"/>
      <c r="Z31" s="19"/>
      <c r="AA31" s="19"/>
      <c r="AB31" s="19"/>
      <c r="AC31" s="19"/>
      <c r="AD31" s="19">
        <v>38</v>
      </c>
      <c r="AE31" s="19"/>
      <c r="AF31" s="19"/>
      <c r="AG31" s="19"/>
      <c r="AH31" s="19"/>
      <c r="AI31" s="19"/>
      <c r="AJ31" s="19"/>
      <c r="AK31" s="19"/>
      <c r="AL31" s="19">
        <v>16</v>
      </c>
      <c r="AM31" s="19"/>
      <c r="AN31" s="19"/>
      <c r="AO31" s="19"/>
      <c r="AP31" s="19"/>
      <c r="AQ31" s="19"/>
      <c r="AR31" s="58"/>
      <c r="AS31" s="19"/>
      <c r="AT31" s="19"/>
      <c r="AU31" s="19"/>
      <c r="AV31" s="19"/>
      <c r="AW31" s="19"/>
      <c r="AX31" s="19"/>
      <c r="AY31" s="19"/>
      <c r="AZ31" s="19"/>
      <c r="BA31" s="19"/>
      <c r="BB31" s="58"/>
      <c r="BC31" s="98">
        <v>1</v>
      </c>
      <c r="BD31" s="19" t="s">
        <v>115</v>
      </c>
      <c r="BE31" s="58"/>
      <c r="BF31" s="58"/>
      <c r="BG31" s="58"/>
      <c r="BH31" s="245"/>
    </row>
    <row r="32" spans="1:60" s="10" customFormat="1" ht="12" customHeight="1">
      <c r="A32" s="120" t="s">
        <v>404</v>
      </c>
      <c r="B32" s="44" t="s">
        <v>256</v>
      </c>
      <c r="C32" s="43">
        <v>163</v>
      </c>
      <c r="D32" s="44" t="s">
        <v>7</v>
      </c>
      <c r="E32" s="45" t="s">
        <v>165</v>
      </c>
      <c r="F32" s="45" t="s">
        <v>666</v>
      </c>
      <c r="G32" s="41" t="s">
        <v>346</v>
      </c>
      <c r="H32" s="41" t="s">
        <v>282</v>
      </c>
      <c r="I32" s="18">
        <v>3</v>
      </c>
      <c r="J32" s="48"/>
      <c r="K32" s="19" t="s">
        <v>166</v>
      </c>
      <c r="L32" s="19"/>
      <c r="M32" s="19"/>
      <c r="N32" s="19"/>
      <c r="O32" s="19">
        <v>2</v>
      </c>
      <c r="P32" s="19"/>
      <c r="Q32" s="19"/>
      <c r="R32" s="19"/>
      <c r="S32" s="19"/>
      <c r="T32" s="19"/>
      <c r="U32" s="19"/>
      <c r="V32" s="19"/>
      <c r="W32" s="19"/>
      <c r="X32" s="19"/>
      <c r="Y32" s="19"/>
      <c r="Z32" s="19"/>
      <c r="AA32" s="19"/>
      <c r="AB32" s="19"/>
      <c r="AC32" s="19"/>
      <c r="AD32" s="19"/>
      <c r="AE32" s="19">
        <v>4</v>
      </c>
      <c r="AF32" s="19"/>
      <c r="AG32" s="19">
        <v>3</v>
      </c>
      <c r="AH32" s="19"/>
      <c r="AI32" s="19"/>
      <c r="AJ32" s="19"/>
      <c r="AK32" s="19"/>
      <c r="AL32" s="19">
        <v>2</v>
      </c>
      <c r="AM32" s="19"/>
      <c r="AN32" s="19"/>
      <c r="AO32" s="19"/>
      <c r="AP32" s="19"/>
      <c r="AQ32" s="19"/>
      <c r="AR32" s="58"/>
      <c r="AS32" s="19"/>
      <c r="AT32" s="19">
        <v>14</v>
      </c>
      <c r="AU32" s="19"/>
      <c r="AV32" s="19"/>
      <c r="AW32" s="19"/>
      <c r="AX32" s="19"/>
      <c r="AY32" s="19">
        <v>4</v>
      </c>
      <c r="AZ32" s="19"/>
      <c r="BA32" s="19"/>
      <c r="BB32" s="58"/>
      <c r="BC32" s="98">
        <v>1</v>
      </c>
      <c r="BD32" s="19" t="s">
        <v>115</v>
      </c>
      <c r="BE32" s="58"/>
      <c r="BF32" s="58"/>
      <c r="BG32" s="58"/>
      <c r="BH32" s="245"/>
    </row>
    <row r="33" spans="1:60" s="10" customFormat="1" ht="12" customHeight="1">
      <c r="A33" s="43">
        <v>157</v>
      </c>
      <c r="B33" s="44" t="s">
        <v>255</v>
      </c>
      <c r="C33" s="43">
        <v>163</v>
      </c>
      <c r="D33" s="44" t="s">
        <v>8</v>
      </c>
      <c r="E33" s="45" t="s">
        <v>165</v>
      </c>
      <c r="F33" s="45" t="s">
        <v>667</v>
      </c>
      <c r="G33" s="41" t="s">
        <v>347</v>
      </c>
      <c r="H33" s="41" t="s">
        <v>282</v>
      </c>
      <c r="I33" s="18">
        <v>3</v>
      </c>
      <c r="J33" s="48"/>
      <c r="K33" s="19" t="s">
        <v>166</v>
      </c>
      <c r="L33" s="19"/>
      <c r="M33" s="19"/>
      <c r="N33" s="19"/>
      <c r="O33" s="19"/>
      <c r="P33" s="19"/>
      <c r="Q33" s="19"/>
      <c r="R33" s="19"/>
      <c r="S33" s="19"/>
      <c r="T33" s="19"/>
      <c r="U33" s="19"/>
      <c r="V33" s="19"/>
      <c r="W33" s="19"/>
      <c r="X33" s="19"/>
      <c r="Y33" s="19"/>
      <c r="Z33" s="19"/>
      <c r="AA33" s="19"/>
      <c r="AB33" s="19">
        <v>5</v>
      </c>
      <c r="AC33" s="19"/>
      <c r="AD33" s="19"/>
      <c r="AE33" s="19">
        <v>3</v>
      </c>
      <c r="AF33" s="19"/>
      <c r="AG33" s="19">
        <v>3</v>
      </c>
      <c r="AH33" s="19"/>
      <c r="AI33" s="19"/>
      <c r="AJ33" s="19"/>
      <c r="AK33" s="19"/>
      <c r="AL33" s="19">
        <v>2</v>
      </c>
      <c r="AM33" s="19"/>
      <c r="AN33" s="19"/>
      <c r="AO33" s="19"/>
      <c r="AP33" s="19"/>
      <c r="AQ33" s="19"/>
      <c r="AR33" s="58"/>
      <c r="AS33" s="19"/>
      <c r="AT33" s="19"/>
      <c r="AU33" s="19"/>
      <c r="AV33" s="19"/>
      <c r="AW33" s="19"/>
      <c r="AX33" s="19"/>
      <c r="AY33" s="19">
        <v>4</v>
      </c>
      <c r="AZ33" s="19"/>
      <c r="BA33" s="19"/>
      <c r="BB33" s="58"/>
      <c r="BC33" s="98">
        <v>1</v>
      </c>
      <c r="BD33" s="19" t="s">
        <v>115</v>
      </c>
      <c r="BE33" s="58"/>
      <c r="BF33" s="58"/>
      <c r="BG33" s="58"/>
      <c r="BH33" s="245"/>
    </row>
    <row r="34" spans="1:60" s="10" customFormat="1" ht="24">
      <c r="A34" s="120" t="s">
        <v>405</v>
      </c>
      <c r="B34" s="44" t="s">
        <v>15</v>
      </c>
      <c r="C34" s="43">
        <v>165</v>
      </c>
      <c r="D34" s="44" t="s">
        <v>15</v>
      </c>
      <c r="E34" s="45" t="s">
        <v>167</v>
      </c>
      <c r="F34" s="45" t="s">
        <v>668</v>
      </c>
      <c r="G34" s="41" t="s">
        <v>168</v>
      </c>
      <c r="H34" s="41" t="s">
        <v>282</v>
      </c>
      <c r="I34" s="18">
        <v>3</v>
      </c>
      <c r="J34" s="48"/>
      <c r="K34" s="19"/>
      <c r="L34" s="19"/>
      <c r="M34" s="19"/>
      <c r="N34" s="19"/>
      <c r="O34" s="19"/>
      <c r="P34" s="19"/>
      <c r="Q34" s="19"/>
      <c r="R34" s="19"/>
      <c r="S34" s="19"/>
      <c r="T34" s="19"/>
      <c r="U34" s="19"/>
      <c r="V34" s="19"/>
      <c r="W34" s="19"/>
      <c r="X34" s="19"/>
      <c r="Y34" s="19"/>
      <c r="Z34" s="19"/>
      <c r="AA34" s="19"/>
      <c r="AB34" s="19"/>
      <c r="AC34" s="19"/>
      <c r="AD34" s="19">
        <v>16</v>
      </c>
      <c r="AE34" s="19"/>
      <c r="AF34" s="19">
        <v>18</v>
      </c>
      <c r="AG34" s="19"/>
      <c r="AH34" s="19"/>
      <c r="AI34" s="19"/>
      <c r="AJ34" s="19"/>
      <c r="AK34" s="19"/>
      <c r="AL34" s="19">
        <v>16</v>
      </c>
      <c r="AM34" s="19"/>
      <c r="AN34" s="19"/>
      <c r="AO34" s="19"/>
      <c r="AP34" s="19"/>
      <c r="AQ34" s="19"/>
      <c r="AR34" s="58"/>
      <c r="AS34" s="19"/>
      <c r="AT34" s="19"/>
      <c r="AU34" s="19"/>
      <c r="AV34" s="19"/>
      <c r="AW34" s="19"/>
      <c r="AX34" s="19"/>
      <c r="AY34" s="19"/>
      <c r="AZ34" s="19"/>
      <c r="BA34" s="19"/>
      <c r="BB34" s="58"/>
      <c r="BC34" s="98">
        <v>1</v>
      </c>
      <c r="BD34" s="19" t="s">
        <v>115</v>
      </c>
      <c r="BE34" s="58"/>
      <c r="BF34" s="58"/>
      <c r="BG34" s="58"/>
      <c r="BH34" s="245"/>
    </row>
    <row r="35" spans="1:60" s="10" customFormat="1" ht="24">
      <c r="A35" s="43">
        <v>159</v>
      </c>
      <c r="B35" s="44"/>
      <c r="C35" s="43">
        <v>168</v>
      </c>
      <c r="D35" s="44" t="s">
        <v>7</v>
      </c>
      <c r="E35" s="45" t="s">
        <v>169</v>
      </c>
      <c r="F35" s="45" t="s">
        <v>669</v>
      </c>
      <c r="G35" s="41" t="s">
        <v>340</v>
      </c>
      <c r="H35" s="41" t="s">
        <v>282</v>
      </c>
      <c r="I35" s="18">
        <v>3</v>
      </c>
      <c r="J35" s="48"/>
      <c r="K35" s="19">
        <v>7</v>
      </c>
      <c r="L35" s="19">
        <v>15</v>
      </c>
      <c r="M35" s="19"/>
      <c r="N35" s="19"/>
      <c r="O35" s="19"/>
      <c r="P35" s="19"/>
      <c r="Q35" s="19"/>
      <c r="R35" s="19"/>
      <c r="S35" s="19"/>
      <c r="T35" s="19"/>
      <c r="U35" s="19"/>
      <c r="V35" s="19"/>
      <c r="W35" s="19"/>
      <c r="X35" s="19"/>
      <c r="Y35" s="19"/>
      <c r="Z35" s="19"/>
      <c r="AA35" s="19"/>
      <c r="AB35" s="19"/>
      <c r="AC35" s="19"/>
      <c r="AD35" s="19"/>
      <c r="AE35" s="19"/>
      <c r="AF35" s="19"/>
      <c r="AG35" s="19"/>
      <c r="AH35" s="19"/>
      <c r="AI35" s="19"/>
      <c r="AJ35" s="19"/>
      <c r="AK35" s="19"/>
      <c r="AL35" s="19">
        <v>16</v>
      </c>
      <c r="AM35" s="19"/>
      <c r="AN35" s="19"/>
      <c r="AO35" s="19"/>
      <c r="AP35" s="19"/>
      <c r="AQ35" s="19"/>
      <c r="AR35" s="58"/>
      <c r="AS35" s="19"/>
      <c r="AT35" s="19"/>
      <c r="AU35" s="19"/>
      <c r="AV35" s="19"/>
      <c r="AW35" s="19"/>
      <c r="AX35" s="19"/>
      <c r="AY35" s="19"/>
      <c r="AZ35" s="19"/>
      <c r="BA35" s="19"/>
      <c r="BB35" s="58"/>
      <c r="BC35" s="98">
        <v>1</v>
      </c>
      <c r="BD35" s="19" t="s">
        <v>115</v>
      </c>
      <c r="BE35" s="58"/>
      <c r="BF35" s="58"/>
      <c r="BG35" s="58"/>
      <c r="BH35" s="245"/>
    </row>
    <row r="36" spans="1:60" s="10" customFormat="1" ht="12" customHeight="1">
      <c r="A36" s="120" t="s">
        <v>406</v>
      </c>
      <c r="B36" s="44" t="s">
        <v>7</v>
      </c>
      <c r="C36" s="43">
        <v>169</v>
      </c>
      <c r="D36" s="44" t="s">
        <v>7</v>
      </c>
      <c r="E36" s="45" t="s">
        <v>170</v>
      </c>
      <c r="F36" s="45" t="s">
        <v>670</v>
      </c>
      <c r="G36" s="41" t="s">
        <v>352</v>
      </c>
      <c r="H36" s="41" t="s">
        <v>282</v>
      </c>
      <c r="I36" s="18">
        <v>3</v>
      </c>
      <c r="J36" s="48"/>
      <c r="K36" s="19"/>
      <c r="L36" s="19"/>
      <c r="M36" s="19"/>
      <c r="N36" s="19"/>
      <c r="O36" s="19">
        <v>4</v>
      </c>
      <c r="P36" s="19"/>
      <c r="Q36" s="19"/>
      <c r="R36" s="19"/>
      <c r="S36" s="19"/>
      <c r="T36" s="19"/>
      <c r="U36" s="19"/>
      <c r="V36" s="19"/>
      <c r="W36" s="19"/>
      <c r="X36" s="19"/>
      <c r="Y36" s="19"/>
      <c r="Z36" s="19"/>
      <c r="AA36" s="19"/>
      <c r="AB36" s="19"/>
      <c r="AC36" s="19">
        <v>27</v>
      </c>
      <c r="AD36" s="19"/>
      <c r="AE36" s="19"/>
      <c r="AF36" s="19"/>
      <c r="AG36" s="19"/>
      <c r="AH36" s="19"/>
      <c r="AI36" s="19">
        <v>18</v>
      </c>
      <c r="AJ36" s="19"/>
      <c r="AK36" s="19"/>
      <c r="AL36" s="19"/>
      <c r="AM36" s="19"/>
      <c r="AN36" s="19"/>
      <c r="AO36" s="19"/>
      <c r="AP36" s="19"/>
      <c r="AQ36" s="19"/>
      <c r="AR36" s="58"/>
      <c r="AS36" s="19"/>
      <c r="AT36" s="19"/>
      <c r="AU36" s="19"/>
      <c r="AV36" s="19"/>
      <c r="AW36" s="19"/>
      <c r="AX36" s="19"/>
      <c r="AY36" s="19"/>
      <c r="AZ36" s="19"/>
      <c r="BA36" s="19"/>
      <c r="BB36" s="58"/>
      <c r="BC36" s="98">
        <v>1</v>
      </c>
      <c r="BD36" s="19" t="s">
        <v>115</v>
      </c>
      <c r="BE36" s="58"/>
      <c r="BF36" s="58"/>
      <c r="BG36" s="58"/>
      <c r="BH36" s="245"/>
    </row>
    <row r="37" spans="1:60" s="10" customFormat="1" ht="12" customHeight="1">
      <c r="A37" s="43">
        <v>160</v>
      </c>
      <c r="B37" s="44" t="s">
        <v>8</v>
      </c>
      <c r="C37" s="43">
        <v>169</v>
      </c>
      <c r="D37" s="44" t="s">
        <v>8</v>
      </c>
      <c r="E37" s="45" t="s">
        <v>170</v>
      </c>
      <c r="F37" s="45" t="s">
        <v>671</v>
      </c>
      <c r="G37" s="41" t="s">
        <v>171</v>
      </c>
      <c r="H37" s="41" t="s">
        <v>282</v>
      </c>
      <c r="I37" s="18">
        <v>3</v>
      </c>
      <c r="J37" s="48"/>
      <c r="K37" s="19"/>
      <c r="L37" s="19"/>
      <c r="M37" s="19"/>
      <c r="N37" s="19"/>
      <c r="O37" s="19">
        <v>4</v>
      </c>
      <c r="P37" s="19"/>
      <c r="Q37" s="19"/>
      <c r="R37" s="19"/>
      <c r="S37" s="19"/>
      <c r="T37" s="19"/>
      <c r="U37" s="19"/>
      <c r="V37" s="19"/>
      <c r="W37" s="19"/>
      <c r="X37" s="19"/>
      <c r="Y37" s="19"/>
      <c r="Z37" s="19"/>
      <c r="AA37" s="19"/>
      <c r="AB37" s="19"/>
      <c r="AC37" s="19">
        <v>27</v>
      </c>
      <c r="AD37" s="19"/>
      <c r="AE37" s="19"/>
      <c r="AF37" s="19"/>
      <c r="AG37" s="19"/>
      <c r="AH37" s="19"/>
      <c r="AI37" s="19">
        <v>8</v>
      </c>
      <c r="AJ37" s="19"/>
      <c r="AK37" s="19"/>
      <c r="AL37" s="19"/>
      <c r="AM37" s="19"/>
      <c r="AN37" s="19"/>
      <c r="AO37" s="19"/>
      <c r="AP37" s="19"/>
      <c r="AQ37" s="19"/>
      <c r="AR37" s="58"/>
      <c r="AS37" s="19"/>
      <c r="AT37" s="19"/>
      <c r="AU37" s="19"/>
      <c r="AV37" s="19"/>
      <c r="AW37" s="19"/>
      <c r="AX37" s="19"/>
      <c r="AY37" s="19"/>
      <c r="AZ37" s="19"/>
      <c r="BA37" s="19"/>
      <c r="BB37" s="58"/>
      <c r="BC37" s="98">
        <v>1</v>
      </c>
      <c r="BD37" s="19" t="s">
        <v>115</v>
      </c>
      <c r="BE37" s="58"/>
      <c r="BF37" s="58"/>
      <c r="BG37" s="58"/>
      <c r="BH37" s="245"/>
    </row>
    <row r="38" spans="1:60" s="10" customFormat="1" ht="24">
      <c r="A38" s="120" t="s">
        <v>407</v>
      </c>
      <c r="B38" s="44" t="s">
        <v>15</v>
      </c>
      <c r="C38" s="43">
        <v>170</v>
      </c>
      <c r="D38" s="44" t="s">
        <v>15</v>
      </c>
      <c r="E38" s="45" t="s">
        <v>172</v>
      </c>
      <c r="F38" s="45" t="s">
        <v>672</v>
      </c>
      <c r="G38" s="41" t="s">
        <v>173</v>
      </c>
      <c r="H38" s="41" t="s">
        <v>282</v>
      </c>
      <c r="I38" s="18">
        <v>3</v>
      </c>
      <c r="J38" s="48"/>
      <c r="K38" s="19">
        <v>14</v>
      </c>
      <c r="L38" s="19"/>
      <c r="M38" s="19"/>
      <c r="N38" s="19"/>
      <c r="O38" s="19">
        <v>4</v>
      </c>
      <c r="P38" s="19"/>
      <c r="Q38" s="19"/>
      <c r="R38" s="19"/>
      <c r="S38" s="19"/>
      <c r="T38" s="19"/>
      <c r="U38" s="19"/>
      <c r="V38" s="19"/>
      <c r="W38" s="19"/>
      <c r="X38" s="19"/>
      <c r="Y38" s="19"/>
      <c r="Z38" s="19"/>
      <c r="AA38" s="19"/>
      <c r="AB38" s="19">
        <v>5</v>
      </c>
      <c r="AC38" s="19"/>
      <c r="AD38" s="19"/>
      <c r="AE38" s="19">
        <v>3</v>
      </c>
      <c r="AF38" s="19"/>
      <c r="AG38" s="19"/>
      <c r="AH38" s="19"/>
      <c r="AI38" s="19"/>
      <c r="AJ38" s="19"/>
      <c r="AK38" s="19"/>
      <c r="AL38" s="19"/>
      <c r="AM38" s="19"/>
      <c r="AN38" s="19"/>
      <c r="AO38" s="19"/>
      <c r="AP38" s="19"/>
      <c r="AQ38" s="19"/>
      <c r="AR38" s="58"/>
      <c r="AS38" s="19"/>
      <c r="AT38" s="19"/>
      <c r="AU38" s="19"/>
      <c r="AV38" s="19"/>
      <c r="AW38" s="19"/>
      <c r="AX38" s="19"/>
      <c r="AY38" s="19"/>
      <c r="AZ38" s="19"/>
      <c r="BA38" s="19"/>
      <c r="BB38" s="58"/>
      <c r="BC38" s="98">
        <v>1</v>
      </c>
      <c r="BD38" s="19" t="s">
        <v>115</v>
      </c>
      <c r="BE38" s="58"/>
      <c r="BF38" s="58"/>
      <c r="BG38" s="58"/>
      <c r="BH38" s="245"/>
    </row>
    <row r="39" spans="1:60" s="10" customFormat="1" ht="24">
      <c r="A39" s="43">
        <v>162</v>
      </c>
      <c r="B39" s="44" t="s">
        <v>15</v>
      </c>
      <c r="C39" s="43">
        <v>171</v>
      </c>
      <c r="D39" s="44" t="s">
        <v>15</v>
      </c>
      <c r="E39" s="45" t="s">
        <v>174</v>
      </c>
      <c r="F39" s="45" t="s">
        <v>673</v>
      </c>
      <c r="G39" s="41" t="s">
        <v>363</v>
      </c>
      <c r="H39" s="41" t="s">
        <v>282</v>
      </c>
      <c r="I39" s="18">
        <v>3</v>
      </c>
      <c r="J39" s="48"/>
      <c r="K39" s="19">
        <v>14</v>
      </c>
      <c r="L39" s="19"/>
      <c r="M39" s="19"/>
      <c r="N39" s="19"/>
      <c r="O39" s="19"/>
      <c r="P39" s="19"/>
      <c r="Q39" s="19"/>
      <c r="R39" s="19"/>
      <c r="S39" s="19"/>
      <c r="T39" s="19">
        <v>8</v>
      </c>
      <c r="U39" s="19"/>
      <c r="V39" s="19"/>
      <c r="W39" s="19"/>
      <c r="X39" s="19"/>
      <c r="Y39" s="19"/>
      <c r="Z39" s="19"/>
      <c r="AA39" s="19">
        <v>5</v>
      </c>
      <c r="AB39" s="19"/>
      <c r="AC39" s="19"/>
      <c r="AD39" s="19"/>
      <c r="AE39" s="19">
        <v>4</v>
      </c>
      <c r="AF39" s="19"/>
      <c r="AG39" s="19"/>
      <c r="AH39" s="19"/>
      <c r="AI39" s="19"/>
      <c r="AJ39" s="19"/>
      <c r="AK39" s="19"/>
      <c r="AL39" s="19"/>
      <c r="AM39" s="19"/>
      <c r="AN39" s="19"/>
      <c r="AO39" s="19"/>
      <c r="AP39" s="19"/>
      <c r="AQ39" s="19"/>
      <c r="AR39" s="58"/>
      <c r="AS39" s="19"/>
      <c r="AT39" s="19"/>
      <c r="AU39" s="19"/>
      <c r="AV39" s="19"/>
      <c r="AW39" s="19"/>
      <c r="AX39" s="19"/>
      <c r="AY39" s="19"/>
      <c r="AZ39" s="19"/>
      <c r="BA39" s="19"/>
      <c r="BB39" s="58"/>
      <c r="BC39" s="98">
        <v>1</v>
      </c>
      <c r="BD39" s="19" t="s">
        <v>115</v>
      </c>
      <c r="BE39" s="58"/>
      <c r="BF39" s="58"/>
      <c r="BG39" s="58"/>
      <c r="BH39" s="245"/>
    </row>
    <row r="40" spans="1:60" s="10" customFormat="1" ht="24">
      <c r="A40" s="120" t="s">
        <v>408</v>
      </c>
      <c r="B40" s="44"/>
      <c r="C40" s="43">
        <v>172</v>
      </c>
      <c r="D40" s="44"/>
      <c r="E40" s="45" t="s">
        <v>453</v>
      </c>
      <c r="F40" s="45" t="s">
        <v>674</v>
      </c>
      <c r="G40" s="41" t="s">
        <v>363</v>
      </c>
      <c r="H40" s="41" t="s">
        <v>282</v>
      </c>
      <c r="I40" s="18">
        <v>3</v>
      </c>
      <c r="J40" s="48"/>
      <c r="K40" s="19">
        <v>7</v>
      </c>
      <c r="L40" s="19"/>
      <c r="M40" s="19"/>
      <c r="N40" s="19"/>
      <c r="O40" s="19"/>
      <c r="P40" s="19"/>
      <c r="Q40" s="19"/>
      <c r="R40" s="19"/>
      <c r="S40" s="19"/>
      <c r="T40" s="58" t="s">
        <v>305</v>
      </c>
      <c r="U40" s="19"/>
      <c r="V40" s="19"/>
      <c r="W40" s="19"/>
      <c r="X40" s="19">
        <v>17</v>
      </c>
      <c r="Y40" s="19"/>
      <c r="Z40" s="19"/>
      <c r="AA40" s="19"/>
      <c r="AB40" s="19"/>
      <c r="AC40" s="19"/>
      <c r="AD40" s="19"/>
      <c r="AE40" s="19">
        <v>4</v>
      </c>
      <c r="AF40" s="19"/>
      <c r="AG40" s="19"/>
      <c r="AH40" s="19"/>
      <c r="AI40" s="19"/>
      <c r="AJ40" s="19"/>
      <c r="AK40" s="19"/>
      <c r="AL40" s="19"/>
      <c r="AM40" s="19"/>
      <c r="AN40" s="19"/>
      <c r="AO40" s="19"/>
      <c r="AP40" s="19"/>
      <c r="AQ40" s="19"/>
      <c r="AR40" s="58"/>
      <c r="AS40" s="19"/>
      <c r="AT40" s="19"/>
      <c r="AU40" s="19"/>
      <c r="AV40" s="19"/>
      <c r="AW40" s="19"/>
      <c r="AX40" s="19"/>
      <c r="AY40" s="19"/>
      <c r="AZ40" s="19"/>
      <c r="BA40" s="19"/>
      <c r="BB40" s="58"/>
      <c r="BC40" s="98">
        <v>1</v>
      </c>
      <c r="BD40" s="19" t="s">
        <v>115</v>
      </c>
      <c r="BE40" s="58"/>
      <c r="BF40" s="58"/>
      <c r="BG40" s="58"/>
      <c r="BH40" s="245"/>
    </row>
    <row r="41" spans="1:60" s="10" customFormat="1" ht="24">
      <c r="A41" s="43">
        <v>164</v>
      </c>
      <c r="B41" s="44" t="s">
        <v>7</v>
      </c>
      <c r="C41" s="43">
        <v>173</v>
      </c>
      <c r="D41" s="44" t="s">
        <v>7</v>
      </c>
      <c r="E41" s="45" t="s">
        <v>175</v>
      </c>
      <c r="F41" s="45" t="s">
        <v>675</v>
      </c>
      <c r="G41" s="41" t="s">
        <v>341</v>
      </c>
      <c r="H41" s="41" t="s">
        <v>282</v>
      </c>
      <c r="I41" s="18">
        <v>3</v>
      </c>
      <c r="J41" s="48"/>
      <c r="K41" s="19"/>
      <c r="L41" s="19">
        <v>13</v>
      </c>
      <c r="M41" s="19">
        <v>31</v>
      </c>
      <c r="N41" s="19">
        <v>6</v>
      </c>
      <c r="O41" s="19">
        <v>2</v>
      </c>
      <c r="P41" s="19"/>
      <c r="Q41" s="19"/>
      <c r="R41" s="19"/>
      <c r="S41" s="19"/>
      <c r="T41" s="19"/>
      <c r="U41" s="19"/>
      <c r="V41" s="19"/>
      <c r="W41" s="19"/>
      <c r="X41" s="19"/>
      <c r="Y41" s="19"/>
      <c r="Z41" s="19"/>
      <c r="AA41" s="19"/>
      <c r="AB41" s="19"/>
      <c r="AC41" s="19"/>
      <c r="AD41" s="19"/>
      <c r="AE41" s="19"/>
      <c r="AF41" s="19"/>
      <c r="AG41" s="19"/>
      <c r="AH41" s="19"/>
      <c r="AI41" s="19"/>
      <c r="AJ41" s="19"/>
      <c r="AK41" s="19"/>
      <c r="AL41" s="19"/>
      <c r="AM41" s="19"/>
      <c r="AN41" s="19"/>
      <c r="AO41" s="19"/>
      <c r="AP41" s="19"/>
      <c r="AQ41" s="19">
        <v>14</v>
      </c>
      <c r="AR41" s="58"/>
      <c r="AS41" s="19"/>
      <c r="AT41" s="19">
        <v>14</v>
      </c>
      <c r="AU41" s="19"/>
      <c r="AV41" s="19"/>
      <c r="AW41" s="19"/>
      <c r="AX41" s="19"/>
      <c r="AY41" s="19"/>
      <c r="AZ41" s="19"/>
      <c r="BA41" s="19"/>
      <c r="BB41" s="58"/>
      <c r="BC41" s="98">
        <v>1</v>
      </c>
      <c r="BD41" s="19" t="s">
        <v>115</v>
      </c>
      <c r="BE41" s="58"/>
      <c r="BF41" s="58"/>
      <c r="BG41" s="58"/>
      <c r="BH41" s="245"/>
    </row>
    <row r="42" spans="1:60" s="10" customFormat="1" ht="24">
      <c r="A42" s="120" t="s">
        <v>409</v>
      </c>
      <c r="B42" s="44" t="s">
        <v>8</v>
      </c>
      <c r="C42" s="43">
        <v>173</v>
      </c>
      <c r="D42" s="44" t="s">
        <v>8</v>
      </c>
      <c r="E42" s="45" t="s">
        <v>175</v>
      </c>
      <c r="F42" s="45" t="s">
        <v>676</v>
      </c>
      <c r="G42" s="41" t="s">
        <v>342</v>
      </c>
      <c r="H42" s="41" t="s">
        <v>282</v>
      </c>
      <c r="I42" s="18">
        <v>3</v>
      </c>
      <c r="J42" s="48"/>
      <c r="K42" s="19"/>
      <c r="L42" s="19">
        <v>13</v>
      </c>
      <c r="M42" s="19">
        <v>31</v>
      </c>
      <c r="N42" s="19">
        <v>6</v>
      </c>
      <c r="O42" s="19">
        <v>4</v>
      </c>
      <c r="P42" s="19"/>
      <c r="Q42" s="19"/>
      <c r="R42" s="19"/>
      <c r="S42" s="19"/>
      <c r="T42" s="19"/>
      <c r="U42" s="19"/>
      <c r="V42" s="19"/>
      <c r="W42" s="19"/>
      <c r="X42" s="19"/>
      <c r="Y42" s="19"/>
      <c r="Z42" s="19"/>
      <c r="AA42" s="19"/>
      <c r="AB42" s="19"/>
      <c r="AC42" s="19"/>
      <c r="AD42" s="19"/>
      <c r="AE42" s="19"/>
      <c r="AF42" s="19"/>
      <c r="AG42" s="19"/>
      <c r="AH42" s="19"/>
      <c r="AI42" s="19"/>
      <c r="AJ42" s="19"/>
      <c r="AK42" s="19"/>
      <c r="AL42" s="19"/>
      <c r="AM42" s="19"/>
      <c r="AN42" s="19"/>
      <c r="AO42" s="19"/>
      <c r="AP42" s="19"/>
      <c r="AQ42" s="19">
        <v>14</v>
      </c>
      <c r="AR42" s="58"/>
      <c r="AS42" s="19"/>
      <c r="AT42" s="19"/>
      <c r="AU42" s="19"/>
      <c r="AV42" s="19"/>
      <c r="AW42" s="19"/>
      <c r="AX42" s="19"/>
      <c r="AY42" s="19"/>
      <c r="AZ42" s="19"/>
      <c r="BA42" s="19"/>
      <c r="BB42" s="58"/>
      <c r="BC42" s="98">
        <v>1</v>
      </c>
      <c r="BD42" s="19" t="s">
        <v>115</v>
      </c>
      <c r="BE42" s="58"/>
      <c r="BF42" s="58"/>
      <c r="BG42" s="58"/>
      <c r="BH42" s="245"/>
    </row>
    <row r="43" spans="1:60" s="10" customFormat="1" ht="24">
      <c r="A43" s="43">
        <v>165</v>
      </c>
      <c r="B43" s="44"/>
      <c r="C43" s="149" t="s">
        <v>353</v>
      </c>
      <c r="D43" s="44" t="s">
        <v>15</v>
      </c>
      <c r="E43" s="45" t="s">
        <v>42</v>
      </c>
      <c r="F43" s="45" t="s">
        <v>677</v>
      </c>
      <c r="G43" s="41" t="s">
        <v>343</v>
      </c>
      <c r="H43" s="41" t="s">
        <v>282</v>
      </c>
      <c r="I43" s="18">
        <v>3</v>
      </c>
      <c r="J43" s="48"/>
      <c r="K43" s="19">
        <v>14</v>
      </c>
      <c r="L43" s="19"/>
      <c r="M43" s="19"/>
      <c r="N43" s="19"/>
      <c r="O43" s="19"/>
      <c r="P43" s="19"/>
      <c r="Q43" s="19"/>
      <c r="R43" s="19"/>
      <c r="S43" s="19"/>
      <c r="T43" s="19">
        <v>2</v>
      </c>
      <c r="U43" s="19"/>
      <c r="V43" s="19"/>
      <c r="W43" s="19"/>
      <c r="X43" s="19"/>
      <c r="Y43" s="19">
        <v>20</v>
      </c>
      <c r="Z43" s="19">
        <v>10</v>
      </c>
      <c r="AA43" s="19"/>
      <c r="AB43" s="19"/>
      <c r="AC43" s="19"/>
      <c r="AD43" s="19"/>
      <c r="AE43" s="19"/>
      <c r="AF43" s="19"/>
      <c r="AG43" s="19"/>
      <c r="AH43" s="19"/>
      <c r="AI43" s="19"/>
      <c r="AJ43" s="19"/>
      <c r="AK43" s="19"/>
      <c r="AL43" s="19"/>
      <c r="AM43" s="19"/>
      <c r="AN43" s="19"/>
      <c r="AO43" s="19"/>
      <c r="AP43" s="19"/>
      <c r="AQ43" s="19"/>
      <c r="AR43" s="58"/>
      <c r="AS43" s="19"/>
      <c r="AT43" s="19"/>
      <c r="AU43" s="19"/>
      <c r="AV43" s="19"/>
      <c r="AW43" s="19"/>
      <c r="AX43" s="19"/>
      <c r="AY43" s="19"/>
      <c r="AZ43" s="19"/>
      <c r="BA43" s="19"/>
      <c r="BB43" s="58"/>
      <c r="BC43" s="98">
        <v>1</v>
      </c>
      <c r="BD43" s="19" t="s">
        <v>115</v>
      </c>
      <c r="BE43" s="58"/>
      <c r="BF43" s="58"/>
      <c r="BG43" s="58"/>
      <c r="BH43" s="245"/>
    </row>
    <row r="44" spans="1:60" s="10" customFormat="1" ht="12" customHeight="1">
      <c r="A44" s="120" t="s">
        <v>410</v>
      </c>
      <c r="B44" s="44"/>
      <c r="C44" s="43">
        <v>176</v>
      </c>
      <c r="D44" s="44" t="s">
        <v>15</v>
      </c>
      <c r="E44" s="45" t="s">
        <v>42</v>
      </c>
      <c r="F44" s="45" t="s">
        <v>678</v>
      </c>
      <c r="G44" s="41" t="s">
        <v>157</v>
      </c>
      <c r="H44" s="41" t="s">
        <v>282</v>
      </c>
      <c r="I44" s="18">
        <v>3</v>
      </c>
      <c r="J44" s="48"/>
      <c r="K44" s="19"/>
      <c r="L44" s="19"/>
      <c r="M44" s="19"/>
      <c r="N44" s="19"/>
      <c r="O44" s="19"/>
      <c r="P44" s="19"/>
      <c r="Q44" s="19"/>
      <c r="R44" s="19"/>
      <c r="S44" s="19"/>
      <c r="T44" s="19">
        <v>2</v>
      </c>
      <c r="U44" s="19">
        <v>21</v>
      </c>
      <c r="V44" s="19"/>
      <c r="W44" s="19"/>
      <c r="X44" s="19"/>
      <c r="Y44" s="19"/>
      <c r="Z44" s="19">
        <v>10</v>
      </c>
      <c r="AA44" s="19"/>
      <c r="AB44" s="19"/>
      <c r="AC44" s="19"/>
      <c r="AD44" s="19"/>
      <c r="AE44" s="19"/>
      <c r="AF44" s="19"/>
      <c r="AG44" s="19"/>
      <c r="AH44" s="19"/>
      <c r="AI44" s="19"/>
      <c r="AJ44" s="19"/>
      <c r="AK44" s="19"/>
      <c r="AL44" s="19"/>
      <c r="AM44" s="19"/>
      <c r="AN44" s="19"/>
      <c r="AO44" s="19"/>
      <c r="AP44" s="19"/>
      <c r="AQ44" s="19"/>
      <c r="AR44" s="58"/>
      <c r="AS44" s="19"/>
      <c r="AT44" s="19"/>
      <c r="AU44" s="19"/>
      <c r="AV44" s="19"/>
      <c r="AW44" s="19"/>
      <c r="AX44" s="19"/>
      <c r="AY44" s="19"/>
      <c r="AZ44" s="19"/>
      <c r="BA44" s="19"/>
      <c r="BB44" s="58"/>
      <c r="BC44" s="98">
        <v>1</v>
      </c>
      <c r="BD44" s="19" t="s">
        <v>115</v>
      </c>
      <c r="BE44" s="58"/>
      <c r="BF44" s="58"/>
      <c r="BG44" s="58"/>
      <c r="BH44" s="245"/>
    </row>
    <row r="45" spans="1:60" s="10" customFormat="1" ht="12" customHeight="1">
      <c r="A45" s="43">
        <v>167</v>
      </c>
      <c r="B45" s="44"/>
      <c r="C45" s="43">
        <v>177</v>
      </c>
      <c r="D45" s="44" t="s">
        <v>15</v>
      </c>
      <c r="E45" s="45" t="s">
        <v>42</v>
      </c>
      <c r="F45" s="45" t="s">
        <v>679</v>
      </c>
      <c r="G45" s="41" t="s">
        <v>157</v>
      </c>
      <c r="H45" s="41" t="s">
        <v>282</v>
      </c>
      <c r="I45" s="18">
        <v>3</v>
      </c>
      <c r="J45" s="48"/>
      <c r="K45" s="19"/>
      <c r="L45" s="19"/>
      <c r="M45" s="19"/>
      <c r="N45" s="19"/>
      <c r="O45" s="19"/>
      <c r="P45" s="19"/>
      <c r="Q45" s="19"/>
      <c r="R45" s="19"/>
      <c r="S45" s="19"/>
      <c r="T45" s="19">
        <v>2</v>
      </c>
      <c r="U45" s="19"/>
      <c r="V45" s="19">
        <v>13</v>
      </c>
      <c r="W45" s="19"/>
      <c r="X45" s="19"/>
      <c r="Y45" s="19"/>
      <c r="Z45" s="19">
        <v>10</v>
      </c>
      <c r="AA45" s="19"/>
      <c r="AB45" s="19"/>
      <c r="AC45" s="19"/>
      <c r="AD45" s="19"/>
      <c r="AE45" s="19"/>
      <c r="AF45" s="19"/>
      <c r="AG45" s="19"/>
      <c r="AH45" s="19"/>
      <c r="AI45" s="19"/>
      <c r="AJ45" s="19"/>
      <c r="AK45" s="19"/>
      <c r="AL45" s="19"/>
      <c r="AM45" s="19"/>
      <c r="AN45" s="19"/>
      <c r="AO45" s="19"/>
      <c r="AP45" s="19"/>
      <c r="AQ45" s="19"/>
      <c r="AR45" s="58"/>
      <c r="AS45" s="19"/>
      <c r="AT45" s="19"/>
      <c r="AU45" s="19"/>
      <c r="AV45" s="19"/>
      <c r="AW45" s="19"/>
      <c r="AX45" s="19"/>
      <c r="AY45" s="19"/>
      <c r="AZ45" s="19"/>
      <c r="BA45" s="19"/>
      <c r="BB45" s="58"/>
      <c r="BC45" s="98">
        <v>1</v>
      </c>
      <c r="BD45" s="19" t="s">
        <v>115</v>
      </c>
      <c r="BE45" s="58"/>
      <c r="BF45" s="58"/>
      <c r="BG45" s="58"/>
      <c r="BH45" s="245"/>
    </row>
    <row r="46" spans="1:60" s="10" customFormat="1" ht="12" customHeight="1">
      <c r="A46" s="120" t="s">
        <v>411</v>
      </c>
      <c r="B46" s="44"/>
      <c r="C46" s="43">
        <v>178</v>
      </c>
      <c r="D46" s="44" t="s">
        <v>15</v>
      </c>
      <c r="E46" s="45" t="s">
        <v>42</v>
      </c>
      <c r="F46" s="45" t="s">
        <v>680</v>
      </c>
      <c r="G46" s="41" t="s">
        <v>157</v>
      </c>
      <c r="H46" s="41" t="s">
        <v>282</v>
      </c>
      <c r="I46" s="18">
        <v>3</v>
      </c>
      <c r="J46" s="48"/>
      <c r="K46" s="19"/>
      <c r="L46" s="19"/>
      <c r="M46" s="19"/>
      <c r="N46" s="19"/>
      <c r="O46" s="19"/>
      <c r="P46" s="19"/>
      <c r="Q46" s="19"/>
      <c r="R46" s="19"/>
      <c r="S46" s="19"/>
      <c r="T46" s="19">
        <v>2</v>
      </c>
      <c r="U46" s="19"/>
      <c r="V46" s="19"/>
      <c r="W46" s="19">
        <v>14</v>
      </c>
      <c r="X46" s="19"/>
      <c r="Y46" s="19"/>
      <c r="Z46" s="19">
        <v>10</v>
      </c>
      <c r="AA46" s="19"/>
      <c r="AB46" s="19"/>
      <c r="AC46" s="19"/>
      <c r="AD46" s="19"/>
      <c r="AE46" s="19"/>
      <c r="AF46" s="19"/>
      <c r="AG46" s="19"/>
      <c r="AH46" s="19"/>
      <c r="AI46" s="19"/>
      <c r="AJ46" s="19"/>
      <c r="AK46" s="19"/>
      <c r="AL46" s="19"/>
      <c r="AM46" s="19"/>
      <c r="AN46" s="19"/>
      <c r="AO46" s="19"/>
      <c r="AP46" s="19"/>
      <c r="AQ46" s="19"/>
      <c r="AR46" s="58"/>
      <c r="AS46" s="19"/>
      <c r="AT46" s="19"/>
      <c r="AU46" s="19"/>
      <c r="AV46" s="19"/>
      <c r="AW46" s="19"/>
      <c r="AX46" s="19"/>
      <c r="AY46" s="19"/>
      <c r="AZ46" s="19"/>
      <c r="BA46" s="19"/>
      <c r="BB46" s="58"/>
      <c r="BC46" s="98">
        <v>1</v>
      </c>
      <c r="BD46" s="19" t="s">
        <v>115</v>
      </c>
      <c r="BE46" s="58"/>
      <c r="BF46" s="58"/>
      <c r="BG46" s="58"/>
      <c r="BH46" s="245"/>
    </row>
    <row r="47" spans="1:60" s="10" customFormat="1" ht="24">
      <c r="A47" s="43">
        <v>169</v>
      </c>
      <c r="B47" s="44"/>
      <c r="C47" s="43">
        <v>179</v>
      </c>
      <c r="D47" s="44" t="s">
        <v>15</v>
      </c>
      <c r="E47" s="45" t="s">
        <v>42</v>
      </c>
      <c r="F47" s="45" t="s">
        <v>681</v>
      </c>
      <c r="G47" s="41" t="s">
        <v>455</v>
      </c>
      <c r="H47" s="41" t="s">
        <v>282</v>
      </c>
      <c r="I47" s="18">
        <v>3</v>
      </c>
      <c r="J47" s="48"/>
      <c r="K47" s="19"/>
      <c r="L47" s="19"/>
      <c r="M47" s="19"/>
      <c r="N47" s="19"/>
      <c r="O47" s="19">
        <v>6</v>
      </c>
      <c r="P47" s="19"/>
      <c r="Q47" s="19"/>
      <c r="R47" s="19"/>
      <c r="S47" s="19"/>
      <c r="T47" s="19"/>
      <c r="U47" s="19"/>
      <c r="V47" s="19"/>
      <c r="W47" s="19"/>
      <c r="X47" s="19"/>
      <c r="Y47" s="19"/>
      <c r="Z47" s="19">
        <v>10</v>
      </c>
      <c r="AA47" s="19"/>
      <c r="AB47" s="19"/>
      <c r="AC47" s="19"/>
      <c r="AD47" s="19"/>
      <c r="AE47" s="19"/>
      <c r="AF47" s="19"/>
      <c r="AG47" s="19"/>
      <c r="AH47" s="19"/>
      <c r="AI47" s="19"/>
      <c r="AJ47" s="19">
        <v>6</v>
      </c>
      <c r="AK47" s="19"/>
      <c r="AL47" s="19">
        <v>16</v>
      </c>
      <c r="AM47" s="19"/>
      <c r="AN47" s="19"/>
      <c r="AO47" s="19"/>
      <c r="AP47" s="19"/>
      <c r="AQ47" s="19"/>
      <c r="AR47" s="58"/>
      <c r="AS47" s="19"/>
      <c r="AT47" s="19"/>
      <c r="AU47" s="19"/>
      <c r="AV47" s="19"/>
      <c r="AW47" s="19"/>
      <c r="AX47" s="19"/>
      <c r="AY47" s="19"/>
      <c r="AZ47" s="19"/>
      <c r="BA47" s="19"/>
      <c r="BB47" s="58"/>
      <c r="BC47" s="98">
        <v>1</v>
      </c>
      <c r="BD47" s="19" t="s">
        <v>115</v>
      </c>
      <c r="BE47" s="58"/>
      <c r="BF47" s="58"/>
      <c r="BG47" s="58"/>
      <c r="BH47" s="245"/>
    </row>
    <row r="48" spans="1:60" s="10" customFormat="1" ht="24">
      <c r="A48" s="120" t="s">
        <v>412</v>
      </c>
      <c r="B48" s="44"/>
      <c r="C48" s="43">
        <v>180</v>
      </c>
      <c r="D48" s="44" t="s">
        <v>15</v>
      </c>
      <c r="E48" s="45" t="s">
        <v>42</v>
      </c>
      <c r="F48" s="45" t="s">
        <v>682</v>
      </c>
      <c r="G48" s="41" t="s">
        <v>338</v>
      </c>
      <c r="H48" s="41" t="s">
        <v>282</v>
      </c>
      <c r="I48" s="18">
        <v>3</v>
      </c>
      <c r="J48" s="48"/>
      <c r="K48" s="19"/>
      <c r="L48" s="19"/>
      <c r="M48" s="19"/>
      <c r="N48" s="19"/>
      <c r="O48" s="19"/>
      <c r="P48" s="19"/>
      <c r="Q48" s="19"/>
      <c r="R48" s="19"/>
      <c r="S48" s="19"/>
      <c r="T48" s="19"/>
      <c r="U48" s="19"/>
      <c r="V48" s="19"/>
      <c r="W48" s="19"/>
      <c r="X48" s="19"/>
      <c r="Y48" s="19"/>
      <c r="Z48" s="19">
        <v>10</v>
      </c>
      <c r="AA48" s="19"/>
      <c r="AB48" s="19"/>
      <c r="AC48" s="19"/>
      <c r="AD48" s="19"/>
      <c r="AE48" s="19"/>
      <c r="AF48" s="19"/>
      <c r="AG48" s="19"/>
      <c r="AH48" s="19"/>
      <c r="AI48" s="19"/>
      <c r="AJ48" s="19"/>
      <c r="AK48" s="19">
        <v>20</v>
      </c>
      <c r="AL48" s="19">
        <v>16</v>
      </c>
      <c r="AM48" s="19"/>
      <c r="AN48" s="19"/>
      <c r="AO48" s="19"/>
      <c r="AP48" s="19"/>
      <c r="AQ48" s="19"/>
      <c r="AR48" s="58"/>
      <c r="AS48" s="19"/>
      <c r="AT48" s="19"/>
      <c r="AU48" s="19"/>
      <c r="AV48" s="19"/>
      <c r="AW48" s="19"/>
      <c r="AX48" s="19"/>
      <c r="AY48" s="19"/>
      <c r="AZ48" s="19"/>
      <c r="BA48" s="19"/>
      <c r="BB48" s="58"/>
      <c r="BC48" s="98">
        <v>1</v>
      </c>
      <c r="BD48" s="19" t="s">
        <v>115</v>
      </c>
      <c r="BE48" s="58"/>
      <c r="BF48" s="58"/>
      <c r="BG48" s="58"/>
      <c r="BH48" s="245"/>
    </row>
    <row r="49" spans="1:60" s="10" customFormat="1" ht="36">
      <c r="A49" s="43">
        <v>171</v>
      </c>
      <c r="B49" s="44"/>
      <c r="C49" s="43">
        <v>181</v>
      </c>
      <c r="D49" s="44" t="s">
        <v>15</v>
      </c>
      <c r="E49" s="45" t="s">
        <v>42</v>
      </c>
      <c r="F49" s="45" t="s">
        <v>683</v>
      </c>
      <c r="G49" s="41" t="s">
        <v>456</v>
      </c>
      <c r="H49" s="41" t="s">
        <v>282</v>
      </c>
      <c r="I49" s="18">
        <v>3</v>
      </c>
      <c r="J49" s="48"/>
      <c r="K49" s="19"/>
      <c r="L49" s="19"/>
      <c r="M49" s="19"/>
      <c r="N49" s="19"/>
      <c r="O49" s="19"/>
      <c r="P49" s="19"/>
      <c r="Q49" s="19"/>
      <c r="R49" s="19"/>
      <c r="S49" s="19"/>
      <c r="T49" s="19"/>
      <c r="U49" s="19"/>
      <c r="V49" s="19"/>
      <c r="W49" s="19"/>
      <c r="X49" s="19"/>
      <c r="Y49" s="19"/>
      <c r="Z49" s="19">
        <v>10</v>
      </c>
      <c r="AA49" s="19"/>
      <c r="AB49" s="19"/>
      <c r="AC49" s="19"/>
      <c r="AD49" s="19"/>
      <c r="AE49" s="19"/>
      <c r="AF49" s="19">
        <v>6</v>
      </c>
      <c r="AG49" s="19"/>
      <c r="AH49" s="19"/>
      <c r="AI49" s="19"/>
      <c r="AJ49" s="19"/>
      <c r="AK49" s="19">
        <v>10</v>
      </c>
      <c r="AL49" s="19"/>
      <c r="AM49" s="19"/>
      <c r="AN49" s="19"/>
      <c r="AO49" s="19"/>
      <c r="AP49" s="19"/>
      <c r="AQ49" s="19"/>
      <c r="AR49" s="58"/>
      <c r="AS49" s="19"/>
      <c r="AT49" s="19"/>
      <c r="AU49" s="19"/>
      <c r="AV49" s="19"/>
      <c r="AW49" s="19"/>
      <c r="AX49" s="19"/>
      <c r="AY49" s="19"/>
      <c r="AZ49" s="19"/>
      <c r="BA49" s="19"/>
      <c r="BB49" s="58"/>
      <c r="BC49" s="98">
        <v>1</v>
      </c>
      <c r="BD49" s="19" t="s">
        <v>115</v>
      </c>
      <c r="BE49" s="58"/>
      <c r="BF49" s="58"/>
      <c r="BG49" s="58"/>
      <c r="BH49" s="245"/>
    </row>
    <row r="50" spans="1:60" s="7" customFormat="1" ht="24.5" thickBot="1">
      <c r="A50" s="116" t="s">
        <v>413</v>
      </c>
      <c r="B50" s="69"/>
      <c r="C50" s="116" t="s">
        <v>300</v>
      </c>
      <c r="D50" s="69" t="s">
        <v>255</v>
      </c>
      <c r="E50" s="100" t="s">
        <v>453</v>
      </c>
      <c r="F50" s="100" t="s">
        <v>684</v>
      </c>
      <c r="G50" s="70" t="s">
        <v>302</v>
      </c>
      <c r="H50" s="70" t="s">
        <v>303</v>
      </c>
      <c r="I50" s="71">
        <v>3</v>
      </c>
      <c r="J50" s="73"/>
      <c r="K50" s="72">
        <v>7</v>
      </c>
      <c r="L50" s="72"/>
      <c r="M50" s="72"/>
      <c r="N50" s="72"/>
      <c r="O50" s="72"/>
      <c r="P50" s="72"/>
      <c r="Q50" s="72"/>
      <c r="R50" s="72"/>
      <c r="S50" s="72"/>
      <c r="T50" s="72"/>
      <c r="U50" s="72"/>
      <c r="V50" s="72"/>
      <c r="W50" s="72"/>
      <c r="X50" s="72"/>
      <c r="Y50" s="72"/>
      <c r="Z50" s="72"/>
      <c r="AA50" s="72"/>
      <c r="AB50" s="72"/>
      <c r="AC50" s="72"/>
      <c r="AD50" s="72"/>
      <c r="AE50" s="72"/>
      <c r="AF50" s="72"/>
      <c r="AG50" s="72"/>
      <c r="AH50" s="72"/>
      <c r="AI50" s="72"/>
      <c r="AJ50" s="72"/>
      <c r="AK50" s="72"/>
      <c r="AL50" s="72"/>
      <c r="AM50" s="72"/>
      <c r="AN50" s="72"/>
      <c r="AO50" s="72">
        <v>15</v>
      </c>
      <c r="AP50" s="72"/>
      <c r="AQ50" s="72">
        <v>6</v>
      </c>
      <c r="AR50" s="74">
        <v>10</v>
      </c>
      <c r="AS50" s="72"/>
      <c r="AT50" s="72"/>
      <c r="AU50" s="72"/>
      <c r="AV50" s="72"/>
      <c r="AW50" s="72"/>
      <c r="AX50" s="72"/>
      <c r="AY50" s="72"/>
      <c r="AZ50" s="72"/>
      <c r="BA50" s="72"/>
      <c r="BB50" s="74"/>
      <c r="BC50" s="101">
        <v>1</v>
      </c>
      <c r="BD50" s="72" t="s">
        <v>115</v>
      </c>
      <c r="BE50" s="74"/>
      <c r="BF50" s="74"/>
      <c r="BG50" s="74"/>
      <c r="BH50" s="75"/>
    </row>
    <row r="51" spans="1:60" s="10" customFormat="1" ht="12" customHeight="1">
      <c r="BC51" s="6"/>
      <c r="BD51" s="6"/>
      <c r="BE51" s="6"/>
      <c r="BF51" s="6"/>
      <c r="BG51" s="6"/>
      <c r="BH51" s="6"/>
    </row>
    <row r="52" spans="1:60" s="10" customFormat="1" ht="12">
      <c r="BC52" s="6"/>
      <c r="BD52" s="6"/>
      <c r="BE52" s="6"/>
      <c r="BF52" s="6"/>
      <c r="BG52" s="6"/>
      <c r="BH52" s="6"/>
    </row>
    <row r="53" spans="1:60" s="10" customFormat="1" ht="12">
      <c r="BC53" s="6"/>
      <c r="BD53" s="6"/>
      <c r="BE53" s="6"/>
      <c r="BF53" s="6"/>
      <c r="BG53" s="6"/>
      <c r="BH53" s="6"/>
    </row>
    <row r="54" spans="1:60" s="10" customFormat="1" ht="12">
      <c r="BC54" s="6"/>
      <c r="BD54" s="6"/>
      <c r="BE54" s="6"/>
      <c r="BF54" s="6"/>
      <c r="BG54" s="6"/>
      <c r="BH54" s="6"/>
    </row>
    <row r="55" spans="1:60" s="10" customFormat="1" ht="12">
      <c r="BC55" s="6"/>
      <c r="BD55" s="6"/>
      <c r="BE55" s="6"/>
      <c r="BF55" s="6"/>
      <c r="BG55" s="6"/>
      <c r="BH55" s="6"/>
    </row>
    <row r="56" spans="1:60" s="10" customFormat="1" ht="12">
      <c r="BC56" s="6"/>
      <c r="BD56" s="6"/>
      <c r="BE56" s="6"/>
      <c r="BF56" s="6"/>
      <c r="BG56" s="6"/>
      <c r="BH56" s="6"/>
    </row>
    <row r="57" spans="1:60" s="10" customFormat="1" ht="12">
      <c r="BC57" s="6"/>
      <c r="BD57" s="6"/>
      <c r="BE57" s="6"/>
      <c r="BF57" s="6"/>
      <c r="BG57" s="6"/>
      <c r="BH57" s="6"/>
    </row>
    <row r="58" spans="1:60" s="10" customFormat="1" ht="12">
      <c r="BC58" s="6"/>
      <c r="BD58" s="6"/>
      <c r="BE58" s="6"/>
      <c r="BF58" s="6"/>
      <c r="BG58" s="6"/>
      <c r="BH58" s="6"/>
    </row>
    <row r="59" spans="1:60" s="10" customFormat="1" ht="12">
      <c r="BC59" s="6"/>
      <c r="BD59" s="6"/>
      <c r="BE59" s="6"/>
      <c r="BF59" s="6"/>
      <c r="BG59" s="6"/>
      <c r="BH59" s="6"/>
    </row>
    <row r="60" spans="1:60" s="10" customFormat="1" ht="12">
      <c r="BC60" s="6"/>
      <c r="BD60" s="6"/>
      <c r="BE60" s="6"/>
      <c r="BF60" s="6"/>
      <c r="BG60" s="6"/>
      <c r="BH60" s="6"/>
    </row>
    <row r="61" spans="1:60" s="10" customFormat="1" ht="12">
      <c r="BC61" s="6"/>
      <c r="BD61" s="6"/>
      <c r="BE61" s="6"/>
      <c r="BF61" s="6"/>
      <c r="BG61" s="6"/>
      <c r="BH61" s="6"/>
    </row>
    <row r="62" spans="1:60" s="10" customFormat="1" ht="12">
      <c r="BC62" s="6"/>
      <c r="BD62" s="6"/>
      <c r="BE62" s="6"/>
      <c r="BF62" s="6"/>
      <c r="BG62" s="6"/>
      <c r="BH62" s="6"/>
    </row>
    <row r="63" spans="1:60" s="10" customFormat="1" ht="12">
      <c r="BC63" s="6"/>
      <c r="BD63" s="6"/>
      <c r="BE63" s="6"/>
      <c r="BF63" s="6"/>
      <c r="BG63" s="6"/>
      <c r="BH63" s="6"/>
    </row>
    <row r="64" spans="1:60" s="10" customFormat="1" ht="12">
      <c r="BC64" s="6"/>
      <c r="BD64" s="6"/>
      <c r="BE64" s="6"/>
      <c r="BF64" s="6"/>
      <c r="BG64" s="6"/>
      <c r="BH64" s="6"/>
    </row>
    <row r="65" spans="3:60" s="10" customFormat="1" ht="12">
      <c r="BC65" s="6"/>
      <c r="BD65" s="6"/>
      <c r="BE65" s="6"/>
      <c r="BF65" s="6"/>
      <c r="BG65" s="6"/>
      <c r="BH65" s="6"/>
    </row>
    <row r="66" spans="3:60" s="10" customFormat="1" ht="12">
      <c r="BC66" s="6"/>
      <c r="BD66" s="6"/>
      <c r="BE66" s="6"/>
      <c r="BF66" s="6"/>
      <c r="BG66" s="6"/>
      <c r="BH66" s="6"/>
    </row>
    <row r="67" spans="3:60" s="10" customFormat="1" ht="12">
      <c r="BC67" s="6"/>
      <c r="BD67" s="6"/>
      <c r="BE67" s="6"/>
      <c r="BF67" s="6"/>
      <c r="BG67" s="6"/>
      <c r="BH67" s="6"/>
    </row>
    <row r="68" spans="3:60" s="10" customFormat="1" ht="12">
      <c r="BC68" s="6"/>
      <c r="BD68" s="6"/>
      <c r="BE68" s="6"/>
      <c r="BF68" s="6"/>
      <c r="BG68" s="6"/>
      <c r="BH68" s="6"/>
    </row>
    <row r="69" spans="3:60" s="10" customFormat="1" ht="12">
      <c r="BC69" s="6"/>
      <c r="BD69" s="6"/>
      <c r="BE69" s="6"/>
      <c r="BF69" s="6"/>
      <c r="BG69" s="6"/>
      <c r="BH69" s="6"/>
    </row>
    <row r="70" spans="3:60" s="10" customFormat="1" ht="12">
      <c r="BC70" s="6"/>
      <c r="BD70" s="6"/>
      <c r="BE70" s="6"/>
      <c r="BF70" s="6"/>
      <c r="BG70" s="6"/>
      <c r="BH70" s="6"/>
    </row>
    <row r="71" spans="3:60" s="10" customFormat="1" ht="12">
      <c r="BC71" s="6"/>
      <c r="BD71" s="6"/>
      <c r="BE71" s="6"/>
      <c r="BF71" s="6"/>
      <c r="BG71" s="6"/>
      <c r="BH71" s="6"/>
    </row>
    <row r="72" spans="3:60" s="10" customFormat="1" ht="12">
      <c r="BC72" s="6"/>
      <c r="BD72" s="6"/>
      <c r="BE72" s="6"/>
      <c r="BF72" s="6"/>
      <c r="BG72" s="6"/>
      <c r="BH72" s="6"/>
    </row>
    <row r="73" spans="3:60" s="6" customFormat="1" ht="12"/>
    <row r="74" spans="3:60" s="6" customFormat="1" ht="12"/>
    <row r="75" spans="3:60">
      <c r="C75" s="3"/>
      <c r="D75" s="3"/>
      <c r="E75" s="3"/>
      <c r="F75" s="3"/>
      <c r="G75" s="3"/>
      <c r="H75" s="3"/>
      <c r="BC75" s="6"/>
      <c r="BD75" s="6"/>
      <c r="BE75" s="6"/>
      <c r="BF75" s="6"/>
      <c r="BG75" s="6"/>
      <c r="BH75" s="6"/>
    </row>
    <row r="76" spans="3:60">
      <c r="C76" s="3"/>
      <c r="D76" s="3"/>
      <c r="E76" s="3"/>
      <c r="F76" s="3"/>
      <c r="G76" s="3"/>
      <c r="H76" s="3"/>
      <c r="BC76" s="6"/>
      <c r="BD76" s="6"/>
      <c r="BE76" s="6"/>
      <c r="BF76" s="6"/>
      <c r="BG76" s="6"/>
      <c r="BH76" s="6"/>
    </row>
    <row r="77" spans="3:60">
      <c r="C77" s="3"/>
      <c r="D77" s="3"/>
      <c r="E77" s="3"/>
      <c r="F77" s="3"/>
      <c r="G77" s="3"/>
      <c r="H77" s="3"/>
      <c r="BC77" s="6"/>
      <c r="BD77" s="6"/>
      <c r="BE77" s="6"/>
      <c r="BF77" s="6"/>
      <c r="BG77" s="6"/>
      <c r="BH77" s="6"/>
    </row>
    <row r="78" spans="3:60">
      <c r="C78" s="3"/>
      <c r="D78" s="3"/>
      <c r="E78" s="3"/>
      <c r="F78" s="3"/>
      <c r="G78" s="3"/>
      <c r="H78" s="3"/>
      <c r="BC78" s="6"/>
      <c r="BD78" s="6"/>
      <c r="BE78" s="6"/>
      <c r="BF78" s="6"/>
      <c r="BG78" s="6"/>
      <c r="BH78" s="6"/>
    </row>
    <row r="79" spans="3:60">
      <c r="C79" s="3"/>
      <c r="D79" s="3"/>
      <c r="E79" s="3"/>
      <c r="F79" s="3"/>
      <c r="G79" s="3"/>
      <c r="H79" s="3"/>
      <c r="BC79" s="6"/>
      <c r="BD79" s="6"/>
      <c r="BE79" s="6"/>
      <c r="BF79" s="6"/>
      <c r="BG79" s="6"/>
      <c r="BH79" s="6"/>
    </row>
    <row r="80" spans="3:60">
      <c r="C80" s="3"/>
      <c r="D80" s="3"/>
      <c r="E80" s="3"/>
      <c r="F80" s="3"/>
      <c r="G80" s="3"/>
      <c r="H80" s="3"/>
      <c r="BC80" s="6"/>
      <c r="BD80" s="6"/>
      <c r="BE80" s="6"/>
      <c r="BF80" s="6"/>
      <c r="BG80" s="6"/>
      <c r="BH80" s="6"/>
    </row>
    <row r="81" spans="3:60">
      <c r="C81" s="3"/>
      <c r="D81" s="3"/>
      <c r="E81" s="3"/>
      <c r="F81" s="3"/>
      <c r="G81" s="3"/>
      <c r="H81" s="3"/>
      <c r="BC81" s="6"/>
      <c r="BD81" s="6"/>
      <c r="BE81" s="6"/>
      <c r="BF81" s="6"/>
      <c r="BG81" s="6"/>
      <c r="BH81" s="6"/>
    </row>
    <row r="82" spans="3:60">
      <c r="C82" s="3"/>
      <c r="D82" s="3"/>
      <c r="E82" s="3"/>
      <c r="F82" s="3"/>
      <c r="G82" s="3"/>
      <c r="H82" s="3"/>
      <c r="BC82" s="6"/>
      <c r="BD82" s="6"/>
      <c r="BE82" s="6"/>
      <c r="BF82" s="6"/>
      <c r="BG82" s="6"/>
      <c r="BH82" s="6"/>
    </row>
    <row r="83" spans="3:60">
      <c r="C83" s="3"/>
      <c r="D83" s="3"/>
      <c r="E83" s="3"/>
      <c r="F83" s="3"/>
      <c r="G83" s="3"/>
      <c r="H83" s="3"/>
      <c r="BC83" s="6"/>
      <c r="BD83" s="6"/>
      <c r="BE83" s="6"/>
      <c r="BF83" s="6"/>
      <c r="BG83" s="6"/>
      <c r="BH83" s="6"/>
    </row>
    <row r="84" spans="3:60">
      <c r="C84" s="3"/>
      <c r="D84" s="3"/>
      <c r="E84" s="3"/>
      <c r="F84" s="3"/>
      <c r="G84" s="3"/>
      <c r="H84" s="3"/>
      <c r="BC84" s="6"/>
      <c r="BD84" s="6"/>
      <c r="BE84" s="6"/>
      <c r="BF84" s="6"/>
      <c r="BG84" s="6"/>
      <c r="BH84" s="6"/>
    </row>
    <row r="85" spans="3:60">
      <c r="C85" s="3"/>
      <c r="D85" s="3"/>
      <c r="E85" s="3"/>
      <c r="F85" s="3"/>
      <c r="G85" s="3"/>
      <c r="H85" s="3"/>
      <c r="BC85" s="6"/>
      <c r="BD85" s="6"/>
      <c r="BE85" s="6"/>
      <c r="BF85" s="6"/>
      <c r="BG85" s="6"/>
      <c r="BH85" s="6"/>
    </row>
    <row r="86" spans="3:60">
      <c r="C86" s="3"/>
      <c r="D86" s="3"/>
      <c r="E86" s="3"/>
      <c r="F86" s="3"/>
      <c r="G86" s="3"/>
      <c r="H86" s="3"/>
      <c r="BC86" s="6"/>
      <c r="BD86" s="6"/>
      <c r="BE86" s="6"/>
      <c r="BF86" s="6"/>
      <c r="BG86" s="6"/>
      <c r="BH86" s="6"/>
    </row>
    <row r="87" spans="3:60">
      <c r="C87" s="3"/>
      <c r="D87" s="3"/>
      <c r="E87" s="3"/>
      <c r="F87" s="3"/>
      <c r="G87" s="3"/>
      <c r="H87" s="3"/>
      <c r="BC87" s="6"/>
      <c r="BD87" s="6"/>
      <c r="BE87" s="6"/>
      <c r="BF87" s="6"/>
      <c r="BG87" s="6"/>
      <c r="BH87" s="6"/>
    </row>
    <row r="88" spans="3:60">
      <c r="C88" s="3"/>
      <c r="D88" s="3"/>
      <c r="E88" s="3"/>
      <c r="F88" s="3"/>
      <c r="G88" s="3"/>
      <c r="H88" s="3"/>
      <c r="BC88" s="6"/>
      <c r="BD88" s="6"/>
      <c r="BE88" s="6"/>
      <c r="BF88" s="6"/>
      <c r="BG88" s="6"/>
      <c r="BH88" s="6"/>
    </row>
    <row r="89" spans="3:60">
      <c r="C89" s="3"/>
      <c r="D89" s="3"/>
      <c r="E89" s="3"/>
      <c r="F89" s="3"/>
      <c r="G89" s="3"/>
      <c r="H89" s="3"/>
      <c r="BC89" s="6"/>
      <c r="BD89" s="6"/>
      <c r="BE89" s="6"/>
      <c r="BF89" s="6"/>
      <c r="BG89" s="6"/>
      <c r="BH89" s="6"/>
    </row>
    <row r="90" spans="3:60">
      <c r="C90" s="3"/>
      <c r="D90" s="3"/>
      <c r="E90" s="3"/>
      <c r="F90" s="3"/>
      <c r="G90" s="3"/>
      <c r="H90" s="3"/>
      <c r="BC90" s="6"/>
      <c r="BD90" s="6"/>
      <c r="BE90" s="6"/>
      <c r="BF90" s="6"/>
      <c r="BG90" s="6"/>
      <c r="BH90" s="6"/>
    </row>
    <row r="91" spans="3:60">
      <c r="C91" s="3"/>
      <c r="D91" s="3"/>
      <c r="E91" s="3"/>
      <c r="F91" s="3"/>
      <c r="G91" s="3"/>
      <c r="H91" s="3"/>
      <c r="BC91" s="6"/>
      <c r="BD91" s="6"/>
      <c r="BE91" s="6"/>
      <c r="BF91" s="6"/>
      <c r="BG91" s="6"/>
      <c r="BH91" s="6"/>
    </row>
    <row r="92" spans="3:60">
      <c r="C92" s="3"/>
      <c r="D92" s="3"/>
      <c r="E92" s="3"/>
      <c r="F92" s="3"/>
      <c r="G92" s="3"/>
      <c r="H92" s="3"/>
      <c r="BC92" s="6"/>
      <c r="BD92" s="6"/>
      <c r="BE92" s="6"/>
      <c r="BF92" s="6"/>
      <c r="BG92" s="6"/>
      <c r="BH92" s="6"/>
    </row>
    <row r="93" spans="3:60">
      <c r="C93" s="3"/>
      <c r="D93" s="3"/>
      <c r="E93" s="3"/>
      <c r="F93" s="3"/>
      <c r="G93" s="3"/>
      <c r="H93" s="3"/>
      <c r="BC93" s="6"/>
      <c r="BD93" s="6"/>
      <c r="BE93" s="6"/>
      <c r="BF93" s="6"/>
      <c r="BG93" s="6"/>
      <c r="BH93" s="6"/>
    </row>
    <row r="94" spans="3:60">
      <c r="C94" s="3"/>
      <c r="D94" s="3"/>
      <c r="E94" s="3"/>
      <c r="F94" s="3"/>
      <c r="G94" s="3"/>
      <c r="H94" s="3"/>
      <c r="BC94" s="6"/>
      <c r="BD94" s="6"/>
      <c r="BE94" s="6"/>
      <c r="BF94" s="6"/>
      <c r="BG94" s="6"/>
      <c r="BH94" s="6"/>
    </row>
    <row r="95" spans="3:60">
      <c r="C95" s="3"/>
      <c r="D95" s="3"/>
      <c r="E95" s="3"/>
      <c r="F95" s="3"/>
      <c r="G95" s="3"/>
      <c r="H95" s="3"/>
      <c r="BC95" s="6"/>
      <c r="BD95" s="6"/>
      <c r="BE95" s="6"/>
      <c r="BF95" s="6"/>
      <c r="BG95" s="6"/>
      <c r="BH95" s="6"/>
    </row>
    <row r="96" spans="3:60">
      <c r="C96" s="3"/>
      <c r="D96" s="3"/>
      <c r="E96" s="3"/>
      <c r="F96" s="3"/>
      <c r="G96" s="3"/>
      <c r="H96" s="3"/>
      <c r="BC96" s="6"/>
      <c r="BD96" s="6"/>
      <c r="BE96" s="6"/>
      <c r="BF96" s="6"/>
      <c r="BG96" s="6"/>
      <c r="BH96" s="6"/>
    </row>
    <row r="97" spans="3:60">
      <c r="C97" s="3"/>
      <c r="D97" s="3"/>
      <c r="E97" s="3"/>
      <c r="F97" s="3"/>
      <c r="G97" s="3"/>
      <c r="H97" s="3"/>
      <c r="BC97" s="6"/>
      <c r="BD97" s="6"/>
      <c r="BE97" s="6"/>
      <c r="BF97" s="6"/>
      <c r="BG97" s="6"/>
      <c r="BH97" s="6"/>
    </row>
    <row r="98" spans="3:60">
      <c r="C98" s="3"/>
      <c r="D98" s="3"/>
      <c r="E98" s="3"/>
      <c r="F98" s="3"/>
      <c r="G98" s="3"/>
      <c r="H98" s="3"/>
      <c r="BC98" s="6"/>
      <c r="BD98" s="6"/>
      <c r="BE98" s="6"/>
      <c r="BF98" s="6"/>
      <c r="BG98" s="6"/>
      <c r="BH98" s="6"/>
    </row>
    <row r="99" spans="3:60">
      <c r="C99" s="3"/>
      <c r="D99" s="3"/>
      <c r="E99" s="3"/>
      <c r="F99" s="3"/>
      <c r="G99" s="3"/>
      <c r="H99" s="3"/>
      <c r="BC99" s="6"/>
      <c r="BD99" s="6"/>
      <c r="BE99" s="6"/>
      <c r="BF99" s="6"/>
      <c r="BG99" s="6"/>
      <c r="BH99" s="6"/>
    </row>
    <row r="100" spans="3:60">
      <c r="C100" s="3"/>
      <c r="D100" s="3"/>
      <c r="E100" s="3"/>
      <c r="F100" s="3"/>
      <c r="G100" s="3"/>
      <c r="H100" s="3"/>
      <c r="BC100" s="6"/>
      <c r="BD100" s="6"/>
      <c r="BE100" s="6"/>
      <c r="BF100" s="6"/>
      <c r="BG100" s="6"/>
      <c r="BH100" s="6"/>
    </row>
    <row r="101" spans="3:60">
      <c r="C101" s="3"/>
      <c r="D101" s="3"/>
      <c r="E101" s="3"/>
      <c r="F101" s="3"/>
      <c r="G101" s="3"/>
      <c r="H101" s="3"/>
    </row>
    <row r="102" spans="3:60">
      <c r="C102" s="3"/>
      <c r="D102" s="3"/>
      <c r="E102" s="3"/>
      <c r="F102" s="3"/>
      <c r="G102" s="3"/>
      <c r="H102" s="3"/>
    </row>
    <row r="103" spans="3:60">
      <c r="C103" s="3"/>
      <c r="D103" s="3"/>
      <c r="E103" s="3"/>
      <c r="F103" s="3"/>
      <c r="G103" s="3"/>
      <c r="H103" s="3"/>
    </row>
    <row r="104" spans="3:60">
      <c r="C104" s="3"/>
      <c r="D104" s="3"/>
      <c r="E104" s="3"/>
      <c r="F104" s="3"/>
      <c r="G104" s="3"/>
      <c r="H104" s="3"/>
    </row>
    <row r="105" spans="3:60">
      <c r="C105" s="3"/>
      <c r="D105" s="3"/>
      <c r="E105" s="3"/>
      <c r="F105" s="3"/>
      <c r="G105" s="3"/>
      <c r="H105" s="3"/>
    </row>
    <row r="106" spans="3:60">
      <c r="C106" s="3"/>
      <c r="D106" s="3"/>
      <c r="E106" s="3"/>
      <c r="F106" s="3"/>
      <c r="G106" s="3"/>
      <c r="H106" s="3"/>
    </row>
    <row r="107" spans="3:60">
      <c r="C107" s="3"/>
      <c r="D107" s="3"/>
      <c r="E107" s="3"/>
      <c r="F107" s="3"/>
      <c r="G107" s="3"/>
      <c r="H107" s="3"/>
    </row>
    <row r="108" spans="3:60">
      <c r="C108" s="3"/>
      <c r="D108" s="3"/>
      <c r="E108" s="3"/>
      <c r="F108" s="3"/>
      <c r="G108" s="3"/>
      <c r="H108" s="3"/>
    </row>
    <row r="109" spans="3:60">
      <c r="C109" s="3"/>
      <c r="D109" s="3"/>
      <c r="E109" s="3"/>
      <c r="F109" s="3"/>
      <c r="G109" s="3"/>
      <c r="H109" s="3"/>
    </row>
    <row r="110" spans="3:60">
      <c r="C110" s="3"/>
      <c r="D110" s="3"/>
      <c r="E110" s="3"/>
      <c r="F110" s="3"/>
      <c r="G110" s="3"/>
      <c r="H110" s="3"/>
    </row>
    <row r="111" spans="3:60">
      <c r="C111" s="3"/>
      <c r="D111" s="3"/>
      <c r="E111" s="3"/>
      <c r="F111" s="3"/>
      <c r="G111" s="3"/>
      <c r="H111" s="3"/>
    </row>
    <row r="112" spans="3:60">
      <c r="C112" s="3"/>
      <c r="D112" s="3"/>
      <c r="E112" s="3"/>
      <c r="F112" s="3"/>
      <c r="G112" s="3"/>
      <c r="H112" s="3"/>
    </row>
    <row r="113" spans="3:8">
      <c r="C113" s="3"/>
      <c r="D113" s="3"/>
      <c r="E113" s="3"/>
      <c r="F113" s="3"/>
      <c r="G113" s="3"/>
      <c r="H113" s="3"/>
    </row>
    <row r="114" spans="3:8">
      <c r="C114" s="3"/>
      <c r="D114" s="3"/>
      <c r="E114" s="3"/>
      <c r="F114" s="3"/>
      <c r="G114" s="3"/>
      <c r="H114" s="3"/>
    </row>
    <row r="115" spans="3:8">
      <c r="C115" s="3"/>
      <c r="D115" s="3"/>
      <c r="E115" s="3"/>
      <c r="F115" s="3"/>
      <c r="G115" s="3"/>
      <c r="H115" s="3"/>
    </row>
    <row r="116" spans="3:8">
      <c r="C116" s="3"/>
      <c r="D116" s="3"/>
      <c r="E116" s="3"/>
      <c r="F116" s="3"/>
      <c r="G116" s="3"/>
      <c r="H116" s="3"/>
    </row>
    <row r="117" spans="3:8">
      <c r="C117" s="3"/>
      <c r="D117" s="3"/>
      <c r="E117" s="3"/>
      <c r="F117" s="3"/>
      <c r="G117" s="3"/>
      <c r="H117" s="3"/>
    </row>
    <row r="118" spans="3:8">
      <c r="C118" s="3"/>
      <c r="D118" s="3"/>
      <c r="E118" s="3"/>
      <c r="F118" s="3"/>
      <c r="G118" s="3"/>
      <c r="H118" s="3"/>
    </row>
    <row r="119" spans="3:8">
      <c r="C119" s="3"/>
      <c r="D119" s="3"/>
      <c r="E119" s="3"/>
      <c r="F119" s="3"/>
      <c r="G119" s="3"/>
      <c r="H119" s="3"/>
    </row>
    <row r="120" spans="3:8">
      <c r="C120" s="3"/>
      <c r="D120" s="3"/>
      <c r="E120" s="3"/>
      <c r="F120" s="3"/>
      <c r="G120" s="3"/>
      <c r="H120" s="3"/>
    </row>
    <row r="121" spans="3:8">
      <c r="C121" s="3"/>
      <c r="D121" s="3"/>
      <c r="E121" s="3"/>
      <c r="F121" s="3"/>
      <c r="G121" s="3"/>
      <c r="H121" s="3"/>
    </row>
    <row r="122" spans="3:8">
      <c r="C122" s="3"/>
      <c r="D122" s="3"/>
      <c r="E122" s="3"/>
      <c r="F122" s="3"/>
      <c r="G122" s="3"/>
      <c r="H122" s="3"/>
    </row>
    <row r="123" spans="3:8">
      <c r="C123" s="3"/>
      <c r="D123" s="3"/>
      <c r="E123" s="3"/>
      <c r="F123" s="3"/>
      <c r="G123" s="3"/>
      <c r="H123" s="3"/>
    </row>
    <row r="124" spans="3:8">
      <c r="C124" s="3"/>
      <c r="D124" s="3"/>
      <c r="E124" s="3"/>
      <c r="F124" s="3"/>
      <c r="G124" s="3"/>
      <c r="H124" s="3"/>
    </row>
    <row r="125" spans="3:8">
      <c r="C125" s="3"/>
      <c r="D125" s="3"/>
      <c r="E125" s="3"/>
      <c r="F125" s="3"/>
      <c r="G125" s="3"/>
      <c r="H125" s="3"/>
    </row>
    <row r="126" spans="3:8">
      <c r="C126" s="3"/>
      <c r="D126" s="3"/>
      <c r="E126" s="3"/>
      <c r="F126" s="3"/>
      <c r="G126" s="3"/>
      <c r="H126" s="3"/>
    </row>
    <row r="127" spans="3:8">
      <c r="C127" s="3"/>
      <c r="D127" s="3"/>
      <c r="E127" s="3"/>
      <c r="F127" s="3"/>
      <c r="G127" s="3"/>
      <c r="H127" s="3"/>
    </row>
    <row r="128" spans="3:8">
      <c r="C128" s="3"/>
      <c r="D128" s="3"/>
      <c r="E128" s="3"/>
      <c r="F128" s="3"/>
      <c r="G128" s="3"/>
      <c r="H128" s="3"/>
    </row>
    <row r="129" spans="3:8">
      <c r="C129" s="3"/>
      <c r="D129" s="3"/>
      <c r="E129" s="3"/>
      <c r="F129" s="3"/>
      <c r="G129" s="3"/>
      <c r="H129" s="3"/>
    </row>
    <row r="130" spans="3:8">
      <c r="C130" s="3"/>
      <c r="D130" s="3"/>
      <c r="E130" s="3"/>
      <c r="F130" s="3"/>
      <c r="G130" s="3"/>
      <c r="H130" s="3"/>
    </row>
    <row r="131" spans="3:8">
      <c r="C131" s="3"/>
      <c r="D131" s="3"/>
      <c r="E131" s="3"/>
      <c r="F131" s="3"/>
      <c r="G131" s="3"/>
      <c r="H131" s="3"/>
    </row>
    <row r="132" spans="3:8">
      <c r="C132" s="3"/>
      <c r="D132" s="3"/>
      <c r="E132" s="3"/>
      <c r="F132" s="3"/>
      <c r="G132" s="3"/>
      <c r="H132" s="3"/>
    </row>
    <row r="133" spans="3:8">
      <c r="C133" s="3"/>
      <c r="D133" s="3"/>
      <c r="E133" s="3"/>
      <c r="F133" s="3"/>
      <c r="G133" s="3"/>
      <c r="H133" s="3"/>
    </row>
    <row r="134" spans="3:8">
      <c r="C134" s="3"/>
      <c r="D134" s="3"/>
      <c r="E134" s="3"/>
      <c r="F134" s="3"/>
      <c r="G134" s="3"/>
      <c r="H134" s="3"/>
    </row>
    <row r="135" spans="3:8">
      <c r="C135" s="3"/>
      <c r="D135" s="3"/>
      <c r="E135" s="3"/>
      <c r="F135" s="3"/>
      <c r="G135" s="3"/>
      <c r="H135" s="3"/>
    </row>
    <row r="136" spans="3:8">
      <c r="C136" s="3"/>
      <c r="D136" s="3"/>
      <c r="E136" s="3"/>
      <c r="F136" s="3"/>
      <c r="G136" s="3"/>
      <c r="H136" s="3"/>
    </row>
    <row r="137" spans="3:8">
      <c r="C137" s="3"/>
      <c r="D137" s="3"/>
      <c r="E137" s="3"/>
      <c r="F137" s="3"/>
      <c r="G137" s="3"/>
      <c r="H137" s="3"/>
    </row>
    <row r="138" spans="3:8">
      <c r="C138" s="3"/>
      <c r="D138" s="3"/>
      <c r="E138" s="3"/>
      <c r="F138" s="3"/>
      <c r="G138" s="3"/>
      <c r="H138" s="3"/>
    </row>
    <row r="139" spans="3:8">
      <c r="C139" s="3"/>
      <c r="D139" s="3"/>
      <c r="E139" s="3"/>
      <c r="F139" s="3"/>
      <c r="G139" s="3"/>
      <c r="H139" s="3"/>
    </row>
    <row r="140" spans="3:8">
      <c r="C140" s="3"/>
      <c r="D140" s="3"/>
      <c r="E140" s="3"/>
      <c r="F140" s="3"/>
      <c r="G140" s="3"/>
      <c r="H140" s="3"/>
    </row>
    <row r="141" spans="3:8">
      <c r="C141" s="3"/>
      <c r="D141" s="3"/>
      <c r="E141" s="3"/>
      <c r="F141" s="3"/>
      <c r="G141" s="3"/>
      <c r="H141" s="3"/>
    </row>
    <row r="142" spans="3:8">
      <c r="C142" s="3"/>
      <c r="D142" s="3"/>
      <c r="E142" s="3"/>
      <c r="F142" s="3"/>
      <c r="G142" s="3"/>
      <c r="H142" s="3"/>
    </row>
    <row r="143" spans="3:8">
      <c r="C143" s="3"/>
      <c r="D143" s="3"/>
      <c r="E143" s="3"/>
      <c r="F143" s="3"/>
      <c r="G143" s="3"/>
      <c r="H143" s="3"/>
    </row>
    <row r="144" spans="3:8">
      <c r="C144" s="3"/>
      <c r="D144" s="3"/>
      <c r="E144" s="3"/>
      <c r="F144" s="3"/>
      <c r="G144" s="3"/>
      <c r="H144" s="3"/>
    </row>
    <row r="145" spans="3:8">
      <c r="C145" s="3"/>
      <c r="D145" s="3"/>
      <c r="E145" s="3"/>
      <c r="F145" s="3"/>
      <c r="G145" s="3"/>
      <c r="H145" s="3"/>
    </row>
    <row r="146" spans="3:8">
      <c r="C146" s="3"/>
      <c r="D146" s="3"/>
      <c r="E146" s="3"/>
      <c r="F146" s="3"/>
      <c r="G146" s="3"/>
      <c r="H146" s="3"/>
    </row>
    <row r="147" spans="3:8">
      <c r="C147" s="3"/>
      <c r="D147" s="3"/>
      <c r="E147" s="3"/>
      <c r="F147" s="3"/>
      <c r="G147" s="3"/>
      <c r="H147" s="3"/>
    </row>
    <row r="148" spans="3:8">
      <c r="C148" s="3"/>
      <c r="D148" s="3"/>
      <c r="E148" s="3"/>
      <c r="F148" s="3"/>
      <c r="G148" s="3"/>
      <c r="H148" s="3"/>
    </row>
    <row r="149" spans="3:8">
      <c r="C149" s="3"/>
      <c r="D149" s="3"/>
      <c r="E149" s="3"/>
      <c r="F149" s="3"/>
      <c r="G149" s="3"/>
      <c r="H149" s="3"/>
    </row>
    <row r="150" spans="3:8">
      <c r="C150" s="3"/>
      <c r="D150" s="3"/>
      <c r="E150" s="3"/>
      <c r="F150" s="3"/>
      <c r="G150" s="3"/>
      <c r="H150" s="3"/>
    </row>
    <row r="151" spans="3:8">
      <c r="C151" s="3"/>
      <c r="D151" s="3"/>
      <c r="E151" s="3"/>
      <c r="F151" s="3"/>
      <c r="G151" s="3"/>
      <c r="H151" s="3"/>
    </row>
    <row r="152" spans="3:8">
      <c r="C152" s="3"/>
      <c r="D152" s="3"/>
      <c r="E152" s="3"/>
      <c r="F152" s="3"/>
      <c r="G152" s="3"/>
      <c r="H152" s="3"/>
    </row>
    <row r="153" spans="3:8">
      <c r="C153" s="3"/>
      <c r="D153" s="3"/>
      <c r="E153" s="3"/>
      <c r="F153" s="3"/>
      <c r="G153" s="3"/>
      <c r="H153" s="3"/>
    </row>
    <row r="154" spans="3:8">
      <c r="C154" s="3"/>
      <c r="D154" s="3"/>
      <c r="E154" s="3"/>
      <c r="F154" s="3"/>
      <c r="G154" s="3"/>
      <c r="H154" s="3"/>
    </row>
    <row r="155" spans="3:8">
      <c r="C155" s="3"/>
      <c r="D155" s="3"/>
      <c r="E155" s="3"/>
      <c r="F155" s="3"/>
      <c r="G155" s="3"/>
      <c r="H155" s="3"/>
    </row>
    <row r="156" spans="3:8">
      <c r="C156" s="3"/>
      <c r="D156" s="3"/>
      <c r="E156" s="3"/>
      <c r="F156" s="3"/>
      <c r="G156" s="3"/>
      <c r="H156" s="3"/>
    </row>
    <row r="157" spans="3:8">
      <c r="C157" s="3"/>
      <c r="D157" s="3"/>
      <c r="E157" s="3"/>
      <c r="F157" s="3"/>
      <c r="G157" s="3"/>
      <c r="H157" s="3"/>
    </row>
    <row r="158" spans="3:8">
      <c r="C158" s="3"/>
      <c r="D158" s="3"/>
      <c r="E158" s="3"/>
      <c r="F158" s="3"/>
      <c r="G158" s="3"/>
      <c r="H158" s="3"/>
    </row>
    <row r="159" spans="3:8">
      <c r="C159" s="3"/>
      <c r="D159" s="3"/>
      <c r="E159" s="3"/>
      <c r="F159" s="3"/>
      <c r="G159" s="3"/>
      <c r="H159" s="3"/>
    </row>
    <row r="160" spans="3:8">
      <c r="C160" s="3"/>
      <c r="D160" s="3"/>
      <c r="E160" s="3"/>
      <c r="F160" s="3"/>
      <c r="G160" s="3"/>
      <c r="H160" s="3"/>
    </row>
    <row r="161" spans="3:8">
      <c r="C161" s="3"/>
      <c r="D161" s="3"/>
      <c r="E161" s="3"/>
      <c r="F161" s="3"/>
      <c r="G161" s="3"/>
      <c r="H161" s="3"/>
    </row>
    <row r="162" spans="3:8">
      <c r="C162" s="3"/>
      <c r="D162" s="3"/>
      <c r="E162" s="3"/>
      <c r="F162" s="3"/>
      <c r="G162" s="3"/>
      <c r="H162" s="3"/>
    </row>
    <row r="163" spans="3:8">
      <c r="C163" s="3"/>
      <c r="D163" s="3"/>
      <c r="E163" s="3"/>
      <c r="F163" s="3"/>
      <c r="G163" s="3"/>
      <c r="H163" s="3"/>
    </row>
    <row r="164" spans="3:8">
      <c r="C164" s="3"/>
      <c r="D164" s="3"/>
      <c r="E164" s="3"/>
      <c r="F164" s="3"/>
      <c r="G164" s="3"/>
      <c r="H164" s="3"/>
    </row>
    <row r="165" spans="3:8">
      <c r="C165" s="3"/>
      <c r="D165" s="3"/>
      <c r="E165" s="3"/>
      <c r="F165" s="3"/>
      <c r="G165" s="3"/>
      <c r="H165" s="3"/>
    </row>
    <row r="166" spans="3:8">
      <c r="C166" s="3"/>
      <c r="D166" s="3"/>
      <c r="E166" s="3"/>
      <c r="F166" s="3"/>
      <c r="G166" s="3"/>
      <c r="H166" s="3"/>
    </row>
    <row r="167" spans="3:8">
      <c r="C167" s="3"/>
      <c r="D167" s="3"/>
      <c r="E167" s="3"/>
      <c r="F167" s="3"/>
      <c r="G167" s="3"/>
      <c r="H167" s="3"/>
    </row>
    <row r="168" spans="3:8">
      <c r="C168" s="3"/>
      <c r="D168" s="3"/>
      <c r="E168" s="3"/>
      <c r="F168" s="3"/>
      <c r="G168" s="3"/>
      <c r="H168" s="3"/>
    </row>
    <row r="169" spans="3:8">
      <c r="C169" s="3"/>
      <c r="D169" s="3"/>
      <c r="E169" s="3"/>
      <c r="F169" s="3"/>
      <c r="G169" s="3"/>
      <c r="H169" s="3"/>
    </row>
    <row r="170" spans="3:8">
      <c r="C170" s="3"/>
      <c r="D170" s="3"/>
      <c r="E170" s="3"/>
      <c r="F170" s="3"/>
      <c r="G170" s="3"/>
      <c r="H170" s="3"/>
    </row>
    <row r="171" spans="3:8">
      <c r="C171" s="3"/>
      <c r="D171" s="3"/>
      <c r="E171" s="3"/>
      <c r="F171" s="3"/>
      <c r="G171" s="3"/>
      <c r="H171" s="3"/>
    </row>
    <row r="172" spans="3:8">
      <c r="C172" s="3"/>
      <c r="D172" s="3"/>
      <c r="E172" s="3"/>
      <c r="F172" s="3"/>
      <c r="G172" s="3"/>
      <c r="H172" s="3"/>
    </row>
    <row r="173" spans="3:8">
      <c r="C173" s="3"/>
      <c r="D173" s="3"/>
      <c r="E173" s="3"/>
      <c r="F173" s="3"/>
      <c r="G173" s="3"/>
      <c r="H173" s="3"/>
    </row>
    <row r="174" spans="3:8">
      <c r="C174" s="3"/>
      <c r="D174" s="3"/>
      <c r="E174" s="3"/>
      <c r="F174" s="3"/>
      <c r="G174" s="3"/>
      <c r="H174" s="3"/>
    </row>
    <row r="175" spans="3:8">
      <c r="C175" s="3"/>
      <c r="D175" s="3"/>
      <c r="E175" s="3"/>
      <c r="F175" s="3"/>
      <c r="G175" s="3"/>
      <c r="H175" s="3"/>
    </row>
    <row r="176" spans="3:8">
      <c r="C176" s="3"/>
      <c r="D176" s="3"/>
      <c r="E176" s="3"/>
      <c r="F176" s="3"/>
      <c r="G176" s="3"/>
      <c r="H176" s="3"/>
    </row>
    <row r="177" spans="3:8">
      <c r="C177" s="3"/>
      <c r="D177" s="3"/>
      <c r="E177" s="3"/>
      <c r="F177" s="3"/>
      <c r="G177" s="3"/>
      <c r="H177" s="3"/>
    </row>
    <row r="178" spans="3:8">
      <c r="C178" s="3"/>
      <c r="D178" s="3"/>
      <c r="E178" s="3"/>
      <c r="F178" s="3"/>
      <c r="G178" s="3"/>
      <c r="H178" s="3"/>
    </row>
    <row r="179" spans="3:8">
      <c r="C179" s="3"/>
      <c r="D179" s="3"/>
      <c r="E179" s="3"/>
      <c r="F179" s="3"/>
      <c r="G179" s="3"/>
      <c r="H179" s="3"/>
    </row>
    <row r="180" spans="3:8">
      <c r="C180" s="3"/>
      <c r="D180" s="3"/>
      <c r="E180" s="3"/>
      <c r="F180" s="3"/>
      <c r="G180" s="3"/>
      <c r="H180" s="3"/>
    </row>
    <row r="181" spans="3:8">
      <c r="C181" s="3"/>
      <c r="D181" s="3"/>
      <c r="E181" s="3"/>
      <c r="F181" s="3"/>
      <c r="G181" s="3"/>
      <c r="H181" s="3"/>
    </row>
    <row r="182" spans="3:8">
      <c r="C182" s="3"/>
      <c r="D182" s="3"/>
      <c r="E182" s="3"/>
      <c r="F182" s="3"/>
      <c r="G182" s="3"/>
      <c r="H182" s="3"/>
    </row>
    <row r="183" spans="3:8">
      <c r="C183" s="3"/>
      <c r="D183" s="3"/>
      <c r="E183" s="3"/>
      <c r="F183" s="3"/>
      <c r="G183" s="3"/>
      <c r="H183" s="3"/>
    </row>
    <row r="184" spans="3:8">
      <c r="C184" s="3"/>
      <c r="D184" s="3"/>
      <c r="E184" s="3"/>
      <c r="F184" s="3"/>
      <c r="G184" s="3"/>
      <c r="H184" s="3"/>
    </row>
    <row r="185" spans="3:8">
      <c r="C185" s="3"/>
      <c r="D185" s="3"/>
      <c r="E185" s="3"/>
      <c r="F185" s="3"/>
      <c r="G185" s="3"/>
      <c r="H185" s="3"/>
    </row>
    <row r="186" spans="3:8">
      <c r="C186" s="3"/>
      <c r="D186" s="3"/>
      <c r="E186" s="3"/>
      <c r="F186" s="3"/>
      <c r="G186" s="3"/>
      <c r="H186" s="3"/>
    </row>
    <row r="187" spans="3:8">
      <c r="C187" s="3"/>
      <c r="D187" s="3"/>
      <c r="E187" s="3"/>
      <c r="F187" s="3"/>
      <c r="G187" s="3"/>
      <c r="H187" s="3"/>
    </row>
    <row r="188" spans="3:8">
      <c r="C188" s="3"/>
      <c r="D188" s="3"/>
      <c r="E188" s="3"/>
      <c r="F188" s="3"/>
      <c r="G188" s="3"/>
      <c r="H188" s="3"/>
    </row>
    <row r="189" spans="3:8">
      <c r="C189" s="3"/>
      <c r="D189" s="3"/>
      <c r="E189" s="3"/>
      <c r="F189" s="3"/>
      <c r="G189" s="3"/>
      <c r="H189" s="3"/>
    </row>
    <row r="190" spans="3:8">
      <c r="C190" s="3"/>
      <c r="D190" s="3"/>
      <c r="E190" s="3"/>
      <c r="F190" s="3"/>
      <c r="G190" s="3"/>
      <c r="H190" s="3"/>
    </row>
    <row r="191" spans="3:8">
      <c r="C191" s="3"/>
      <c r="D191" s="3"/>
      <c r="E191" s="3"/>
      <c r="F191" s="3"/>
      <c r="G191" s="3"/>
      <c r="H191" s="3"/>
    </row>
    <row r="192" spans="3:8">
      <c r="C192" s="3"/>
      <c r="D192" s="3"/>
      <c r="E192" s="3"/>
      <c r="F192" s="3"/>
      <c r="G192" s="3"/>
      <c r="H192" s="3"/>
    </row>
    <row r="193" spans="3:8">
      <c r="C193" s="3"/>
      <c r="D193" s="3"/>
      <c r="E193" s="3"/>
      <c r="F193" s="3"/>
      <c r="G193" s="3"/>
      <c r="H193" s="3"/>
    </row>
    <row r="194" spans="3:8">
      <c r="C194" s="3"/>
      <c r="D194" s="3"/>
      <c r="E194" s="3"/>
      <c r="F194" s="3"/>
      <c r="G194" s="3"/>
      <c r="H194" s="3"/>
    </row>
    <row r="195" spans="3:8">
      <c r="C195" s="3"/>
      <c r="D195" s="3"/>
      <c r="E195" s="3"/>
      <c r="F195" s="3"/>
      <c r="G195" s="3"/>
      <c r="H195" s="3"/>
    </row>
    <row r="196" spans="3:8">
      <c r="C196" s="3"/>
      <c r="D196" s="3"/>
      <c r="E196" s="3"/>
      <c r="F196" s="3"/>
      <c r="G196" s="3"/>
      <c r="H196" s="3"/>
    </row>
    <row r="197" spans="3:8">
      <c r="C197" s="3"/>
      <c r="D197" s="3"/>
      <c r="E197" s="3"/>
      <c r="F197" s="3"/>
      <c r="G197" s="3"/>
      <c r="H197" s="3"/>
    </row>
    <row r="198" spans="3:8">
      <c r="C198" s="3"/>
      <c r="D198" s="3"/>
      <c r="E198" s="3"/>
      <c r="F198" s="3"/>
      <c r="G198" s="3"/>
      <c r="H198" s="3"/>
    </row>
    <row r="199" spans="3:8">
      <c r="C199" s="3"/>
      <c r="D199" s="3"/>
      <c r="E199" s="3"/>
      <c r="F199" s="3"/>
      <c r="G199" s="3"/>
      <c r="H199" s="3"/>
    </row>
    <row r="200" spans="3:8">
      <c r="C200" s="3"/>
      <c r="D200" s="3"/>
      <c r="E200" s="3"/>
      <c r="F200" s="3"/>
      <c r="G200" s="3"/>
      <c r="H200" s="3"/>
    </row>
    <row r="201" spans="3:8">
      <c r="C201" s="3"/>
      <c r="D201" s="3"/>
      <c r="E201" s="3"/>
      <c r="F201" s="3"/>
      <c r="G201" s="3"/>
      <c r="H201" s="3"/>
    </row>
    <row r="202" spans="3:8">
      <c r="C202" s="3"/>
      <c r="D202" s="3"/>
      <c r="E202" s="3"/>
      <c r="F202" s="3"/>
      <c r="G202" s="3"/>
      <c r="H202" s="3"/>
    </row>
    <row r="203" spans="3:8">
      <c r="C203" s="3"/>
      <c r="D203" s="3"/>
      <c r="E203" s="3"/>
      <c r="F203" s="3"/>
      <c r="G203" s="3"/>
      <c r="H203" s="3"/>
    </row>
    <row r="204" spans="3:8">
      <c r="C204" s="3"/>
      <c r="D204" s="3"/>
      <c r="E204" s="3"/>
      <c r="F204" s="3"/>
      <c r="G204" s="3"/>
      <c r="H204" s="3"/>
    </row>
    <row r="205" spans="3:8">
      <c r="C205" s="3"/>
      <c r="D205" s="3"/>
      <c r="E205" s="3"/>
      <c r="F205" s="3"/>
      <c r="G205" s="3"/>
      <c r="H205" s="3"/>
    </row>
    <row r="206" spans="3:8">
      <c r="C206" s="3"/>
      <c r="D206" s="3"/>
      <c r="E206" s="3"/>
      <c r="F206" s="3"/>
      <c r="G206" s="3"/>
      <c r="H206" s="3"/>
    </row>
    <row r="207" spans="3:8">
      <c r="C207" s="3"/>
      <c r="D207" s="3"/>
      <c r="E207" s="3"/>
      <c r="F207" s="3"/>
      <c r="G207" s="3"/>
      <c r="H207" s="3"/>
    </row>
    <row r="208" spans="3:8">
      <c r="C208" s="3"/>
      <c r="D208" s="3"/>
      <c r="E208" s="3"/>
      <c r="F208" s="3"/>
      <c r="G208" s="3"/>
      <c r="H208" s="3"/>
    </row>
    <row r="209" spans="3:8">
      <c r="C209" s="3"/>
      <c r="D209" s="3"/>
      <c r="E209" s="3"/>
      <c r="F209" s="3"/>
      <c r="G209" s="3"/>
      <c r="H209" s="3"/>
    </row>
    <row r="210" spans="3:8">
      <c r="C210" s="3"/>
      <c r="D210" s="3"/>
      <c r="E210" s="3"/>
      <c r="F210" s="3"/>
      <c r="G210" s="3"/>
      <c r="H210" s="3"/>
    </row>
    <row r="211" spans="3:8">
      <c r="C211" s="3"/>
      <c r="D211" s="3"/>
      <c r="E211" s="3"/>
      <c r="F211" s="3"/>
      <c r="G211" s="3"/>
      <c r="H211" s="3"/>
    </row>
    <row r="212" spans="3:8">
      <c r="C212" s="3"/>
      <c r="D212" s="3"/>
      <c r="E212" s="3"/>
      <c r="F212" s="3"/>
      <c r="G212" s="3"/>
      <c r="H212" s="3"/>
    </row>
    <row r="213" spans="3:8">
      <c r="C213" s="3"/>
      <c r="D213" s="3"/>
      <c r="E213" s="3"/>
      <c r="F213" s="3"/>
      <c r="G213" s="3"/>
      <c r="H213" s="3"/>
    </row>
    <row r="214" spans="3:8">
      <c r="C214" s="3"/>
      <c r="D214" s="3"/>
      <c r="E214" s="3"/>
      <c r="F214" s="3"/>
      <c r="G214" s="3"/>
      <c r="H214" s="3"/>
    </row>
    <row r="215" spans="3:8">
      <c r="C215" s="3"/>
      <c r="D215" s="3"/>
      <c r="E215" s="3"/>
      <c r="F215" s="3"/>
      <c r="G215" s="3"/>
      <c r="H215" s="3"/>
    </row>
    <row r="216" spans="3:8">
      <c r="C216" s="3"/>
      <c r="D216" s="3"/>
      <c r="E216" s="3"/>
      <c r="F216" s="3"/>
      <c r="G216" s="3"/>
      <c r="H216" s="3"/>
    </row>
    <row r="217" spans="3:8">
      <c r="C217" s="3"/>
      <c r="D217" s="3"/>
      <c r="E217" s="3"/>
      <c r="F217" s="3"/>
      <c r="G217" s="3"/>
      <c r="H217" s="3"/>
    </row>
    <row r="218" spans="3:8">
      <c r="C218" s="3"/>
      <c r="D218" s="3"/>
      <c r="E218" s="3"/>
      <c r="F218" s="3"/>
      <c r="G218" s="3"/>
      <c r="H218" s="3"/>
    </row>
    <row r="219" spans="3:8">
      <c r="C219" s="3"/>
      <c r="D219" s="3"/>
      <c r="E219" s="3"/>
      <c r="F219" s="3"/>
      <c r="G219" s="3"/>
      <c r="H219" s="3"/>
    </row>
    <row r="220" spans="3:8">
      <c r="C220" s="3"/>
      <c r="D220" s="3"/>
      <c r="E220" s="3"/>
      <c r="F220" s="3"/>
      <c r="G220" s="3"/>
      <c r="H220" s="3"/>
    </row>
    <row r="221" spans="3:8">
      <c r="C221" s="3"/>
      <c r="D221" s="3"/>
      <c r="E221" s="3"/>
      <c r="F221" s="3"/>
      <c r="G221" s="3"/>
      <c r="H221" s="3"/>
    </row>
    <row r="222" spans="3:8">
      <c r="C222" s="3"/>
      <c r="D222" s="3"/>
      <c r="E222" s="3"/>
      <c r="F222" s="3"/>
      <c r="G222" s="3"/>
      <c r="H222" s="3"/>
    </row>
    <row r="223" spans="3:8">
      <c r="C223" s="3"/>
      <c r="D223" s="3"/>
      <c r="E223" s="3"/>
      <c r="F223" s="3"/>
      <c r="G223" s="3"/>
      <c r="H223" s="3"/>
    </row>
    <row r="224" spans="3:8">
      <c r="C224" s="3"/>
      <c r="D224" s="3"/>
      <c r="E224" s="3"/>
      <c r="F224" s="3"/>
      <c r="G224" s="3"/>
      <c r="H224" s="3"/>
    </row>
  </sheetData>
  <autoFilter ref="A6:BH6" xr:uid="{5AA80103-F342-4E9C-822F-A11D37F9FC59}"/>
  <mergeCells count="4">
    <mergeCell ref="A4:B4"/>
    <mergeCell ref="A3:E3"/>
    <mergeCell ref="C4:D4"/>
    <mergeCell ref="F3:F6"/>
  </mergeCells>
  <phoneticPr fontId="2"/>
  <pageMargins left="0.70866141732283472" right="0.70866141732283472" top="0.74803149606299213" bottom="0.74803149606299213" header="0.31496062992125984" footer="0.31496062992125984"/>
  <pageSetup paperSize="8" scale="39" fitToHeight="0" pageOrder="overThenDown"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F198"/>
  <sheetViews>
    <sheetView showGridLines="0" zoomScaleNormal="100" zoomScaleSheetLayoutView="70" workbookViewId="0">
      <pane xSplit="8" ySplit="6" topLeftCell="I7" activePane="bottomRight" state="frozen"/>
      <selection pane="topRight"/>
      <selection pane="bottomLeft"/>
      <selection pane="bottomRight"/>
    </sheetView>
  </sheetViews>
  <sheetFormatPr defaultRowHeight="13"/>
  <cols>
    <col min="1" max="2" width="5.36328125" style="3" customWidth="1"/>
    <col min="3" max="3" width="5.36328125" style="8" customWidth="1"/>
    <col min="4" max="5" width="5.36328125" style="9" customWidth="1"/>
    <col min="6" max="6" width="6.36328125" style="9" bestFit="1" customWidth="1"/>
    <col min="7" max="8" width="26.36328125" style="10" customWidth="1"/>
    <col min="9" max="26" width="8.36328125" style="3" customWidth="1"/>
    <col min="27" max="32" width="5.36328125" style="3" customWidth="1"/>
    <col min="33" max="33" width="2.1796875" style="3" customWidth="1"/>
    <col min="34" max="241" width="8.7265625" style="3"/>
    <col min="242" max="243" width="4.36328125" style="3" customWidth="1"/>
    <col min="244" max="244" width="8" style="3" customWidth="1"/>
    <col min="245" max="245" width="9.6328125" style="3" customWidth="1"/>
    <col min="246" max="246" width="20.6328125" style="3" customWidth="1"/>
    <col min="247" max="247" width="6.453125" style="3" customWidth="1"/>
    <col min="248" max="249" width="7.6328125" style="3" bestFit="1" customWidth="1"/>
    <col min="250" max="250" width="9.90625" style="3" bestFit="1" customWidth="1"/>
    <col min="251" max="254" width="7.6328125" style="3" bestFit="1" customWidth="1"/>
    <col min="255" max="255" width="9.90625" style="3" bestFit="1" customWidth="1"/>
    <col min="256" max="259" width="7.6328125" style="3" bestFit="1" customWidth="1"/>
    <col min="260" max="260" width="9.90625" style="3" bestFit="1" customWidth="1"/>
    <col min="261" max="266" width="4.36328125" style="3" customWidth="1"/>
    <col min="267" max="267" width="20.6328125" style="3" customWidth="1"/>
    <col min="268" max="497" width="8.7265625" style="3"/>
    <col min="498" max="499" width="4.36328125" style="3" customWidth="1"/>
    <col min="500" max="500" width="8" style="3" customWidth="1"/>
    <col min="501" max="501" width="9.6328125" style="3" customWidth="1"/>
    <col min="502" max="502" width="20.6328125" style="3" customWidth="1"/>
    <col min="503" max="503" width="6.453125" style="3" customWidth="1"/>
    <col min="504" max="505" width="7.6328125" style="3" bestFit="1" customWidth="1"/>
    <col min="506" max="506" width="9.90625" style="3" bestFit="1" customWidth="1"/>
    <col min="507" max="510" width="7.6328125" style="3" bestFit="1" customWidth="1"/>
    <col min="511" max="511" width="9.90625" style="3" bestFit="1" customWidth="1"/>
    <col min="512" max="515" width="7.6328125" style="3" bestFit="1" customWidth="1"/>
    <col min="516" max="516" width="9.90625" style="3" bestFit="1" customWidth="1"/>
    <col min="517" max="522" width="4.36328125" style="3" customWidth="1"/>
    <col min="523" max="523" width="20.6328125" style="3" customWidth="1"/>
    <col min="524" max="753" width="8.7265625" style="3"/>
    <col min="754" max="755" width="4.36328125" style="3" customWidth="1"/>
    <col min="756" max="756" width="8" style="3" customWidth="1"/>
    <col min="757" max="757" width="9.6328125" style="3" customWidth="1"/>
    <col min="758" max="758" width="20.6328125" style="3" customWidth="1"/>
    <col min="759" max="759" width="6.453125" style="3" customWidth="1"/>
    <col min="760" max="761" width="7.6328125" style="3" bestFit="1" customWidth="1"/>
    <col min="762" max="762" width="9.90625" style="3" bestFit="1" customWidth="1"/>
    <col min="763" max="766" width="7.6328125" style="3" bestFit="1" customWidth="1"/>
    <col min="767" max="767" width="9.90625" style="3" bestFit="1" customWidth="1"/>
    <col min="768" max="771" width="7.6328125" style="3" bestFit="1" customWidth="1"/>
    <col min="772" max="772" width="9.90625" style="3" bestFit="1" customWidth="1"/>
    <col min="773" max="778" width="4.36328125" style="3" customWidth="1"/>
    <col min="779" max="779" width="20.6328125" style="3" customWidth="1"/>
    <col min="780" max="1009" width="8.7265625" style="3"/>
    <col min="1010" max="1011" width="4.36328125" style="3" customWidth="1"/>
    <col min="1012" max="1012" width="8" style="3" customWidth="1"/>
    <col min="1013" max="1013" width="9.6328125" style="3" customWidth="1"/>
    <col min="1014" max="1014" width="20.6328125" style="3" customWidth="1"/>
    <col min="1015" max="1015" width="6.453125" style="3" customWidth="1"/>
    <col min="1016" max="1017" width="7.6328125" style="3" bestFit="1" customWidth="1"/>
    <col min="1018" max="1018" width="9.90625" style="3" bestFit="1" customWidth="1"/>
    <col min="1019" max="1022" width="7.6328125" style="3" bestFit="1" customWidth="1"/>
    <col min="1023" max="1023" width="9.90625" style="3" bestFit="1" customWidth="1"/>
    <col min="1024" max="1027" width="7.6328125" style="3" bestFit="1" customWidth="1"/>
    <col min="1028" max="1028" width="9.90625" style="3" bestFit="1" customWidth="1"/>
    <col min="1029" max="1034" width="4.36328125" style="3" customWidth="1"/>
    <col min="1035" max="1035" width="20.6328125" style="3" customWidth="1"/>
    <col min="1036" max="1265" width="8.7265625" style="3"/>
    <col min="1266" max="1267" width="4.36328125" style="3" customWidth="1"/>
    <col min="1268" max="1268" width="8" style="3" customWidth="1"/>
    <col min="1269" max="1269" width="9.6328125" style="3" customWidth="1"/>
    <col min="1270" max="1270" width="20.6328125" style="3" customWidth="1"/>
    <col min="1271" max="1271" width="6.453125" style="3" customWidth="1"/>
    <col min="1272" max="1273" width="7.6328125" style="3" bestFit="1" customWidth="1"/>
    <col min="1274" max="1274" width="9.90625" style="3" bestFit="1" customWidth="1"/>
    <col min="1275" max="1278" width="7.6328125" style="3" bestFit="1" customWidth="1"/>
    <col min="1279" max="1279" width="9.90625" style="3" bestFit="1" customWidth="1"/>
    <col min="1280" max="1283" width="7.6328125" style="3" bestFit="1" customWidth="1"/>
    <col min="1284" max="1284" width="9.90625" style="3" bestFit="1" customWidth="1"/>
    <col min="1285" max="1290" width="4.36328125" style="3" customWidth="1"/>
    <col min="1291" max="1291" width="20.6328125" style="3" customWidth="1"/>
    <col min="1292" max="1521" width="8.7265625" style="3"/>
    <col min="1522" max="1523" width="4.36328125" style="3" customWidth="1"/>
    <col min="1524" max="1524" width="8" style="3" customWidth="1"/>
    <col min="1525" max="1525" width="9.6328125" style="3" customWidth="1"/>
    <col min="1526" max="1526" width="20.6328125" style="3" customWidth="1"/>
    <col min="1527" max="1527" width="6.453125" style="3" customWidth="1"/>
    <col min="1528" max="1529" width="7.6328125" style="3" bestFit="1" customWidth="1"/>
    <col min="1530" max="1530" width="9.90625" style="3" bestFit="1" customWidth="1"/>
    <col min="1531" max="1534" width="7.6328125" style="3" bestFit="1" customWidth="1"/>
    <col min="1535" max="1535" width="9.90625" style="3" bestFit="1" customWidth="1"/>
    <col min="1536" max="1539" width="7.6328125" style="3" bestFit="1" customWidth="1"/>
    <col min="1540" max="1540" width="9.90625" style="3" bestFit="1" customWidth="1"/>
    <col min="1541" max="1546" width="4.36328125" style="3" customWidth="1"/>
    <col min="1547" max="1547" width="20.6328125" style="3" customWidth="1"/>
    <col min="1548" max="1777" width="8.7265625" style="3"/>
    <col min="1778" max="1779" width="4.36328125" style="3" customWidth="1"/>
    <col min="1780" max="1780" width="8" style="3" customWidth="1"/>
    <col min="1781" max="1781" width="9.6328125" style="3" customWidth="1"/>
    <col min="1782" max="1782" width="20.6328125" style="3" customWidth="1"/>
    <col min="1783" max="1783" width="6.453125" style="3" customWidth="1"/>
    <col min="1784" max="1785" width="7.6328125" style="3" bestFit="1" customWidth="1"/>
    <col min="1786" max="1786" width="9.90625" style="3" bestFit="1" customWidth="1"/>
    <col min="1787" max="1790" width="7.6328125" style="3" bestFit="1" customWidth="1"/>
    <col min="1791" max="1791" width="9.90625" style="3" bestFit="1" customWidth="1"/>
    <col min="1792" max="1795" width="7.6328125" style="3" bestFit="1" customWidth="1"/>
    <col min="1796" max="1796" width="9.90625" style="3" bestFit="1" customWidth="1"/>
    <col min="1797" max="1802" width="4.36328125" style="3" customWidth="1"/>
    <col min="1803" max="1803" width="20.6328125" style="3" customWidth="1"/>
    <col min="1804" max="2033" width="8.7265625" style="3"/>
    <col min="2034" max="2035" width="4.36328125" style="3" customWidth="1"/>
    <col min="2036" max="2036" width="8" style="3" customWidth="1"/>
    <col min="2037" max="2037" width="9.6328125" style="3" customWidth="1"/>
    <col min="2038" max="2038" width="20.6328125" style="3" customWidth="1"/>
    <col min="2039" max="2039" width="6.453125" style="3" customWidth="1"/>
    <col min="2040" max="2041" width="7.6328125" style="3" bestFit="1" customWidth="1"/>
    <col min="2042" max="2042" width="9.90625" style="3" bestFit="1" customWidth="1"/>
    <col min="2043" max="2046" width="7.6328125" style="3" bestFit="1" customWidth="1"/>
    <col min="2047" max="2047" width="9.90625" style="3" bestFit="1" customWidth="1"/>
    <col min="2048" max="2051" width="7.6328125" style="3" bestFit="1" customWidth="1"/>
    <col min="2052" max="2052" width="9.90625" style="3" bestFit="1" customWidth="1"/>
    <col min="2053" max="2058" width="4.36328125" style="3" customWidth="1"/>
    <col min="2059" max="2059" width="20.6328125" style="3" customWidth="1"/>
    <col min="2060" max="2289" width="8.7265625" style="3"/>
    <col min="2290" max="2291" width="4.36328125" style="3" customWidth="1"/>
    <col min="2292" max="2292" width="8" style="3" customWidth="1"/>
    <col min="2293" max="2293" width="9.6328125" style="3" customWidth="1"/>
    <col min="2294" max="2294" width="20.6328125" style="3" customWidth="1"/>
    <col min="2295" max="2295" width="6.453125" style="3" customWidth="1"/>
    <col min="2296" max="2297" width="7.6328125" style="3" bestFit="1" customWidth="1"/>
    <col min="2298" max="2298" width="9.90625" style="3" bestFit="1" customWidth="1"/>
    <col min="2299" max="2302" width="7.6328125" style="3" bestFit="1" customWidth="1"/>
    <col min="2303" max="2303" width="9.90625" style="3" bestFit="1" customWidth="1"/>
    <col min="2304" max="2307" width="7.6328125" style="3" bestFit="1" customWidth="1"/>
    <col min="2308" max="2308" width="9.90625" style="3" bestFit="1" customWidth="1"/>
    <col min="2309" max="2314" width="4.36328125" style="3" customWidth="1"/>
    <col min="2315" max="2315" width="20.6328125" style="3" customWidth="1"/>
    <col min="2316" max="2545" width="8.7265625" style="3"/>
    <col min="2546" max="2547" width="4.36328125" style="3" customWidth="1"/>
    <col min="2548" max="2548" width="8" style="3" customWidth="1"/>
    <col min="2549" max="2549" width="9.6328125" style="3" customWidth="1"/>
    <col min="2550" max="2550" width="20.6328125" style="3" customWidth="1"/>
    <col min="2551" max="2551" width="6.453125" style="3" customWidth="1"/>
    <col min="2552" max="2553" width="7.6328125" style="3" bestFit="1" customWidth="1"/>
    <col min="2554" max="2554" width="9.90625" style="3" bestFit="1" customWidth="1"/>
    <col min="2555" max="2558" width="7.6328125" style="3" bestFit="1" customWidth="1"/>
    <col min="2559" max="2559" width="9.90625" style="3" bestFit="1" customWidth="1"/>
    <col min="2560" max="2563" width="7.6328125" style="3" bestFit="1" customWidth="1"/>
    <col min="2564" max="2564" width="9.90625" style="3" bestFit="1" customWidth="1"/>
    <col min="2565" max="2570" width="4.36328125" style="3" customWidth="1"/>
    <col min="2571" max="2571" width="20.6328125" style="3" customWidth="1"/>
    <col min="2572" max="2801" width="8.7265625" style="3"/>
    <col min="2802" max="2803" width="4.36328125" style="3" customWidth="1"/>
    <col min="2804" max="2804" width="8" style="3" customWidth="1"/>
    <col min="2805" max="2805" width="9.6328125" style="3" customWidth="1"/>
    <col min="2806" max="2806" width="20.6328125" style="3" customWidth="1"/>
    <col min="2807" max="2807" width="6.453125" style="3" customWidth="1"/>
    <col min="2808" max="2809" width="7.6328125" style="3" bestFit="1" customWidth="1"/>
    <col min="2810" max="2810" width="9.90625" style="3" bestFit="1" customWidth="1"/>
    <col min="2811" max="2814" width="7.6328125" style="3" bestFit="1" customWidth="1"/>
    <col min="2815" max="2815" width="9.90625" style="3" bestFit="1" customWidth="1"/>
    <col min="2816" max="2819" width="7.6328125" style="3" bestFit="1" customWidth="1"/>
    <col min="2820" max="2820" width="9.90625" style="3" bestFit="1" customWidth="1"/>
    <col min="2821" max="2826" width="4.36328125" style="3" customWidth="1"/>
    <col min="2827" max="2827" width="20.6328125" style="3" customWidth="1"/>
    <col min="2828" max="3057" width="8.7265625" style="3"/>
    <col min="3058" max="3059" width="4.36328125" style="3" customWidth="1"/>
    <col min="3060" max="3060" width="8" style="3" customWidth="1"/>
    <col min="3061" max="3061" width="9.6328125" style="3" customWidth="1"/>
    <col min="3062" max="3062" width="20.6328125" style="3" customWidth="1"/>
    <col min="3063" max="3063" width="6.453125" style="3" customWidth="1"/>
    <col min="3064" max="3065" width="7.6328125" style="3" bestFit="1" customWidth="1"/>
    <col min="3066" max="3066" width="9.90625" style="3" bestFit="1" customWidth="1"/>
    <col min="3067" max="3070" width="7.6328125" style="3" bestFit="1" customWidth="1"/>
    <col min="3071" max="3071" width="9.90625" style="3" bestFit="1" customWidth="1"/>
    <col min="3072" max="3075" width="7.6328125" style="3" bestFit="1" customWidth="1"/>
    <col min="3076" max="3076" width="9.90625" style="3" bestFit="1" customWidth="1"/>
    <col min="3077" max="3082" width="4.36328125" style="3" customWidth="1"/>
    <col min="3083" max="3083" width="20.6328125" style="3" customWidth="1"/>
    <col min="3084" max="3313" width="8.7265625" style="3"/>
    <col min="3314" max="3315" width="4.36328125" style="3" customWidth="1"/>
    <col min="3316" max="3316" width="8" style="3" customWidth="1"/>
    <col min="3317" max="3317" width="9.6328125" style="3" customWidth="1"/>
    <col min="3318" max="3318" width="20.6328125" style="3" customWidth="1"/>
    <col min="3319" max="3319" width="6.453125" style="3" customWidth="1"/>
    <col min="3320" max="3321" width="7.6328125" style="3" bestFit="1" customWidth="1"/>
    <col min="3322" max="3322" width="9.90625" style="3" bestFit="1" customWidth="1"/>
    <col min="3323" max="3326" width="7.6328125" style="3" bestFit="1" customWidth="1"/>
    <col min="3327" max="3327" width="9.90625" style="3" bestFit="1" customWidth="1"/>
    <col min="3328" max="3331" width="7.6328125" style="3" bestFit="1" customWidth="1"/>
    <col min="3332" max="3332" width="9.90625" style="3" bestFit="1" customWidth="1"/>
    <col min="3333" max="3338" width="4.36328125" style="3" customWidth="1"/>
    <col min="3339" max="3339" width="20.6328125" style="3" customWidth="1"/>
    <col min="3340" max="3569" width="8.7265625" style="3"/>
    <col min="3570" max="3571" width="4.36328125" style="3" customWidth="1"/>
    <col min="3572" max="3572" width="8" style="3" customWidth="1"/>
    <col min="3573" max="3573" width="9.6328125" style="3" customWidth="1"/>
    <col min="3574" max="3574" width="20.6328125" style="3" customWidth="1"/>
    <col min="3575" max="3575" width="6.453125" style="3" customWidth="1"/>
    <col min="3576" max="3577" width="7.6328125" style="3" bestFit="1" customWidth="1"/>
    <col min="3578" max="3578" width="9.90625" style="3" bestFit="1" customWidth="1"/>
    <col min="3579" max="3582" width="7.6328125" style="3" bestFit="1" customWidth="1"/>
    <col min="3583" max="3583" width="9.90625" style="3" bestFit="1" customWidth="1"/>
    <col min="3584" max="3587" width="7.6328125" style="3" bestFit="1" customWidth="1"/>
    <col min="3588" max="3588" width="9.90625" style="3" bestFit="1" customWidth="1"/>
    <col min="3589" max="3594" width="4.36328125" style="3" customWidth="1"/>
    <col min="3595" max="3595" width="20.6328125" style="3" customWidth="1"/>
    <col min="3596" max="3825" width="8.7265625" style="3"/>
    <col min="3826" max="3827" width="4.36328125" style="3" customWidth="1"/>
    <col min="3828" max="3828" width="8" style="3" customWidth="1"/>
    <col min="3829" max="3829" width="9.6328125" style="3" customWidth="1"/>
    <col min="3830" max="3830" width="20.6328125" style="3" customWidth="1"/>
    <col min="3831" max="3831" width="6.453125" style="3" customWidth="1"/>
    <col min="3832" max="3833" width="7.6328125" style="3" bestFit="1" customWidth="1"/>
    <col min="3834" max="3834" width="9.90625" style="3" bestFit="1" customWidth="1"/>
    <col min="3835" max="3838" width="7.6328125" style="3" bestFit="1" customWidth="1"/>
    <col min="3839" max="3839" width="9.90625" style="3" bestFit="1" customWidth="1"/>
    <col min="3840" max="3843" width="7.6328125" style="3" bestFit="1" customWidth="1"/>
    <col min="3844" max="3844" width="9.90625" style="3" bestFit="1" customWidth="1"/>
    <col min="3845" max="3850" width="4.36328125" style="3" customWidth="1"/>
    <col min="3851" max="3851" width="20.6328125" style="3" customWidth="1"/>
    <col min="3852" max="4081" width="8.7265625" style="3"/>
    <col min="4082" max="4083" width="4.36328125" style="3" customWidth="1"/>
    <col min="4084" max="4084" width="8" style="3" customWidth="1"/>
    <col min="4085" max="4085" width="9.6328125" style="3" customWidth="1"/>
    <col min="4086" max="4086" width="20.6328125" style="3" customWidth="1"/>
    <col min="4087" max="4087" width="6.453125" style="3" customWidth="1"/>
    <col min="4088" max="4089" width="7.6328125" style="3" bestFit="1" customWidth="1"/>
    <col min="4090" max="4090" width="9.90625" style="3" bestFit="1" customWidth="1"/>
    <col min="4091" max="4094" width="7.6328125" style="3" bestFit="1" customWidth="1"/>
    <col min="4095" max="4095" width="9.90625" style="3" bestFit="1" customWidth="1"/>
    <col min="4096" max="4099" width="7.6328125" style="3" bestFit="1" customWidth="1"/>
    <col min="4100" max="4100" width="9.90625" style="3" bestFit="1" customWidth="1"/>
    <col min="4101" max="4106" width="4.36328125" style="3" customWidth="1"/>
    <col min="4107" max="4107" width="20.6328125" style="3" customWidth="1"/>
    <col min="4108" max="4337" width="8.7265625" style="3"/>
    <col min="4338" max="4339" width="4.36328125" style="3" customWidth="1"/>
    <col min="4340" max="4340" width="8" style="3" customWidth="1"/>
    <col min="4341" max="4341" width="9.6328125" style="3" customWidth="1"/>
    <col min="4342" max="4342" width="20.6328125" style="3" customWidth="1"/>
    <col min="4343" max="4343" width="6.453125" style="3" customWidth="1"/>
    <col min="4344" max="4345" width="7.6328125" style="3" bestFit="1" customWidth="1"/>
    <col min="4346" max="4346" width="9.90625" style="3" bestFit="1" customWidth="1"/>
    <col min="4347" max="4350" width="7.6328125" style="3" bestFit="1" customWidth="1"/>
    <col min="4351" max="4351" width="9.90625" style="3" bestFit="1" customWidth="1"/>
    <col min="4352" max="4355" width="7.6328125" style="3" bestFit="1" customWidth="1"/>
    <col min="4356" max="4356" width="9.90625" style="3" bestFit="1" customWidth="1"/>
    <col min="4357" max="4362" width="4.36328125" style="3" customWidth="1"/>
    <col min="4363" max="4363" width="20.6328125" style="3" customWidth="1"/>
    <col min="4364" max="4593" width="8.7265625" style="3"/>
    <col min="4594" max="4595" width="4.36328125" style="3" customWidth="1"/>
    <col min="4596" max="4596" width="8" style="3" customWidth="1"/>
    <col min="4597" max="4597" width="9.6328125" style="3" customWidth="1"/>
    <col min="4598" max="4598" width="20.6328125" style="3" customWidth="1"/>
    <col min="4599" max="4599" width="6.453125" style="3" customWidth="1"/>
    <col min="4600" max="4601" width="7.6328125" style="3" bestFit="1" customWidth="1"/>
    <col min="4602" max="4602" width="9.90625" style="3" bestFit="1" customWidth="1"/>
    <col min="4603" max="4606" width="7.6328125" style="3" bestFit="1" customWidth="1"/>
    <col min="4607" max="4607" width="9.90625" style="3" bestFit="1" customWidth="1"/>
    <col min="4608" max="4611" width="7.6328125" style="3" bestFit="1" customWidth="1"/>
    <col min="4612" max="4612" width="9.90625" style="3" bestFit="1" customWidth="1"/>
    <col min="4613" max="4618" width="4.36328125" style="3" customWidth="1"/>
    <col min="4619" max="4619" width="20.6328125" style="3" customWidth="1"/>
    <col min="4620" max="4849" width="8.7265625" style="3"/>
    <col min="4850" max="4851" width="4.36328125" style="3" customWidth="1"/>
    <col min="4852" max="4852" width="8" style="3" customWidth="1"/>
    <col min="4853" max="4853" width="9.6328125" style="3" customWidth="1"/>
    <col min="4854" max="4854" width="20.6328125" style="3" customWidth="1"/>
    <col min="4855" max="4855" width="6.453125" style="3" customWidth="1"/>
    <col min="4856" max="4857" width="7.6328125" style="3" bestFit="1" customWidth="1"/>
    <col min="4858" max="4858" width="9.90625" style="3" bestFit="1" customWidth="1"/>
    <col min="4859" max="4862" width="7.6328125" style="3" bestFit="1" customWidth="1"/>
    <col min="4863" max="4863" width="9.90625" style="3" bestFit="1" customWidth="1"/>
    <col min="4864" max="4867" width="7.6328125" style="3" bestFit="1" customWidth="1"/>
    <col min="4868" max="4868" width="9.90625" style="3" bestFit="1" customWidth="1"/>
    <col min="4869" max="4874" width="4.36328125" style="3" customWidth="1"/>
    <col min="4875" max="4875" width="20.6328125" style="3" customWidth="1"/>
    <col min="4876" max="5105" width="8.7265625" style="3"/>
    <col min="5106" max="5107" width="4.36328125" style="3" customWidth="1"/>
    <col min="5108" max="5108" width="8" style="3" customWidth="1"/>
    <col min="5109" max="5109" width="9.6328125" style="3" customWidth="1"/>
    <col min="5110" max="5110" width="20.6328125" style="3" customWidth="1"/>
    <col min="5111" max="5111" width="6.453125" style="3" customWidth="1"/>
    <col min="5112" max="5113" width="7.6328125" style="3" bestFit="1" customWidth="1"/>
    <col min="5114" max="5114" width="9.90625" style="3" bestFit="1" customWidth="1"/>
    <col min="5115" max="5118" width="7.6328125" style="3" bestFit="1" customWidth="1"/>
    <col min="5119" max="5119" width="9.90625" style="3" bestFit="1" customWidth="1"/>
    <col min="5120" max="5123" width="7.6328125" style="3" bestFit="1" customWidth="1"/>
    <col min="5124" max="5124" width="9.90625" style="3" bestFit="1" customWidth="1"/>
    <col min="5125" max="5130" width="4.36328125" style="3" customWidth="1"/>
    <col min="5131" max="5131" width="20.6328125" style="3" customWidth="1"/>
    <col min="5132" max="5361" width="8.7265625" style="3"/>
    <col min="5362" max="5363" width="4.36328125" style="3" customWidth="1"/>
    <col min="5364" max="5364" width="8" style="3" customWidth="1"/>
    <col min="5365" max="5365" width="9.6328125" style="3" customWidth="1"/>
    <col min="5366" max="5366" width="20.6328125" style="3" customWidth="1"/>
    <col min="5367" max="5367" width="6.453125" style="3" customWidth="1"/>
    <col min="5368" max="5369" width="7.6328125" style="3" bestFit="1" customWidth="1"/>
    <col min="5370" max="5370" width="9.90625" style="3" bestFit="1" customWidth="1"/>
    <col min="5371" max="5374" width="7.6328125" style="3" bestFit="1" customWidth="1"/>
    <col min="5375" max="5375" width="9.90625" style="3" bestFit="1" customWidth="1"/>
    <col min="5376" max="5379" width="7.6328125" style="3" bestFit="1" customWidth="1"/>
    <col min="5380" max="5380" width="9.90625" style="3" bestFit="1" customWidth="1"/>
    <col min="5381" max="5386" width="4.36328125" style="3" customWidth="1"/>
    <col min="5387" max="5387" width="20.6328125" style="3" customWidth="1"/>
    <col min="5388" max="5617" width="8.7265625" style="3"/>
    <col min="5618" max="5619" width="4.36328125" style="3" customWidth="1"/>
    <col min="5620" max="5620" width="8" style="3" customWidth="1"/>
    <col min="5621" max="5621" width="9.6328125" style="3" customWidth="1"/>
    <col min="5622" max="5622" width="20.6328125" style="3" customWidth="1"/>
    <col min="5623" max="5623" width="6.453125" style="3" customWidth="1"/>
    <col min="5624" max="5625" width="7.6328125" style="3" bestFit="1" customWidth="1"/>
    <col min="5626" max="5626" width="9.90625" style="3" bestFit="1" customWidth="1"/>
    <col min="5627" max="5630" width="7.6328125" style="3" bestFit="1" customWidth="1"/>
    <col min="5631" max="5631" width="9.90625" style="3" bestFit="1" customWidth="1"/>
    <col min="5632" max="5635" width="7.6328125" style="3" bestFit="1" customWidth="1"/>
    <col min="5636" max="5636" width="9.90625" style="3" bestFit="1" customWidth="1"/>
    <col min="5637" max="5642" width="4.36328125" style="3" customWidth="1"/>
    <col min="5643" max="5643" width="20.6328125" style="3" customWidth="1"/>
    <col min="5644" max="5873" width="8.7265625" style="3"/>
    <col min="5874" max="5875" width="4.36328125" style="3" customWidth="1"/>
    <col min="5876" max="5876" width="8" style="3" customWidth="1"/>
    <col min="5877" max="5877" width="9.6328125" style="3" customWidth="1"/>
    <col min="5878" max="5878" width="20.6328125" style="3" customWidth="1"/>
    <col min="5879" max="5879" width="6.453125" style="3" customWidth="1"/>
    <col min="5880" max="5881" width="7.6328125" style="3" bestFit="1" customWidth="1"/>
    <col min="5882" max="5882" width="9.90625" style="3" bestFit="1" customWidth="1"/>
    <col min="5883" max="5886" width="7.6328125" style="3" bestFit="1" customWidth="1"/>
    <col min="5887" max="5887" width="9.90625" style="3" bestFit="1" customWidth="1"/>
    <col min="5888" max="5891" width="7.6328125" style="3" bestFit="1" customWidth="1"/>
    <col min="5892" max="5892" width="9.90625" style="3" bestFit="1" customWidth="1"/>
    <col min="5893" max="5898" width="4.36328125" style="3" customWidth="1"/>
    <col min="5899" max="5899" width="20.6328125" style="3" customWidth="1"/>
    <col min="5900" max="6129" width="8.7265625" style="3"/>
    <col min="6130" max="6131" width="4.36328125" style="3" customWidth="1"/>
    <col min="6132" max="6132" width="8" style="3" customWidth="1"/>
    <col min="6133" max="6133" width="9.6328125" style="3" customWidth="1"/>
    <col min="6134" max="6134" width="20.6328125" style="3" customWidth="1"/>
    <col min="6135" max="6135" width="6.453125" style="3" customWidth="1"/>
    <col min="6136" max="6137" width="7.6328125" style="3" bestFit="1" customWidth="1"/>
    <col min="6138" max="6138" width="9.90625" style="3" bestFit="1" customWidth="1"/>
    <col min="6139" max="6142" width="7.6328125" style="3" bestFit="1" customWidth="1"/>
    <col min="6143" max="6143" width="9.90625" style="3" bestFit="1" customWidth="1"/>
    <col min="6144" max="6147" width="7.6328125" style="3" bestFit="1" customWidth="1"/>
    <col min="6148" max="6148" width="9.90625" style="3" bestFit="1" customWidth="1"/>
    <col min="6149" max="6154" width="4.36328125" style="3" customWidth="1"/>
    <col min="6155" max="6155" width="20.6328125" style="3" customWidth="1"/>
    <col min="6156" max="6385" width="8.7265625" style="3"/>
    <col min="6386" max="6387" width="4.36328125" style="3" customWidth="1"/>
    <col min="6388" max="6388" width="8" style="3" customWidth="1"/>
    <col min="6389" max="6389" width="9.6328125" style="3" customWidth="1"/>
    <col min="6390" max="6390" width="20.6328125" style="3" customWidth="1"/>
    <col min="6391" max="6391" width="6.453125" style="3" customWidth="1"/>
    <col min="6392" max="6393" width="7.6328125" style="3" bestFit="1" customWidth="1"/>
    <col min="6394" max="6394" width="9.90625" style="3" bestFit="1" customWidth="1"/>
    <col min="6395" max="6398" width="7.6328125" style="3" bestFit="1" customWidth="1"/>
    <col min="6399" max="6399" width="9.90625" style="3" bestFit="1" customWidth="1"/>
    <col min="6400" max="6403" width="7.6328125" style="3" bestFit="1" customWidth="1"/>
    <col min="6404" max="6404" width="9.90625" style="3" bestFit="1" customWidth="1"/>
    <col min="6405" max="6410" width="4.36328125" style="3" customWidth="1"/>
    <col min="6411" max="6411" width="20.6328125" style="3" customWidth="1"/>
    <col min="6412" max="6641" width="8.7265625" style="3"/>
    <col min="6642" max="6643" width="4.36328125" style="3" customWidth="1"/>
    <col min="6644" max="6644" width="8" style="3" customWidth="1"/>
    <col min="6645" max="6645" width="9.6328125" style="3" customWidth="1"/>
    <col min="6646" max="6646" width="20.6328125" style="3" customWidth="1"/>
    <col min="6647" max="6647" width="6.453125" style="3" customWidth="1"/>
    <col min="6648" max="6649" width="7.6328125" style="3" bestFit="1" customWidth="1"/>
    <col min="6650" max="6650" width="9.90625" style="3" bestFit="1" customWidth="1"/>
    <col min="6651" max="6654" width="7.6328125" style="3" bestFit="1" customWidth="1"/>
    <col min="6655" max="6655" width="9.90625" style="3" bestFit="1" customWidth="1"/>
    <col min="6656" max="6659" width="7.6328125" style="3" bestFit="1" customWidth="1"/>
    <col min="6660" max="6660" width="9.90625" style="3" bestFit="1" customWidth="1"/>
    <col min="6661" max="6666" width="4.36328125" style="3" customWidth="1"/>
    <col min="6667" max="6667" width="20.6328125" style="3" customWidth="1"/>
    <col min="6668" max="6897" width="8.7265625" style="3"/>
    <col min="6898" max="6899" width="4.36328125" style="3" customWidth="1"/>
    <col min="6900" max="6900" width="8" style="3" customWidth="1"/>
    <col min="6901" max="6901" width="9.6328125" style="3" customWidth="1"/>
    <col min="6902" max="6902" width="20.6328125" style="3" customWidth="1"/>
    <col min="6903" max="6903" width="6.453125" style="3" customWidth="1"/>
    <col min="6904" max="6905" width="7.6328125" style="3" bestFit="1" customWidth="1"/>
    <col min="6906" max="6906" width="9.90625" style="3" bestFit="1" customWidth="1"/>
    <col min="6907" max="6910" width="7.6328125" style="3" bestFit="1" customWidth="1"/>
    <col min="6911" max="6911" width="9.90625" style="3" bestFit="1" customWidth="1"/>
    <col min="6912" max="6915" width="7.6328125" style="3" bestFit="1" customWidth="1"/>
    <col min="6916" max="6916" width="9.90625" style="3" bestFit="1" customWidth="1"/>
    <col min="6917" max="6922" width="4.36328125" style="3" customWidth="1"/>
    <col min="6923" max="6923" width="20.6328125" style="3" customWidth="1"/>
    <col min="6924" max="7153" width="8.7265625" style="3"/>
    <col min="7154" max="7155" width="4.36328125" style="3" customWidth="1"/>
    <col min="7156" max="7156" width="8" style="3" customWidth="1"/>
    <col min="7157" max="7157" width="9.6328125" style="3" customWidth="1"/>
    <col min="7158" max="7158" width="20.6328125" style="3" customWidth="1"/>
    <col min="7159" max="7159" width="6.453125" style="3" customWidth="1"/>
    <col min="7160" max="7161" width="7.6328125" style="3" bestFit="1" customWidth="1"/>
    <col min="7162" max="7162" width="9.90625" style="3" bestFit="1" customWidth="1"/>
    <col min="7163" max="7166" width="7.6328125" style="3" bestFit="1" customWidth="1"/>
    <col min="7167" max="7167" width="9.90625" style="3" bestFit="1" customWidth="1"/>
    <col min="7168" max="7171" width="7.6328125" style="3" bestFit="1" customWidth="1"/>
    <col min="7172" max="7172" width="9.90625" style="3" bestFit="1" customWidth="1"/>
    <col min="7173" max="7178" width="4.36328125" style="3" customWidth="1"/>
    <col min="7179" max="7179" width="20.6328125" style="3" customWidth="1"/>
    <col min="7180" max="7409" width="8.7265625" style="3"/>
    <col min="7410" max="7411" width="4.36328125" style="3" customWidth="1"/>
    <col min="7412" max="7412" width="8" style="3" customWidth="1"/>
    <col min="7413" max="7413" width="9.6328125" style="3" customWidth="1"/>
    <col min="7414" max="7414" width="20.6328125" style="3" customWidth="1"/>
    <col min="7415" max="7415" width="6.453125" style="3" customWidth="1"/>
    <col min="7416" max="7417" width="7.6328125" style="3" bestFit="1" customWidth="1"/>
    <col min="7418" max="7418" width="9.90625" style="3" bestFit="1" customWidth="1"/>
    <col min="7419" max="7422" width="7.6328125" style="3" bestFit="1" customWidth="1"/>
    <col min="7423" max="7423" width="9.90625" style="3" bestFit="1" customWidth="1"/>
    <col min="7424" max="7427" width="7.6328125" style="3" bestFit="1" customWidth="1"/>
    <col min="7428" max="7428" width="9.90625" style="3" bestFit="1" customWidth="1"/>
    <col min="7429" max="7434" width="4.36328125" style="3" customWidth="1"/>
    <col min="7435" max="7435" width="20.6328125" style="3" customWidth="1"/>
    <col min="7436" max="7665" width="8.7265625" style="3"/>
    <col min="7666" max="7667" width="4.36328125" style="3" customWidth="1"/>
    <col min="7668" max="7668" width="8" style="3" customWidth="1"/>
    <col min="7669" max="7669" width="9.6328125" style="3" customWidth="1"/>
    <col min="7670" max="7670" width="20.6328125" style="3" customWidth="1"/>
    <col min="7671" max="7671" width="6.453125" style="3" customWidth="1"/>
    <col min="7672" max="7673" width="7.6328125" style="3" bestFit="1" customWidth="1"/>
    <col min="7674" max="7674" width="9.90625" style="3" bestFit="1" customWidth="1"/>
    <col min="7675" max="7678" width="7.6328125" style="3" bestFit="1" customWidth="1"/>
    <col min="7679" max="7679" width="9.90625" style="3" bestFit="1" customWidth="1"/>
    <col min="7680" max="7683" width="7.6328125" style="3" bestFit="1" customWidth="1"/>
    <col min="7684" max="7684" width="9.90625" style="3" bestFit="1" customWidth="1"/>
    <col min="7685" max="7690" width="4.36328125" style="3" customWidth="1"/>
    <col min="7691" max="7691" width="20.6328125" style="3" customWidth="1"/>
    <col min="7692" max="7921" width="8.7265625" style="3"/>
    <col min="7922" max="7923" width="4.36328125" style="3" customWidth="1"/>
    <col min="7924" max="7924" width="8" style="3" customWidth="1"/>
    <col min="7925" max="7925" width="9.6328125" style="3" customWidth="1"/>
    <col min="7926" max="7926" width="20.6328125" style="3" customWidth="1"/>
    <col min="7927" max="7927" width="6.453125" style="3" customWidth="1"/>
    <col min="7928" max="7929" width="7.6328125" style="3" bestFit="1" customWidth="1"/>
    <col min="7930" max="7930" width="9.90625" style="3" bestFit="1" customWidth="1"/>
    <col min="7931" max="7934" width="7.6328125" style="3" bestFit="1" customWidth="1"/>
    <col min="7935" max="7935" width="9.90625" style="3" bestFit="1" customWidth="1"/>
    <col min="7936" max="7939" width="7.6328125" style="3" bestFit="1" customWidth="1"/>
    <col min="7940" max="7940" width="9.90625" style="3" bestFit="1" customWidth="1"/>
    <col min="7941" max="7946" width="4.36328125" style="3" customWidth="1"/>
    <col min="7947" max="7947" width="20.6328125" style="3" customWidth="1"/>
    <col min="7948" max="8177" width="8.7265625" style="3"/>
    <col min="8178" max="8179" width="4.36328125" style="3" customWidth="1"/>
    <col min="8180" max="8180" width="8" style="3" customWidth="1"/>
    <col min="8181" max="8181" width="9.6328125" style="3" customWidth="1"/>
    <col min="8182" max="8182" width="20.6328125" style="3" customWidth="1"/>
    <col min="8183" max="8183" width="6.453125" style="3" customWidth="1"/>
    <col min="8184" max="8185" width="7.6328125" style="3" bestFit="1" customWidth="1"/>
    <col min="8186" max="8186" width="9.90625" style="3" bestFit="1" customWidth="1"/>
    <col min="8187" max="8190" width="7.6328125" style="3" bestFit="1" customWidth="1"/>
    <col min="8191" max="8191" width="9.90625" style="3" bestFit="1" customWidth="1"/>
    <col min="8192" max="8195" width="7.6328125" style="3" bestFit="1" customWidth="1"/>
    <col min="8196" max="8196" width="9.90625" style="3" bestFit="1" customWidth="1"/>
    <col min="8197" max="8202" width="4.36328125" style="3" customWidth="1"/>
    <col min="8203" max="8203" width="20.6328125" style="3" customWidth="1"/>
    <col min="8204" max="8433" width="8.7265625" style="3"/>
    <col min="8434" max="8435" width="4.36328125" style="3" customWidth="1"/>
    <col min="8436" max="8436" width="8" style="3" customWidth="1"/>
    <col min="8437" max="8437" width="9.6328125" style="3" customWidth="1"/>
    <col min="8438" max="8438" width="20.6328125" style="3" customWidth="1"/>
    <col min="8439" max="8439" width="6.453125" style="3" customWidth="1"/>
    <col min="8440" max="8441" width="7.6328125" style="3" bestFit="1" customWidth="1"/>
    <col min="8442" max="8442" width="9.90625" style="3" bestFit="1" customWidth="1"/>
    <col min="8443" max="8446" width="7.6328125" style="3" bestFit="1" customWidth="1"/>
    <col min="8447" max="8447" width="9.90625" style="3" bestFit="1" customWidth="1"/>
    <col min="8448" max="8451" width="7.6328125" style="3" bestFit="1" customWidth="1"/>
    <col min="8452" max="8452" width="9.90625" style="3" bestFit="1" customWidth="1"/>
    <col min="8453" max="8458" width="4.36328125" style="3" customWidth="1"/>
    <col min="8459" max="8459" width="20.6328125" style="3" customWidth="1"/>
    <col min="8460" max="8689" width="8.7265625" style="3"/>
    <col min="8690" max="8691" width="4.36328125" style="3" customWidth="1"/>
    <col min="8692" max="8692" width="8" style="3" customWidth="1"/>
    <col min="8693" max="8693" width="9.6328125" style="3" customWidth="1"/>
    <col min="8694" max="8694" width="20.6328125" style="3" customWidth="1"/>
    <col min="8695" max="8695" width="6.453125" style="3" customWidth="1"/>
    <col min="8696" max="8697" width="7.6328125" style="3" bestFit="1" customWidth="1"/>
    <col min="8698" max="8698" width="9.90625" style="3" bestFit="1" customWidth="1"/>
    <col min="8699" max="8702" width="7.6328125" style="3" bestFit="1" customWidth="1"/>
    <col min="8703" max="8703" width="9.90625" style="3" bestFit="1" customWidth="1"/>
    <col min="8704" max="8707" width="7.6328125" style="3" bestFit="1" customWidth="1"/>
    <col min="8708" max="8708" width="9.90625" style="3" bestFit="1" customWidth="1"/>
    <col min="8709" max="8714" width="4.36328125" style="3" customWidth="1"/>
    <col min="8715" max="8715" width="20.6328125" style="3" customWidth="1"/>
    <col min="8716" max="8945" width="8.7265625" style="3"/>
    <col min="8946" max="8947" width="4.36328125" style="3" customWidth="1"/>
    <col min="8948" max="8948" width="8" style="3" customWidth="1"/>
    <col min="8949" max="8949" width="9.6328125" style="3" customWidth="1"/>
    <col min="8950" max="8950" width="20.6328125" style="3" customWidth="1"/>
    <col min="8951" max="8951" width="6.453125" style="3" customWidth="1"/>
    <col min="8952" max="8953" width="7.6328125" style="3" bestFit="1" customWidth="1"/>
    <col min="8954" max="8954" width="9.90625" style="3" bestFit="1" customWidth="1"/>
    <col min="8955" max="8958" width="7.6328125" style="3" bestFit="1" customWidth="1"/>
    <col min="8959" max="8959" width="9.90625" style="3" bestFit="1" customWidth="1"/>
    <col min="8960" max="8963" width="7.6328125" style="3" bestFit="1" customWidth="1"/>
    <col min="8964" max="8964" width="9.90625" style="3" bestFit="1" customWidth="1"/>
    <col min="8965" max="8970" width="4.36328125" style="3" customWidth="1"/>
    <col min="8971" max="8971" width="20.6328125" style="3" customWidth="1"/>
    <col min="8972" max="9201" width="8.7265625" style="3"/>
    <col min="9202" max="9203" width="4.36328125" style="3" customWidth="1"/>
    <col min="9204" max="9204" width="8" style="3" customWidth="1"/>
    <col min="9205" max="9205" width="9.6328125" style="3" customWidth="1"/>
    <col min="9206" max="9206" width="20.6328125" style="3" customWidth="1"/>
    <col min="9207" max="9207" width="6.453125" style="3" customWidth="1"/>
    <col min="9208" max="9209" width="7.6328125" style="3" bestFit="1" customWidth="1"/>
    <col min="9210" max="9210" width="9.90625" style="3" bestFit="1" customWidth="1"/>
    <col min="9211" max="9214" width="7.6328125" style="3" bestFit="1" customWidth="1"/>
    <col min="9215" max="9215" width="9.90625" style="3" bestFit="1" customWidth="1"/>
    <col min="9216" max="9219" width="7.6328125" style="3" bestFit="1" customWidth="1"/>
    <col min="9220" max="9220" width="9.90625" style="3" bestFit="1" customWidth="1"/>
    <col min="9221" max="9226" width="4.36328125" style="3" customWidth="1"/>
    <col min="9227" max="9227" width="20.6328125" style="3" customWidth="1"/>
    <col min="9228" max="9457" width="8.7265625" style="3"/>
    <col min="9458" max="9459" width="4.36328125" style="3" customWidth="1"/>
    <col min="9460" max="9460" width="8" style="3" customWidth="1"/>
    <col min="9461" max="9461" width="9.6328125" style="3" customWidth="1"/>
    <col min="9462" max="9462" width="20.6328125" style="3" customWidth="1"/>
    <col min="9463" max="9463" width="6.453125" style="3" customWidth="1"/>
    <col min="9464" max="9465" width="7.6328125" style="3" bestFit="1" customWidth="1"/>
    <col min="9466" max="9466" width="9.90625" style="3" bestFit="1" customWidth="1"/>
    <col min="9467" max="9470" width="7.6328125" style="3" bestFit="1" customWidth="1"/>
    <col min="9471" max="9471" width="9.90625" style="3" bestFit="1" customWidth="1"/>
    <col min="9472" max="9475" width="7.6328125" style="3" bestFit="1" customWidth="1"/>
    <col min="9476" max="9476" width="9.90625" style="3" bestFit="1" customWidth="1"/>
    <col min="9477" max="9482" width="4.36328125" style="3" customWidth="1"/>
    <col min="9483" max="9483" width="20.6328125" style="3" customWidth="1"/>
    <col min="9484" max="9713" width="8.7265625" style="3"/>
    <col min="9714" max="9715" width="4.36328125" style="3" customWidth="1"/>
    <col min="9716" max="9716" width="8" style="3" customWidth="1"/>
    <col min="9717" max="9717" width="9.6328125" style="3" customWidth="1"/>
    <col min="9718" max="9718" width="20.6328125" style="3" customWidth="1"/>
    <col min="9719" max="9719" width="6.453125" style="3" customWidth="1"/>
    <col min="9720" max="9721" width="7.6328125" style="3" bestFit="1" customWidth="1"/>
    <col min="9722" max="9722" width="9.90625" style="3" bestFit="1" customWidth="1"/>
    <col min="9723" max="9726" width="7.6328125" style="3" bestFit="1" customWidth="1"/>
    <col min="9727" max="9727" width="9.90625" style="3" bestFit="1" customWidth="1"/>
    <col min="9728" max="9731" width="7.6328125" style="3" bestFit="1" customWidth="1"/>
    <col min="9732" max="9732" width="9.90625" style="3" bestFit="1" customWidth="1"/>
    <col min="9733" max="9738" width="4.36328125" style="3" customWidth="1"/>
    <col min="9739" max="9739" width="20.6328125" style="3" customWidth="1"/>
    <col min="9740" max="9969" width="8.7265625" style="3"/>
    <col min="9970" max="9971" width="4.36328125" style="3" customWidth="1"/>
    <col min="9972" max="9972" width="8" style="3" customWidth="1"/>
    <col min="9973" max="9973" width="9.6328125" style="3" customWidth="1"/>
    <col min="9974" max="9974" width="20.6328125" style="3" customWidth="1"/>
    <col min="9975" max="9975" width="6.453125" style="3" customWidth="1"/>
    <col min="9976" max="9977" width="7.6328125" style="3" bestFit="1" customWidth="1"/>
    <col min="9978" max="9978" width="9.90625" style="3" bestFit="1" customWidth="1"/>
    <col min="9979" max="9982" width="7.6328125" style="3" bestFit="1" customWidth="1"/>
    <col min="9983" max="9983" width="9.90625" style="3" bestFit="1" customWidth="1"/>
    <col min="9984" max="9987" width="7.6328125" style="3" bestFit="1" customWidth="1"/>
    <col min="9988" max="9988" width="9.90625" style="3" bestFit="1" customWidth="1"/>
    <col min="9989" max="9994" width="4.36328125" style="3" customWidth="1"/>
    <col min="9995" max="9995" width="20.6328125" style="3" customWidth="1"/>
    <col min="9996" max="10225" width="8.7265625" style="3"/>
    <col min="10226" max="10227" width="4.36328125" style="3" customWidth="1"/>
    <col min="10228" max="10228" width="8" style="3" customWidth="1"/>
    <col min="10229" max="10229" width="9.6328125" style="3" customWidth="1"/>
    <col min="10230" max="10230" width="20.6328125" style="3" customWidth="1"/>
    <col min="10231" max="10231" width="6.453125" style="3" customWidth="1"/>
    <col min="10232" max="10233" width="7.6328125" style="3" bestFit="1" customWidth="1"/>
    <col min="10234" max="10234" width="9.90625" style="3" bestFit="1" customWidth="1"/>
    <col min="10235" max="10238" width="7.6328125" style="3" bestFit="1" customWidth="1"/>
    <col min="10239" max="10239" width="9.90625" style="3" bestFit="1" customWidth="1"/>
    <col min="10240" max="10243" width="7.6328125" style="3" bestFit="1" customWidth="1"/>
    <col min="10244" max="10244" width="9.90625" style="3" bestFit="1" customWidth="1"/>
    <col min="10245" max="10250" width="4.36328125" style="3" customWidth="1"/>
    <col min="10251" max="10251" width="20.6328125" style="3" customWidth="1"/>
    <col min="10252" max="10481" width="8.7265625" style="3"/>
    <col min="10482" max="10483" width="4.36328125" style="3" customWidth="1"/>
    <col min="10484" max="10484" width="8" style="3" customWidth="1"/>
    <col min="10485" max="10485" width="9.6328125" style="3" customWidth="1"/>
    <col min="10486" max="10486" width="20.6328125" style="3" customWidth="1"/>
    <col min="10487" max="10487" width="6.453125" style="3" customWidth="1"/>
    <col min="10488" max="10489" width="7.6328125" style="3" bestFit="1" customWidth="1"/>
    <col min="10490" max="10490" width="9.90625" style="3" bestFit="1" customWidth="1"/>
    <col min="10491" max="10494" width="7.6328125" style="3" bestFit="1" customWidth="1"/>
    <col min="10495" max="10495" width="9.90625" style="3" bestFit="1" customWidth="1"/>
    <col min="10496" max="10499" width="7.6328125" style="3" bestFit="1" customWidth="1"/>
    <col min="10500" max="10500" width="9.90625" style="3" bestFit="1" customWidth="1"/>
    <col min="10501" max="10506" width="4.36328125" style="3" customWidth="1"/>
    <col min="10507" max="10507" width="20.6328125" style="3" customWidth="1"/>
    <col min="10508" max="10737" width="8.7265625" style="3"/>
    <col min="10738" max="10739" width="4.36328125" style="3" customWidth="1"/>
    <col min="10740" max="10740" width="8" style="3" customWidth="1"/>
    <col min="10741" max="10741" width="9.6328125" style="3" customWidth="1"/>
    <col min="10742" max="10742" width="20.6328125" style="3" customWidth="1"/>
    <col min="10743" max="10743" width="6.453125" style="3" customWidth="1"/>
    <col min="10744" max="10745" width="7.6328125" style="3" bestFit="1" customWidth="1"/>
    <col min="10746" max="10746" width="9.90625" style="3" bestFit="1" customWidth="1"/>
    <col min="10747" max="10750" width="7.6328125" style="3" bestFit="1" customWidth="1"/>
    <col min="10751" max="10751" width="9.90625" style="3" bestFit="1" customWidth="1"/>
    <col min="10752" max="10755" width="7.6328125" style="3" bestFit="1" customWidth="1"/>
    <col min="10756" max="10756" width="9.90625" style="3" bestFit="1" customWidth="1"/>
    <col min="10757" max="10762" width="4.36328125" style="3" customWidth="1"/>
    <col min="10763" max="10763" width="20.6328125" style="3" customWidth="1"/>
    <col min="10764" max="10993" width="8.7265625" style="3"/>
    <col min="10994" max="10995" width="4.36328125" style="3" customWidth="1"/>
    <col min="10996" max="10996" width="8" style="3" customWidth="1"/>
    <col min="10997" max="10997" width="9.6328125" style="3" customWidth="1"/>
    <col min="10998" max="10998" width="20.6328125" style="3" customWidth="1"/>
    <col min="10999" max="10999" width="6.453125" style="3" customWidth="1"/>
    <col min="11000" max="11001" width="7.6328125" style="3" bestFit="1" customWidth="1"/>
    <col min="11002" max="11002" width="9.90625" style="3" bestFit="1" customWidth="1"/>
    <col min="11003" max="11006" width="7.6328125" style="3" bestFit="1" customWidth="1"/>
    <col min="11007" max="11007" width="9.90625" style="3" bestFit="1" customWidth="1"/>
    <col min="11008" max="11011" width="7.6328125" style="3" bestFit="1" customWidth="1"/>
    <col min="11012" max="11012" width="9.90625" style="3" bestFit="1" customWidth="1"/>
    <col min="11013" max="11018" width="4.36328125" style="3" customWidth="1"/>
    <col min="11019" max="11019" width="20.6328125" style="3" customWidth="1"/>
    <col min="11020" max="11249" width="8.7265625" style="3"/>
    <col min="11250" max="11251" width="4.36328125" style="3" customWidth="1"/>
    <col min="11252" max="11252" width="8" style="3" customWidth="1"/>
    <col min="11253" max="11253" width="9.6328125" style="3" customWidth="1"/>
    <col min="11254" max="11254" width="20.6328125" style="3" customWidth="1"/>
    <col min="11255" max="11255" width="6.453125" style="3" customWidth="1"/>
    <col min="11256" max="11257" width="7.6328125" style="3" bestFit="1" customWidth="1"/>
    <col min="11258" max="11258" width="9.90625" style="3" bestFit="1" customWidth="1"/>
    <col min="11259" max="11262" width="7.6328125" style="3" bestFit="1" customWidth="1"/>
    <col min="11263" max="11263" width="9.90625" style="3" bestFit="1" customWidth="1"/>
    <col min="11264" max="11267" width="7.6328125" style="3" bestFit="1" customWidth="1"/>
    <col min="11268" max="11268" width="9.90625" style="3" bestFit="1" customWidth="1"/>
    <col min="11269" max="11274" width="4.36328125" style="3" customWidth="1"/>
    <col min="11275" max="11275" width="20.6328125" style="3" customWidth="1"/>
    <col min="11276" max="11505" width="8.7265625" style="3"/>
    <col min="11506" max="11507" width="4.36328125" style="3" customWidth="1"/>
    <col min="11508" max="11508" width="8" style="3" customWidth="1"/>
    <col min="11509" max="11509" width="9.6328125" style="3" customWidth="1"/>
    <col min="11510" max="11510" width="20.6328125" style="3" customWidth="1"/>
    <col min="11511" max="11511" width="6.453125" style="3" customWidth="1"/>
    <col min="11512" max="11513" width="7.6328125" style="3" bestFit="1" customWidth="1"/>
    <col min="11514" max="11514" width="9.90625" style="3" bestFit="1" customWidth="1"/>
    <col min="11515" max="11518" width="7.6328125" style="3" bestFit="1" customWidth="1"/>
    <col min="11519" max="11519" width="9.90625" style="3" bestFit="1" customWidth="1"/>
    <col min="11520" max="11523" width="7.6328125" style="3" bestFit="1" customWidth="1"/>
    <col min="11524" max="11524" width="9.90625" style="3" bestFit="1" customWidth="1"/>
    <col min="11525" max="11530" width="4.36328125" style="3" customWidth="1"/>
    <col min="11531" max="11531" width="20.6328125" style="3" customWidth="1"/>
    <col min="11532" max="11761" width="8.7265625" style="3"/>
    <col min="11762" max="11763" width="4.36328125" style="3" customWidth="1"/>
    <col min="11764" max="11764" width="8" style="3" customWidth="1"/>
    <col min="11765" max="11765" width="9.6328125" style="3" customWidth="1"/>
    <col min="11766" max="11766" width="20.6328125" style="3" customWidth="1"/>
    <col min="11767" max="11767" width="6.453125" style="3" customWidth="1"/>
    <col min="11768" max="11769" width="7.6328125" style="3" bestFit="1" customWidth="1"/>
    <col min="11770" max="11770" width="9.90625" style="3" bestFit="1" customWidth="1"/>
    <col min="11771" max="11774" width="7.6328125" style="3" bestFit="1" customWidth="1"/>
    <col min="11775" max="11775" width="9.90625" style="3" bestFit="1" customWidth="1"/>
    <col min="11776" max="11779" width="7.6328125" style="3" bestFit="1" customWidth="1"/>
    <col min="11780" max="11780" width="9.90625" style="3" bestFit="1" customWidth="1"/>
    <col min="11781" max="11786" width="4.36328125" style="3" customWidth="1"/>
    <col min="11787" max="11787" width="20.6328125" style="3" customWidth="1"/>
    <col min="11788" max="12017" width="8.7265625" style="3"/>
    <col min="12018" max="12019" width="4.36328125" style="3" customWidth="1"/>
    <col min="12020" max="12020" width="8" style="3" customWidth="1"/>
    <col min="12021" max="12021" width="9.6328125" style="3" customWidth="1"/>
    <col min="12022" max="12022" width="20.6328125" style="3" customWidth="1"/>
    <col min="12023" max="12023" width="6.453125" style="3" customWidth="1"/>
    <col min="12024" max="12025" width="7.6328125" style="3" bestFit="1" customWidth="1"/>
    <col min="12026" max="12026" width="9.90625" style="3" bestFit="1" customWidth="1"/>
    <col min="12027" max="12030" width="7.6328125" style="3" bestFit="1" customWidth="1"/>
    <col min="12031" max="12031" width="9.90625" style="3" bestFit="1" customWidth="1"/>
    <col min="12032" max="12035" width="7.6328125" style="3" bestFit="1" customWidth="1"/>
    <col min="12036" max="12036" width="9.90625" style="3" bestFit="1" customWidth="1"/>
    <col min="12037" max="12042" width="4.36328125" style="3" customWidth="1"/>
    <col min="12043" max="12043" width="20.6328125" style="3" customWidth="1"/>
    <col min="12044" max="12273" width="8.7265625" style="3"/>
    <col min="12274" max="12275" width="4.36328125" style="3" customWidth="1"/>
    <col min="12276" max="12276" width="8" style="3" customWidth="1"/>
    <col min="12277" max="12277" width="9.6328125" style="3" customWidth="1"/>
    <col min="12278" max="12278" width="20.6328125" style="3" customWidth="1"/>
    <col min="12279" max="12279" width="6.453125" style="3" customWidth="1"/>
    <col min="12280" max="12281" width="7.6328125" style="3" bestFit="1" customWidth="1"/>
    <col min="12282" max="12282" width="9.90625" style="3" bestFit="1" customWidth="1"/>
    <col min="12283" max="12286" width="7.6328125" style="3" bestFit="1" customWidth="1"/>
    <col min="12287" max="12287" width="9.90625" style="3" bestFit="1" customWidth="1"/>
    <col min="12288" max="12291" width="7.6328125" style="3" bestFit="1" customWidth="1"/>
    <col min="12292" max="12292" width="9.90625" style="3" bestFit="1" customWidth="1"/>
    <col min="12293" max="12298" width="4.36328125" style="3" customWidth="1"/>
    <col min="12299" max="12299" width="20.6328125" style="3" customWidth="1"/>
    <col min="12300" max="12529" width="8.7265625" style="3"/>
    <col min="12530" max="12531" width="4.36328125" style="3" customWidth="1"/>
    <col min="12532" max="12532" width="8" style="3" customWidth="1"/>
    <col min="12533" max="12533" width="9.6328125" style="3" customWidth="1"/>
    <col min="12534" max="12534" width="20.6328125" style="3" customWidth="1"/>
    <col min="12535" max="12535" width="6.453125" style="3" customWidth="1"/>
    <col min="12536" max="12537" width="7.6328125" style="3" bestFit="1" customWidth="1"/>
    <col min="12538" max="12538" width="9.90625" style="3" bestFit="1" customWidth="1"/>
    <col min="12539" max="12542" width="7.6328125" style="3" bestFit="1" customWidth="1"/>
    <col min="12543" max="12543" width="9.90625" style="3" bestFit="1" customWidth="1"/>
    <col min="12544" max="12547" width="7.6328125" style="3" bestFit="1" customWidth="1"/>
    <col min="12548" max="12548" width="9.90625" style="3" bestFit="1" customWidth="1"/>
    <col min="12549" max="12554" width="4.36328125" style="3" customWidth="1"/>
    <col min="12555" max="12555" width="20.6328125" style="3" customWidth="1"/>
    <col min="12556" max="12785" width="8.7265625" style="3"/>
    <col min="12786" max="12787" width="4.36328125" style="3" customWidth="1"/>
    <col min="12788" max="12788" width="8" style="3" customWidth="1"/>
    <col min="12789" max="12789" width="9.6328125" style="3" customWidth="1"/>
    <col min="12790" max="12790" width="20.6328125" style="3" customWidth="1"/>
    <col min="12791" max="12791" width="6.453125" style="3" customWidth="1"/>
    <col min="12792" max="12793" width="7.6328125" style="3" bestFit="1" customWidth="1"/>
    <col min="12794" max="12794" width="9.90625" style="3" bestFit="1" customWidth="1"/>
    <col min="12795" max="12798" width="7.6328125" style="3" bestFit="1" customWidth="1"/>
    <col min="12799" max="12799" width="9.90625" style="3" bestFit="1" customWidth="1"/>
    <col min="12800" max="12803" width="7.6328125" style="3" bestFit="1" customWidth="1"/>
    <col min="12804" max="12804" width="9.90625" style="3" bestFit="1" customWidth="1"/>
    <col min="12805" max="12810" width="4.36328125" style="3" customWidth="1"/>
    <col min="12811" max="12811" width="20.6328125" style="3" customWidth="1"/>
    <col min="12812" max="13041" width="8.7265625" style="3"/>
    <col min="13042" max="13043" width="4.36328125" style="3" customWidth="1"/>
    <col min="13044" max="13044" width="8" style="3" customWidth="1"/>
    <col min="13045" max="13045" width="9.6328125" style="3" customWidth="1"/>
    <col min="13046" max="13046" width="20.6328125" style="3" customWidth="1"/>
    <col min="13047" max="13047" width="6.453125" style="3" customWidth="1"/>
    <col min="13048" max="13049" width="7.6328125" style="3" bestFit="1" customWidth="1"/>
    <col min="13050" max="13050" width="9.90625" style="3" bestFit="1" customWidth="1"/>
    <col min="13051" max="13054" width="7.6328125" style="3" bestFit="1" customWidth="1"/>
    <col min="13055" max="13055" width="9.90625" style="3" bestFit="1" customWidth="1"/>
    <col min="13056" max="13059" width="7.6328125" style="3" bestFit="1" customWidth="1"/>
    <col min="13060" max="13060" width="9.90625" style="3" bestFit="1" customWidth="1"/>
    <col min="13061" max="13066" width="4.36328125" style="3" customWidth="1"/>
    <col min="13067" max="13067" width="20.6328125" style="3" customWidth="1"/>
    <col min="13068" max="13297" width="8.7265625" style="3"/>
    <col min="13298" max="13299" width="4.36328125" style="3" customWidth="1"/>
    <col min="13300" max="13300" width="8" style="3" customWidth="1"/>
    <col min="13301" max="13301" width="9.6328125" style="3" customWidth="1"/>
    <col min="13302" max="13302" width="20.6328125" style="3" customWidth="1"/>
    <col min="13303" max="13303" width="6.453125" style="3" customWidth="1"/>
    <col min="13304" max="13305" width="7.6328125" style="3" bestFit="1" customWidth="1"/>
    <col min="13306" max="13306" width="9.90625" style="3" bestFit="1" customWidth="1"/>
    <col min="13307" max="13310" width="7.6328125" style="3" bestFit="1" customWidth="1"/>
    <col min="13311" max="13311" width="9.90625" style="3" bestFit="1" customWidth="1"/>
    <col min="13312" max="13315" width="7.6328125" style="3" bestFit="1" customWidth="1"/>
    <col min="13316" max="13316" width="9.90625" style="3" bestFit="1" customWidth="1"/>
    <col min="13317" max="13322" width="4.36328125" style="3" customWidth="1"/>
    <col min="13323" max="13323" width="20.6328125" style="3" customWidth="1"/>
    <col min="13324" max="13553" width="8.7265625" style="3"/>
    <col min="13554" max="13555" width="4.36328125" style="3" customWidth="1"/>
    <col min="13556" max="13556" width="8" style="3" customWidth="1"/>
    <col min="13557" max="13557" width="9.6328125" style="3" customWidth="1"/>
    <col min="13558" max="13558" width="20.6328125" style="3" customWidth="1"/>
    <col min="13559" max="13559" width="6.453125" style="3" customWidth="1"/>
    <col min="13560" max="13561" width="7.6328125" style="3" bestFit="1" customWidth="1"/>
    <col min="13562" max="13562" width="9.90625" style="3" bestFit="1" customWidth="1"/>
    <col min="13563" max="13566" width="7.6328125" style="3" bestFit="1" customWidth="1"/>
    <col min="13567" max="13567" width="9.90625" style="3" bestFit="1" customWidth="1"/>
    <col min="13568" max="13571" width="7.6328125" style="3" bestFit="1" customWidth="1"/>
    <col min="13572" max="13572" width="9.90625" style="3" bestFit="1" customWidth="1"/>
    <col min="13573" max="13578" width="4.36328125" style="3" customWidth="1"/>
    <col min="13579" max="13579" width="20.6328125" style="3" customWidth="1"/>
    <col min="13580" max="13809" width="8.7265625" style="3"/>
    <col min="13810" max="13811" width="4.36328125" style="3" customWidth="1"/>
    <col min="13812" max="13812" width="8" style="3" customWidth="1"/>
    <col min="13813" max="13813" width="9.6328125" style="3" customWidth="1"/>
    <col min="13814" max="13814" width="20.6328125" style="3" customWidth="1"/>
    <col min="13815" max="13815" width="6.453125" style="3" customWidth="1"/>
    <col min="13816" max="13817" width="7.6328125" style="3" bestFit="1" customWidth="1"/>
    <col min="13818" max="13818" width="9.90625" style="3" bestFit="1" customWidth="1"/>
    <col min="13819" max="13822" width="7.6328125" style="3" bestFit="1" customWidth="1"/>
    <col min="13823" max="13823" width="9.90625" style="3" bestFit="1" customWidth="1"/>
    <col min="13824" max="13827" width="7.6328125" style="3" bestFit="1" customWidth="1"/>
    <col min="13828" max="13828" width="9.90625" style="3" bestFit="1" customWidth="1"/>
    <col min="13829" max="13834" width="4.36328125" style="3" customWidth="1"/>
    <col min="13835" max="13835" width="20.6328125" style="3" customWidth="1"/>
    <col min="13836" max="14065" width="8.7265625" style="3"/>
    <col min="14066" max="14067" width="4.36328125" style="3" customWidth="1"/>
    <col min="14068" max="14068" width="8" style="3" customWidth="1"/>
    <col min="14069" max="14069" width="9.6328125" style="3" customWidth="1"/>
    <col min="14070" max="14070" width="20.6328125" style="3" customWidth="1"/>
    <col min="14071" max="14071" width="6.453125" style="3" customWidth="1"/>
    <col min="14072" max="14073" width="7.6328125" style="3" bestFit="1" customWidth="1"/>
    <col min="14074" max="14074" width="9.90625" style="3" bestFit="1" customWidth="1"/>
    <col min="14075" max="14078" width="7.6328125" style="3" bestFit="1" customWidth="1"/>
    <col min="14079" max="14079" width="9.90625" style="3" bestFit="1" customWidth="1"/>
    <col min="14080" max="14083" width="7.6328125" style="3" bestFit="1" customWidth="1"/>
    <col min="14084" max="14084" width="9.90625" style="3" bestFit="1" customWidth="1"/>
    <col min="14085" max="14090" width="4.36328125" style="3" customWidth="1"/>
    <col min="14091" max="14091" width="20.6328125" style="3" customWidth="1"/>
    <col min="14092" max="14321" width="8.7265625" style="3"/>
    <col min="14322" max="14323" width="4.36328125" style="3" customWidth="1"/>
    <col min="14324" max="14324" width="8" style="3" customWidth="1"/>
    <col min="14325" max="14325" width="9.6328125" style="3" customWidth="1"/>
    <col min="14326" max="14326" width="20.6328125" style="3" customWidth="1"/>
    <col min="14327" max="14327" width="6.453125" style="3" customWidth="1"/>
    <col min="14328" max="14329" width="7.6328125" style="3" bestFit="1" customWidth="1"/>
    <col min="14330" max="14330" width="9.90625" style="3" bestFit="1" customWidth="1"/>
    <col min="14331" max="14334" width="7.6328125" style="3" bestFit="1" customWidth="1"/>
    <col min="14335" max="14335" width="9.90625" style="3" bestFit="1" customWidth="1"/>
    <col min="14336" max="14339" width="7.6328125" style="3" bestFit="1" customWidth="1"/>
    <col min="14340" max="14340" width="9.90625" style="3" bestFit="1" customWidth="1"/>
    <col min="14341" max="14346" width="4.36328125" style="3" customWidth="1"/>
    <col min="14347" max="14347" width="20.6328125" style="3" customWidth="1"/>
    <col min="14348" max="14577" width="8.7265625" style="3"/>
    <col min="14578" max="14579" width="4.36328125" style="3" customWidth="1"/>
    <col min="14580" max="14580" width="8" style="3" customWidth="1"/>
    <col min="14581" max="14581" width="9.6328125" style="3" customWidth="1"/>
    <col min="14582" max="14582" width="20.6328125" style="3" customWidth="1"/>
    <col min="14583" max="14583" width="6.453125" style="3" customWidth="1"/>
    <col min="14584" max="14585" width="7.6328125" style="3" bestFit="1" customWidth="1"/>
    <col min="14586" max="14586" width="9.90625" style="3" bestFit="1" customWidth="1"/>
    <col min="14587" max="14590" width="7.6328125" style="3" bestFit="1" customWidth="1"/>
    <col min="14591" max="14591" width="9.90625" style="3" bestFit="1" customWidth="1"/>
    <col min="14592" max="14595" width="7.6328125" style="3" bestFit="1" customWidth="1"/>
    <col min="14596" max="14596" width="9.90625" style="3" bestFit="1" customWidth="1"/>
    <col min="14597" max="14602" width="4.36328125" style="3" customWidth="1"/>
    <col min="14603" max="14603" width="20.6328125" style="3" customWidth="1"/>
    <col min="14604" max="14833" width="8.7265625" style="3"/>
    <col min="14834" max="14835" width="4.36328125" style="3" customWidth="1"/>
    <col min="14836" max="14836" width="8" style="3" customWidth="1"/>
    <col min="14837" max="14837" width="9.6328125" style="3" customWidth="1"/>
    <col min="14838" max="14838" width="20.6328125" style="3" customWidth="1"/>
    <col min="14839" max="14839" width="6.453125" style="3" customWidth="1"/>
    <col min="14840" max="14841" width="7.6328125" style="3" bestFit="1" customWidth="1"/>
    <col min="14842" max="14842" width="9.90625" style="3" bestFit="1" customWidth="1"/>
    <col min="14843" max="14846" width="7.6328125" style="3" bestFit="1" customWidth="1"/>
    <col min="14847" max="14847" width="9.90625" style="3" bestFit="1" customWidth="1"/>
    <col min="14848" max="14851" width="7.6328125" style="3" bestFit="1" customWidth="1"/>
    <col min="14852" max="14852" width="9.90625" style="3" bestFit="1" customWidth="1"/>
    <col min="14853" max="14858" width="4.36328125" style="3" customWidth="1"/>
    <col min="14859" max="14859" width="20.6328125" style="3" customWidth="1"/>
    <col min="14860" max="15089" width="8.7265625" style="3"/>
    <col min="15090" max="15091" width="4.36328125" style="3" customWidth="1"/>
    <col min="15092" max="15092" width="8" style="3" customWidth="1"/>
    <col min="15093" max="15093" width="9.6328125" style="3" customWidth="1"/>
    <col min="15094" max="15094" width="20.6328125" style="3" customWidth="1"/>
    <col min="15095" max="15095" width="6.453125" style="3" customWidth="1"/>
    <col min="15096" max="15097" width="7.6328125" style="3" bestFit="1" customWidth="1"/>
    <col min="15098" max="15098" width="9.90625" style="3" bestFit="1" customWidth="1"/>
    <col min="15099" max="15102" width="7.6328125" style="3" bestFit="1" customWidth="1"/>
    <col min="15103" max="15103" width="9.90625" style="3" bestFit="1" customWidth="1"/>
    <col min="15104" max="15107" width="7.6328125" style="3" bestFit="1" customWidth="1"/>
    <col min="15108" max="15108" width="9.90625" style="3" bestFit="1" customWidth="1"/>
    <col min="15109" max="15114" width="4.36328125" style="3" customWidth="1"/>
    <col min="15115" max="15115" width="20.6328125" style="3" customWidth="1"/>
    <col min="15116" max="15345" width="8.7265625" style="3"/>
    <col min="15346" max="15347" width="4.36328125" style="3" customWidth="1"/>
    <col min="15348" max="15348" width="8" style="3" customWidth="1"/>
    <col min="15349" max="15349" width="9.6328125" style="3" customWidth="1"/>
    <col min="15350" max="15350" width="20.6328125" style="3" customWidth="1"/>
    <col min="15351" max="15351" width="6.453125" style="3" customWidth="1"/>
    <col min="15352" max="15353" width="7.6328125" style="3" bestFit="1" customWidth="1"/>
    <col min="15354" max="15354" width="9.90625" style="3" bestFit="1" customWidth="1"/>
    <col min="15355" max="15358" width="7.6328125" style="3" bestFit="1" customWidth="1"/>
    <col min="15359" max="15359" width="9.90625" style="3" bestFit="1" customWidth="1"/>
    <col min="15360" max="15363" width="7.6328125" style="3" bestFit="1" customWidth="1"/>
    <col min="15364" max="15364" width="9.90625" style="3" bestFit="1" customWidth="1"/>
    <col min="15365" max="15370" width="4.36328125" style="3" customWidth="1"/>
    <col min="15371" max="15371" width="20.6328125" style="3" customWidth="1"/>
    <col min="15372" max="15601" width="8.7265625" style="3"/>
    <col min="15602" max="15603" width="4.36328125" style="3" customWidth="1"/>
    <col min="15604" max="15604" width="8" style="3" customWidth="1"/>
    <col min="15605" max="15605" width="9.6328125" style="3" customWidth="1"/>
    <col min="15606" max="15606" width="20.6328125" style="3" customWidth="1"/>
    <col min="15607" max="15607" width="6.453125" style="3" customWidth="1"/>
    <col min="15608" max="15609" width="7.6328125" style="3" bestFit="1" customWidth="1"/>
    <col min="15610" max="15610" width="9.90625" style="3" bestFit="1" customWidth="1"/>
    <col min="15611" max="15614" width="7.6328125" style="3" bestFit="1" customWidth="1"/>
    <col min="15615" max="15615" width="9.90625" style="3" bestFit="1" customWidth="1"/>
    <col min="15616" max="15619" width="7.6328125" style="3" bestFit="1" customWidth="1"/>
    <col min="15620" max="15620" width="9.90625" style="3" bestFit="1" customWidth="1"/>
    <col min="15621" max="15626" width="4.36328125" style="3" customWidth="1"/>
    <col min="15627" max="15627" width="20.6328125" style="3" customWidth="1"/>
    <col min="15628" max="15857" width="8.7265625" style="3"/>
    <col min="15858" max="15859" width="4.36328125" style="3" customWidth="1"/>
    <col min="15860" max="15860" width="8" style="3" customWidth="1"/>
    <col min="15861" max="15861" width="9.6328125" style="3" customWidth="1"/>
    <col min="15862" max="15862" width="20.6328125" style="3" customWidth="1"/>
    <col min="15863" max="15863" width="6.453125" style="3" customWidth="1"/>
    <col min="15864" max="15865" width="7.6328125" style="3" bestFit="1" customWidth="1"/>
    <col min="15866" max="15866" width="9.90625" style="3" bestFit="1" customWidth="1"/>
    <col min="15867" max="15870" width="7.6328125" style="3" bestFit="1" customWidth="1"/>
    <col min="15871" max="15871" width="9.90625" style="3" bestFit="1" customWidth="1"/>
    <col min="15872" max="15875" width="7.6328125" style="3" bestFit="1" customWidth="1"/>
    <col min="15876" max="15876" width="9.90625" style="3" bestFit="1" customWidth="1"/>
    <col min="15877" max="15882" width="4.36328125" style="3" customWidth="1"/>
    <col min="15883" max="15883" width="20.6328125" style="3" customWidth="1"/>
    <col min="15884" max="16113" width="8.7265625" style="3"/>
    <col min="16114" max="16115" width="4.36328125" style="3" customWidth="1"/>
    <col min="16116" max="16116" width="8" style="3" customWidth="1"/>
    <col min="16117" max="16117" width="9.6328125" style="3" customWidth="1"/>
    <col min="16118" max="16118" width="20.6328125" style="3" customWidth="1"/>
    <col min="16119" max="16119" width="6.453125" style="3" customWidth="1"/>
    <col min="16120" max="16121" width="7.6328125" style="3" bestFit="1" customWidth="1"/>
    <col min="16122" max="16122" width="9.90625" style="3" bestFit="1" customWidth="1"/>
    <col min="16123" max="16126" width="7.6328125" style="3" bestFit="1" customWidth="1"/>
    <col min="16127" max="16127" width="9.90625" style="3" bestFit="1" customWidth="1"/>
    <col min="16128" max="16131" width="7.6328125" style="3" bestFit="1" customWidth="1"/>
    <col min="16132" max="16132" width="9.90625" style="3" bestFit="1" customWidth="1"/>
    <col min="16133" max="16138" width="4.36328125" style="3" customWidth="1"/>
    <col min="16139" max="16139" width="20.6328125" style="3" customWidth="1"/>
    <col min="16140" max="16384" width="8.7265625" style="3"/>
  </cols>
  <sheetData>
    <row r="1" spans="1:32" s="1" customFormat="1" ht="23.15" customHeight="1">
      <c r="A1" s="102" t="s">
        <v>459</v>
      </c>
      <c r="B1" s="77"/>
      <c r="C1" s="77"/>
      <c r="D1" s="76"/>
      <c r="E1" s="77"/>
      <c r="F1" s="77"/>
      <c r="G1" s="158" t="s">
        <v>685</v>
      </c>
      <c r="H1" s="77"/>
      <c r="I1" s="77"/>
      <c r="J1" s="81"/>
      <c r="K1" s="77"/>
      <c r="L1" s="77"/>
      <c r="M1" s="81"/>
      <c r="N1" s="77"/>
      <c r="O1" s="77"/>
      <c r="P1" s="81"/>
      <c r="Q1" s="77"/>
      <c r="R1" s="77"/>
      <c r="S1" s="77"/>
      <c r="T1" s="77"/>
      <c r="U1" s="77"/>
      <c r="V1" s="77"/>
      <c r="W1" s="77"/>
      <c r="X1" s="77"/>
      <c r="Y1" s="77"/>
      <c r="Z1" s="77"/>
      <c r="AA1" s="77"/>
      <c r="AB1" s="77"/>
      <c r="AC1" s="77"/>
      <c r="AD1" s="77"/>
      <c r="AE1" s="77"/>
      <c r="AF1" s="77"/>
    </row>
    <row r="2" spans="1:32" ht="5.15" customHeight="1" thickBot="1">
      <c r="C2" s="4"/>
      <c r="D2" s="5"/>
      <c r="E2" s="5"/>
      <c r="F2" s="5"/>
      <c r="G2" s="2"/>
      <c r="H2" s="2"/>
      <c r="I2" s="2"/>
      <c r="J2" s="2"/>
      <c r="K2" s="2"/>
      <c r="L2" s="2"/>
      <c r="M2" s="2"/>
      <c r="N2" s="2"/>
      <c r="O2" s="2"/>
      <c r="P2" s="2"/>
      <c r="Q2" s="2"/>
      <c r="R2" s="2"/>
      <c r="S2" s="2"/>
      <c r="T2" s="2"/>
      <c r="U2" s="2"/>
      <c r="V2" s="2"/>
      <c r="W2" s="2"/>
      <c r="X2" s="2"/>
      <c r="Y2" s="2"/>
      <c r="Z2" s="2"/>
      <c r="AA2" s="2"/>
      <c r="AB2" s="2"/>
      <c r="AC2" s="2"/>
      <c r="AD2" s="2"/>
      <c r="AE2" s="2"/>
      <c r="AF2" s="2"/>
    </row>
    <row r="3" spans="1:32" s="10" customFormat="1" ht="19" customHeight="1" thickBot="1">
      <c r="A3" s="248" t="s">
        <v>1</v>
      </c>
      <c r="B3" s="249"/>
      <c r="C3" s="249"/>
      <c r="D3" s="249"/>
      <c r="E3" s="250"/>
      <c r="F3" s="253" t="s">
        <v>618</v>
      </c>
      <c r="G3" s="25"/>
      <c r="H3" s="25"/>
      <c r="I3" s="155" t="s">
        <v>2</v>
      </c>
      <c r="J3" s="156"/>
      <c r="K3" s="156"/>
      <c r="L3" s="156"/>
      <c r="M3" s="156"/>
      <c r="N3" s="156"/>
      <c r="O3" s="156"/>
      <c r="P3" s="156"/>
      <c r="Q3" s="156"/>
      <c r="R3" s="156"/>
      <c r="S3" s="156"/>
      <c r="T3" s="156"/>
      <c r="U3" s="156"/>
      <c r="V3" s="156"/>
      <c r="W3" s="156"/>
      <c r="X3" s="156"/>
      <c r="Y3" s="156"/>
      <c r="Z3" s="157"/>
      <c r="AA3" s="155" t="s">
        <v>489</v>
      </c>
      <c r="AB3" s="156"/>
      <c r="AC3" s="156"/>
      <c r="AD3" s="156"/>
      <c r="AE3" s="156"/>
      <c r="AF3" s="157"/>
    </row>
    <row r="4" spans="1:32" s="10" customFormat="1" ht="19" customHeight="1" thickBot="1">
      <c r="A4" s="251" t="s">
        <v>322</v>
      </c>
      <c r="B4" s="252"/>
      <c r="C4" s="251" t="s">
        <v>3</v>
      </c>
      <c r="D4" s="252"/>
      <c r="E4" s="26"/>
      <c r="F4" s="254"/>
      <c r="G4" s="27"/>
      <c r="H4" s="27"/>
      <c r="I4" s="20" t="s">
        <v>458</v>
      </c>
      <c r="J4" s="21"/>
      <c r="K4" s="21"/>
      <c r="L4" s="21"/>
      <c r="M4" s="21"/>
      <c r="N4" s="21"/>
      <c r="O4" s="21"/>
      <c r="P4" s="21"/>
      <c r="Q4" s="21"/>
      <c r="R4" s="21"/>
      <c r="S4" s="21"/>
      <c r="T4" s="21"/>
      <c r="U4" s="21"/>
      <c r="V4" s="21"/>
      <c r="W4" s="21"/>
      <c r="X4" s="21"/>
      <c r="Y4" s="21"/>
      <c r="Z4" s="21"/>
      <c r="AA4" s="161" t="s">
        <v>488</v>
      </c>
      <c r="AB4" s="162"/>
      <c r="AC4" s="162"/>
      <c r="AD4" s="162"/>
      <c r="AE4" s="162"/>
      <c r="AF4" s="241"/>
    </row>
    <row r="5" spans="1:32" s="10" customFormat="1" ht="13" customHeight="1">
      <c r="A5" s="28"/>
      <c r="B5" s="29"/>
      <c r="C5" s="28"/>
      <c r="D5" s="29"/>
      <c r="E5" s="30"/>
      <c r="F5" s="254"/>
      <c r="G5" s="27"/>
      <c r="H5" s="27"/>
      <c r="I5" s="13">
        <v>1</v>
      </c>
      <c r="J5" s="14">
        <v>6</v>
      </c>
      <c r="K5" s="14">
        <v>8</v>
      </c>
      <c r="L5" s="14">
        <v>11</v>
      </c>
      <c r="M5" s="14">
        <v>20</v>
      </c>
      <c r="N5" s="145">
        <v>37</v>
      </c>
      <c r="O5" s="145">
        <v>38</v>
      </c>
      <c r="P5" s="14">
        <v>69</v>
      </c>
      <c r="Q5" s="14">
        <v>71</v>
      </c>
      <c r="R5" s="14">
        <v>86</v>
      </c>
      <c r="S5" s="14">
        <v>87</v>
      </c>
      <c r="T5" s="14">
        <v>88</v>
      </c>
      <c r="U5" s="14">
        <v>90</v>
      </c>
      <c r="V5" s="14">
        <v>91</v>
      </c>
      <c r="W5" s="14">
        <v>92</v>
      </c>
      <c r="X5" s="14">
        <v>93</v>
      </c>
      <c r="Y5" s="14">
        <v>109</v>
      </c>
      <c r="Z5" s="14">
        <v>125</v>
      </c>
      <c r="AA5" s="159">
        <v>300</v>
      </c>
      <c r="AB5" s="160"/>
      <c r="AC5" s="163"/>
      <c r="AD5" s="163"/>
      <c r="AE5" s="163"/>
      <c r="AF5" s="242"/>
    </row>
    <row r="6" spans="1:32" s="10" customFormat="1" ht="170.15" customHeight="1" thickBot="1">
      <c r="A6" s="103" t="s">
        <v>323</v>
      </c>
      <c r="B6" s="104" t="s">
        <v>324</v>
      </c>
      <c r="C6" s="103" t="s">
        <v>4</v>
      </c>
      <c r="D6" s="104" t="s">
        <v>5</v>
      </c>
      <c r="E6" s="105" t="s">
        <v>444</v>
      </c>
      <c r="F6" s="255"/>
      <c r="G6" s="106" t="s">
        <v>6</v>
      </c>
      <c r="H6" s="34" t="s">
        <v>284</v>
      </c>
      <c r="I6" s="229" t="str">
        <f>HYPERLINK("#分類事項一覧! $B$3 "," 男女")</f>
        <v xml:space="preserve"> 男女</v>
      </c>
      <c r="J6" s="230" t="str">
        <f>HYPERLINK("#分類事項一覧! $B$57 "," 年齢")</f>
        <v xml:space="preserve"> 年齢</v>
      </c>
      <c r="K6" s="230" t="str">
        <f>HYPERLINK("#分類事項一覧! $B$377 "," 教育")</f>
        <v xml:space="preserve"> 教育</v>
      </c>
      <c r="L6" s="230" t="str">
        <f>HYPERLINK("#分類事項一覧! $B$459 "," 就業状態・仕事の主従")</f>
        <v xml:space="preserve"> 就業状態・仕事の主従</v>
      </c>
      <c r="M6" s="230" t="str">
        <f>HYPERLINK("#分類事項一覧! $B$664 "," 従業上の地位・雇用形態")</f>
        <v xml:space="preserve"> 従業上の地位・雇用形態</v>
      </c>
      <c r="N6" s="230" t="str">
        <f>HYPERLINK("#分類事項一覧! $B$1847 "," テレワーク実施の有無・頻度")</f>
        <v xml:space="preserve"> テレワーク実施の有無・頻度</v>
      </c>
      <c r="O6" s="230" t="str">
        <f>HYPERLINK("#分類事項一覧! $B$1861 "," テレワーク実施の場所")</f>
        <v xml:space="preserve"> テレワーク実施の場所</v>
      </c>
      <c r="P6" s="230" t="str">
        <f>HYPERLINK("#分類事項一覧! $B$2359 "," 過去１年間の就業異動")</f>
        <v xml:space="preserve"> 過去１年間の就業異動</v>
      </c>
      <c r="Q6" s="230" t="str">
        <f>HYPERLINK("#分類事項一覧! $B$2395 "," 前職の有無")</f>
        <v xml:space="preserve"> 前職の有無</v>
      </c>
      <c r="R6" s="230" t="str">
        <f>HYPERLINK("#分類事項一覧! $B$2743 "," 転居の有無・居住開始時期・転居前の居住地")</f>
        <v xml:space="preserve"> 転居の有無・居住開始時期・転居前の居住地</v>
      </c>
      <c r="S6" s="230" t="str">
        <f>HYPERLINK("#分類事項一覧! $B$2763 "," 転居の有無・転居前の居住地")</f>
        <v xml:space="preserve"> 転居の有無・転居前の居住地</v>
      </c>
      <c r="T6" s="230" t="str">
        <f>HYPERLINK("#分類事項一覧! $B$2824 "," 過去１年以内の転居の有無・転居前の居住地")</f>
        <v xml:space="preserve"> 過去１年以内の転居の有無・転居前の居住地</v>
      </c>
      <c r="U6" s="230" t="str">
        <f>HYPERLINK("#分類事項一覧! $B$2885 "," 居住開始時期")</f>
        <v xml:space="preserve"> 居住開始時期</v>
      </c>
      <c r="V6" s="230" t="str">
        <f>HYPERLINK("#分類事項一覧! $B$2906 "," 転居理由")</f>
        <v xml:space="preserve"> 転居理由</v>
      </c>
      <c r="W6" s="230" t="str">
        <f>HYPERLINK("#分類事項一覧! $B$2924 "," 現在の居住地")</f>
        <v xml:space="preserve"> 現在の居住地</v>
      </c>
      <c r="X6" s="230" t="str">
        <f>HYPERLINK("#分類事項一覧! $B$2978 "," 転居前の居住地")</f>
        <v xml:space="preserve"> 転居前の居住地</v>
      </c>
      <c r="Y6" s="230" t="str">
        <f>HYPERLINK("#分類事項一覧! $B$3289 "," 現職の産業")</f>
        <v xml:space="preserve"> 現職の産業</v>
      </c>
      <c r="Z6" s="230" t="str">
        <f>HYPERLINK("#分類事項一覧! $B$3629 "," 前職の産業")</f>
        <v xml:space="preserve"> 前職の産業</v>
      </c>
      <c r="AA6" s="240" t="str">
        <f>HYPERLINK("#分類事項一覧! $B$5017 "," 地域区分")</f>
        <v xml:space="preserve"> 地域区分</v>
      </c>
      <c r="AB6" s="35" t="s">
        <v>490</v>
      </c>
      <c r="AC6" s="56" t="s">
        <v>491</v>
      </c>
      <c r="AD6" s="56" t="s">
        <v>492</v>
      </c>
      <c r="AE6" s="56" t="s">
        <v>493</v>
      </c>
      <c r="AF6" s="243" t="s">
        <v>494</v>
      </c>
    </row>
    <row r="7" spans="1:32" s="7" customFormat="1" ht="12">
      <c r="A7" s="36" t="s">
        <v>414</v>
      </c>
      <c r="B7" s="37" t="s">
        <v>7</v>
      </c>
      <c r="C7" s="36" t="s">
        <v>176</v>
      </c>
      <c r="D7" s="37" t="s">
        <v>7</v>
      </c>
      <c r="E7" s="61" t="s">
        <v>177</v>
      </c>
      <c r="F7" s="61" t="s">
        <v>686</v>
      </c>
      <c r="G7" s="38" t="s">
        <v>0</v>
      </c>
      <c r="H7" s="38" t="s">
        <v>285</v>
      </c>
      <c r="I7" s="16">
        <v>3</v>
      </c>
      <c r="J7" s="17">
        <v>16</v>
      </c>
      <c r="K7" s="17"/>
      <c r="L7" s="17"/>
      <c r="M7" s="17">
        <v>4</v>
      </c>
      <c r="N7" s="17"/>
      <c r="O7" s="107"/>
      <c r="P7" s="17">
        <v>6</v>
      </c>
      <c r="Q7" s="17"/>
      <c r="R7" s="17"/>
      <c r="S7" s="17"/>
      <c r="T7" s="17">
        <v>8</v>
      </c>
      <c r="U7" s="17"/>
      <c r="V7" s="17"/>
      <c r="W7" s="17"/>
      <c r="X7" s="17"/>
      <c r="Y7" s="17"/>
      <c r="Z7" s="17"/>
      <c r="AA7" s="97">
        <v>1</v>
      </c>
      <c r="AB7" s="17" t="s">
        <v>115</v>
      </c>
      <c r="AC7" s="57"/>
      <c r="AD7" s="57"/>
      <c r="AE7" s="57"/>
      <c r="AF7" s="244"/>
    </row>
    <row r="8" spans="1:32" s="10" customFormat="1" ht="12">
      <c r="A8" s="147">
        <v>173</v>
      </c>
      <c r="B8" s="40" t="s">
        <v>8</v>
      </c>
      <c r="C8" s="39" t="s">
        <v>176</v>
      </c>
      <c r="D8" s="40" t="s">
        <v>8</v>
      </c>
      <c r="E8" s="62" t="s">
        <v>177</v>
      </c>
      <c r="F8" s="62" t="s">
        <v>687</v>
      </c>
      <c r="G8" s="41" t="s">
        <v>0</v>
      </c>
      <c r="H8" s="41" t="s">
        <v>285</v>
      </c>
      <c r="I8" s="18">
        <v>3</v>
      </c>
      <c r="J8" s="19"/>
      <c r="K8" s="19">
        <v>15</v>
      </c>
      <c r="L8" s="19"/>
      <c r="M8" s="19">
        <v>4</v>
      </c>
      <c r="N8" s="19"/>
      <c r="O8" s="67"/>
      <c r="P8" s="19">
        <v>6</v>
      </c>
      <c r="Q8" s="19"/>
      <c r="R8" s="19"/>
      <c r="S8" s="19"/>
      <c r="T8" s="19">
        <v>8</v>
      </c>
      <c r="U8" s="19"/>
      <c r="V8" s="19"/>
      <c r="W8" s="19"/>
      <c r="X8" s="19"/>
      <c r="Y8" s="19"/>
      <c r="Z8" s="19"/>
      <c r="AA8" s="98">
        <v>1</v>
      </c>
      <c r="AB8" s="19" t="s">
        <v>115</v>
      </c>
      <c r="AC8" s="58"/>
      <c r="AD8" s="58"/>
      <c r="AE8" s="58"/>
      <c r="AF8" s="245"/>
    </row>
    <row r="9" spans="1:32" s="10" customFormat="1" ht="12">
      <c r="A9" s="147">
        <v>174</v>
      </c>
      <c r="B9" s="40"/>
      <c r="C9" s="39" t="s">
        <v>178</v>
      </c>
      <c r="D9" s="40" t="s">
        <v>15</v>
      </c>
      <c r="E9" s="42" t="s">
        <v>179</v>
      </c>
      <c r="F9" s="42" t="s">
        <v>688</v>
      </c>
      <c r="G9" s="41" t="s">
        <v>0</v>
      </c>
      <c r="H9" s="41" t="s">
        <v>285</v>
      </c>
      <c r="I9" s="18">
        <v>3</v>
      </c>
      <c r="J9" s="19"/>
      <c r="K9" s="19"/>
      <c r="L9" s="19"/>
      <c r="M9" s="19"/>
      <c r="N9" s="19"/>
      <c r="O9" s="67"/>
      <c r="P9" s="19">
        <v>2</v>
      </c>
      <c r="Q9" s="19"/>
      <c r="R9" s="19"/>
      <c r="S9" s="19"/>
      <c r="T9" s="19">
        <v>55</v>
      </c>
      <c r="U9" s="19"/>
      <c r="V9" s="19"/>
      <c r="W9" s="19">
        <v>48</v>
      </c>
      <c r="X9" s="19"/>
      <c r="Y9" s="19"/>
      <c r="Z9" s="19"/>
      <c r="AA9" s="98">
        <v>1</v>
      </c>
      <c r="AB9" s="19" t="s">
        <v>115</v>
      </c>
      <c r="AC9" s="58"/>
      <c r="AD9" s="58"/>
      <c r="AE9" s="58"/>
      <c r="AF9" s="245"/>
    </row>
    <row r="10" spans="1:32" s="10" customFormat="1" ht="12">
      <c r="A10" s="39" t="s">
        <v>431</v>
      </c>
      <c r="B10" s="40"/>
      <c r="C10" s="39" t="s">
        <v>180</v>
      </c>
      <c r="D10" s="40" t="s">
        <v>15</v>
      </c>
      <c r="E10" s="42" t="s">
        <v>181</v>
      </c>
      <c r="F10" s="42" t="s">
        <v>689</v>
      </c>
      <c r="G10" s="41" t="s">
        <v>0</v>
      </c>
      <c r="H10" s="41" t="s">
        <v>285</v>
      </c>
      <c r="I10" s="18">
        <v>3</v>
      </c>
      <c r="J10" s="19">
        <v>16</v>
      </c>
      <c r="K10" s="19"/>
      <c r="L10" s="19"/>
      <c r="M10" s="19"/>
      <c r="N10" s="19"/>
      <c r="O10" s="67"/>
      <c r="P10" s="19"/>
      <c r="Q10" s="19"/>
      <c r="R10" s="19">
        <v>14</v>
      </c>
      <c r="S10" s="19"/>
      <c r="T10" s="19"/>
      <c r="U10" s="19"/>
      <c r="V10" s="19"/>
      <c r="W10" s="19"/>
      <c r="X10" s="19"/>
      <c r="Y10" s="19"/>
      <c r="Z10" s="19"/>
      <c r="AA10" s="98">
        <v>1</v>
      </c>
      <c r="AB10" s="19" t="s">
        <v>115</v>
      </c>
      <c r="AC10" s="58"/>
      <c r="AD10" s="58"/>
      <c r="AE10" s="58"/>
      <c r="AF10" s="245"/>
    </row>
    <row r="11" spans="1:32" s="10" customFormat="1" ht="12">
      <c r="A11" s="39" t="s">
        <v>415</v>
      </c>
      <c r="B11" s="40"/>
      <c r="C11" s="39" t="s">
        <v>182</v>
      </c>
      <c r="D11" s="40" t="s">
        <v>15</v>
      </c>
      <c r="E11" s="42" t="s">
        <v>183</v>
      </c>
      <c r="F11" s="42" t="s">
        <v>690</v>
      </c>
      <c r="G11" s="41" t="s">
        <v>0</v>
      </c>
      <c r="H11" s="41" t="s">
        <v>285</v>
      </c>
      <c r="I11" s="18">
        <v>3</v>
      </c>
      <c r="J11" s="19"/>
      <c r="K11" s="19"/>
      <c r="L11" s="19"/>
      <c r="M11" s="19"/>
      <c r="N11" s="19"/>
      <c r="O11" s="67"/>
      <c r="P11" s="19"/>
      <c r="Q11" s="19"/>
      <c r="R11" s="19"/>
      <c r="S11" s="19">
        <v>55</v>
      </c>
      <c r="T11" s="19"/>
      <c r="U11" s="19">
        <v>6</v>
      </c>
      <c r="V11" s="19"/>
      <c r="W11" s="19">
        <v>48</v>
      </c>
      <c r="X11" s="19"/>
      <c r="Y11" s="19"/>
      <c r="Z11" s="19"/>
      <c r="AA11" s="98">
        <v>1</v>
      </c>
      <c r="AB11" s="19" t="s">
        <v>115</v>
      </c>
      <c r="AC11" s="58"/>
      <c r="AD11" s="58"/>
      <c r="AE11" s="58"/>
      <c r="AF11" s="245"/>
    </row>
    <row r="12" spans="1:32" s="7" customFormat="1" ht="12">
      <c r="A12" s="108" t="s">
        <v>416</v>
      </c>
      <c r="B12" s="109" t="s">
        <v>15</v>
      </c>
      <c r="C12" s="108" t="s">
        <v>184</v>
      </c>
      <c r="D12" s="109" t="s">
        <v>15</v>
      </c>
      <c r="E12" s="110" t="s">
        <v>185</v>
      </c>
      <c r="F12" s="110" t="s">
        <v>691</v>
      </c>
      <c r="G12" s="54" t="s">
        <v>354</v>
      </c>
      <c r="H12" s="54" t="s">
        <v>285</v>
      </c>
      <c r="I12" s="22">
        <v>3</v>
      </c>
      <c r="J12" s="23">
        <v>16</v>
      </c>
      <c r="K12" s="23"/>
      <c r="L12" s="23"/>
      <c r="M12" s="23"/>
      <c r="N12" s="23"/>
      <c r="O12" s="111"/>
      <c r="P12" s="23"/>
      <c r="Q12" s="23"/>
      <c r="R12" s="23"/>
      <c r="S12" s="23"/>
      <c r="T12" s="23"/>
      <c r="U12" s="23">
        <v>15</v>
      </c>
      <c r="V12" s="23">
        <v>12</v>
      </c>
      <c r="W12" s="23"/>
      <c r="X12" s="23">
        <v>6</v>
      </c>
      <c r="Y12" s="23"/>
      <c r="Z12" s="23"/>
      <c r="AA12" s="98">
        <v>1</v>
      </c>
      <c r="AB12" s="19" t="s">
        <v>115</v>
      </c>
      <c r="AC12" s="58"/>
      <c r="AD12" s="58"/>
      <c r="AE12" s="58"/>
      <c r="AF12" s="245"/>
    </row>
    <row r="13" spans="1:32" s="10" customFormat="1" ht="12">
      <c r="A13" s="39" t="s">
        <v>417</v>
      </c>
      <c r="B13" s="40"/>
      <c r="C13" s="39" t="s">
        <v>186</v>
      </c>
      <c r="D13" s="40" t="s">
        <v>15</v>
      </c>
      <c r="E13" s="42" t="s">
        <v>187</v>
      </c>
      <c r="F13" s="42" t="s">
        <v>692</v>
      </c>
      <c r="G13" s="41" t="s">
        <v>85</v>
      </c>
      <c r="H13" s="41" t="s">
        <v>285</v>
      </c>
      <c r="I13" s="18">
        <v>3</v>
      </c>
      <c r="J13" s="19"/>
      <c r="K13" s="19"/>
      <c r="L13" s="19">
        <v>3</v>
      </c>
      <c r="M13" s="19"/>
      <c r="N13" s="19"/>
      <c r="O13" s="67"/>
      <c r="P13" s="19"/>
      <c r="Q13" s="19">
        <v>3</v>
      </c>
      <c r="R13" s="19"/>
      <c r="S13" s="19"/>
      <c r="T13" s="19"/>
      <c r="U13" s="19">
        <v>6</v>
      </c>
      <c r="V13" s="19"/>
      <c r="W13" s="19"/>
      <c r="X13" s="19">
        <v>6</v>
      </c>
      <c r="Y13" s="19">
        <v>21</v>
      </c>
      <c r="Z13" s="19">
        <v>21</v>
      </c>
      <c r="AA13" s="98">
        <v>1</v>
      </c>
      <c r="AB13" s="19" t="s">
        <v>115</v>
      </c>
      <c r="AC13" s="58"/>
      <c r="AD13" s="58"/>
      <c r="AE13" s="58"/>
      <c r="AF13" s="245"/>
    </row>
    <row r="14" spans="1:32" s="10" customFormat="1" ht="12">
      <c r="A14" s="39" t="s">
        <v>418</v>
      </c>
      <c r="B14" s="40"/>
      <c r="C14" s="39" t="s">
        <v>188</v>
      </c>
      <c r="D14" s="40"/>
      <c r="E14" s="42" t="s">
        <v>454</v>
      </c>
      <c r="F14" s="42" t="s">
        <v>693</v>
      </c>
      <c r="G14" s="41" t="s">
        <v>355</v>
      </c>
      <c r="H14" s="41" t="s">
        <v>285</v>
      </c>
      <c r="I14" s="18">
        <v>3</v>
      </c>
      <c r="J14" s="19"/>
      <c r="K14" s="19"/>
      <c r="L14" s="19">
        <v>2</v>
      </c>
      <c r="M14" s="19"/>
      <c r="N14" s="19">
        <v>8</v>
      </c>
      <c r="O14" s="67"/>
      <c r="P14" s="19"/>
      <c r="Q14" s="19"/>
      <c r="R14" s="19"/>
      <c r="S14" s="19"/>
      <c r="T14" s="19"/>
      <c r="U14" s="19" t="s">
        <v>89</v>
      </c>
      <c r="V14" s="85"/>
      <c r="W14" s="19"/>
      <c r="X14" s="19">
        <v>49</v>
      </c>
      <c r="Y14" s="19"/>
      <c r="Z14" s="19"/>
      <c r="AA14" s="98">
        <v>1</v>
      </c>
      <c r="AB14" s="19" t="s">
        <v>115</v>
      </c>
      <c r="AC14" s="58"/>
      <c r="AD14" s="58"/>
      <c r="AE14" s="58"/>
      <c r="AF14" s="245"/>
    </row>
    <row r="15" spans="1:32" s="10" customFormat="1" ht="12">
      <c r="A15" s="39" t="s">
        <v>419</v>
      </c>
      <c r="B15" s="40"/>
      <c r="C15" s="39" t="s">
        <v>262</v>
      </c>
      <c r="D15" s="40"/>
      <c r="E15" s="42" t="s">
        <v>454</v>
      </c>
      <c r="F15" s="42" t="s">
        <v>694</v>
      </c>
      <c r="G15" s="41" t="s">
        <v>355</v>
      </c>
      <c r="H15" s="41" t="s">
        <v>285</v>
      </c>
      <c r="I15" s="18">
        <v>3</v>
      </c>
      <c r="J15" s="19"/>
      <c r="K15" s="19"/>
      <c r="L15" s="19">
        <v>2</v>
      </c>
      <c r="M15" s="19"/>
      <c r="N15" s="19">
        <v>8</v>
      </c>
      <c r="O15" s="67"/>
      <c r="P15" s="19"/>
      <c r="Q15" s="19"/>
      <c r="R15" s="19"/>
      <c r="S15" s="19"/>
      <c r="T15" s="19"/>
      <c r="U15" s="19" t="s">
        <v>89</v>
      </c>
      <c r="V15" s="85"/>
      <c r="W15" s="19">
        <v>48</v>
      </c>
      <c r="X15" s="19"/>
      <c r="Y15" s="19"/>
      <c r="Z15" s="19"/>
      <c r="AA15" s="98">
        <v>1</v>
      </c>
      <c r="AB15" s="19" t="s">
        <v>115</v>
      </c>
      <c r="AC15" s="58"/>
      <c r="AD15" s="58"/>
      <c r="AE15" s="58"/>
      <c r="AF15" s="245"/>
    </row>
    <row r="16" spans="1:32" s="10" customFormat="1" ht="12.5" thickBot="1">
      <c r="A16" s="116" t="s">
        <v>420</v>
      </c>
      <c r="B16" s="69"/>
      <c r="C16" s="116" t="s">
        <v>454</v>
      </c>
      <c r="D16" s="69"/>
      <c r="E16" s="100" t="s">
        <v>454</v>
      </c>
      <c r="F16" s="100" t="s">
        <v>695</v>
      </c>
      <c r="G16" s="70" t="s">
        <v>263</v>
      </c>
      <c r="H16" s="70" t="s">
        <v>285</v>
      </c>
      <c r="I16" s="71">
        <v>3</v>
      </c>
      <c r="J16" s="72">
        <v>7</v>
      </c>
      <c r="K16" s="72"/>
      <c r="L16" s="72">
        <v>2</v>
      </c>
      <c r="M16" s="72"/>
      <c r="N16" s="72">
        <v>8</v>
      </c>
      <c r="O16" s="153">
        <v>2</v>
      </c>
      <c r="P16" s="72"/>
      <c r="Q16" s="72"/>
      <c r="R16" s="72"/>
      <c r="S16" s="72"/>
      <c r="T16" s="72"/>
      <c r="U16" s="72">
        <v>6</v>
      </c>
      <c r="V16" s="72">
        <v>12</v>
      </c>
      <c r="W16" s="72"/>
      <c r="X16" s="72">
        <v>6</v>
      </c>
      <c r="Y16" s="72"/>
      <c r="Z16" s="72"/>
      <c r="AA16" s="101">
        <v>1</v>
      </c>
      <c r="AB16" s="72" t="s">
        <v>115</v>
      </c>
      <c r="AC16" s="74"/>
      <c r="AD16" s="74"/>
      <c r="AE16" s="74"/>
      <c r="AF16" s="75"/>
    </row>
    <row r="17" spans="27:32" s="10" customFormat="1">
      <c r="AA17"/>
      <c r="AB17"/>
      <c r="AC17"/>
      <c r="AD17"/>
      <c r="AE17"/>
      <c r="AF17"/>
    </row>
    <row r="18" spans="27:32" s="6" customFormat="1">
      <c r="AA18"/>
      <c r="AB18"/>
      <c r="AC18"/>
      <c r="AD18"/>
      <c r="AE18"/>
      <c r="AF18"/>
    </row>
    <row r="19" spans="27:32" s="6" customFormat="1">
      <c r="AA19"/>
      <c r="AB19"/>
      <c r="AC19"/>
      <c r="AD19"/>
      <c r="AE19"/>
      <c r="AF19"/>
    </row>
    <row r="20" spans="27:32" s="6" customFormat="1">
      <c r="AA20"/>
      <c r="AB20"/>
      <c r="AC20"/>
      <c r="AD20"/>
      <c r="AE20"/>
      <c r="AF20"/>
    </row>
    <row r="21" spans="27:32" s="6" customFormat="1">
      <c r="AA21"/>
      <c r="AB21"/>
      <c r="AC21"/>
      <c r="AD21"/>
      <c r="AE21"/>
      <c r="AF21"/>
    </row>
    <row r="22" spans="27:32" s="6" customFormat="1">
      <c r="AA22"/>
      <c r="AB22"/>
      <c r="AC22"/>
      <c r="AD22"/>
      <c r="AE22"/>
      <c r="AF22"/>
    </row>
    <row r="23" spans="27:32" s="6" customFormat="1">
      <c r="AA23"/>
      <c r="AB23"/>
      <c r="AC23"/>
      <c r="AD23"/>
      <c r="AE23"/>
      <c r="AF23"/>
    </row>
    <row r="24" spans="27:32" s="6" customFormat="1">
      <c r="AA24"/>
      <c r="AB24"/>
      <c r="AC24"/>
      <c r="AD24"/>
      <c r="AE24"/>
      <c r="AF24"/>
    </row>
    <row r="25" spans="27:32" s="6" customFormat="1">
      <c r="AA25"/>
      <c r="AB25"/>
      <c r="AC25"/>
      <c r="AD25"/>
      <c r="AE25"/>
      <c r="AF25"/>
    </row>
    <row r="26" spans="27:32" s="6" customFormat="1">
      <c r="AA26"/>
      <c r="AB26"/>
      <c r="AC26"/>
      <c r="AD26"/>
      <c r="AE26"/>
      <c r="AF26"/>
    </row>
    <row r="27" spans="27:32" s="6" customFormat="1">
      <c r="AA27"/>
      <c r="AB27"/>
      <c r="AC27"/>
      <c r="AD27"/>
      <c r="AE27"/>
      <c r="AF27"/>
    </row>
    <row r="28" spans="27:32" s="6" customFormat="1">
      <c r="AA28"/>
      <c r="AB28"/>
      <c r="AC28"/>
      <c r="AD28"/>
      <c r="AE28"/>
      <c r="AF28"/>
    </row>
    <row r="29" spans="27:32" s="6" customFormat="1">
      <c r="AA29"/>
      <c r="AB29"/>
      <c r="AC29"/>
      <c r="AD29"/>
      <c r="AE29"/>
      <c r="AF29"/>
    </row>
    <row r="30" spans="27:32" s="6" customFormat="1">
      <c r="AA30"/>
      <c r="AB30"/>
      <c r="AC30"/>
      <c r="AD30"/>
      <c r="AE30"/>
      <c r="AF30"/>
    </row>
    <row r="31" spans="27:32" s="6" customFormat="1">
      <c r="AA31"/>
      <c r="AB31"/>
      <c r="AC31"/>
      <c r="AD31"/>
      <c r="AE31"/>
      <c r="AF31"/>
    </row>
    <row r="32" spans="27:32" s="6" customFormat="1">
      <c r="AA32"/>
      <c r="AB32"/>
      <c r="AC32"/>
      <c r="AD32"/>
      <c r="AE32"/>
      <c r="AF32"/>
    </row>
    <row r="33" s="6" customFormat="1" ht="12"/>
    <row r="34" s="6" customFormat="1" ht="12"/>
    <row r="35" s="6" customFormat="1" ht="12"/>
    <row r="36" s="6" customFormat="1" ht="12"/>
    <row r="37" s="6" customFormat="1" ht="12"/>
    <row r="38" s="6" customFormat="1" ht="12"/>
    <row r="39" s="6" customFormat="1" ht="12"/>
    <row r="40" s="6" customFormat="1" ht="12"/>
    <row r="41" s="6" customFormat="1" ht="12"/>
    <row r="42" s="6" customFormat="1" ht="12"/>
    <row r="43" s="6" customFormat="1" ht="12"/>
    <row r="44" s="6" customFormat="1" ht="12"/>
    <row r="45" s="6" customFormat="1" ht="12"/>
    <row r="46" s="6" customFormat="1" ht="12"/>
    <row r="47" s="6" customFormat="1" ht="12"/>
    <row r="48" s="6" customFormat="1" ht="12"/>
    <row r="49" s="6" customFormat="1" ht="12"/>
    <row r="50" s="6" customFormat="1" ht="12"/>
    <row r="51" s="6" customFormat="1" ht="12"/>
    <row r="52" s="6" customFormat="1" ht="12"/>
    <row r="53" s="6" customFormat="1" ht="12"/>
    <row r="54" s="6" customFormat="1" ht="12"/>
    <row r="55" s="6" customFormat="1" ht="12"/>
    <row r="56" s="6" customFormat="1" ht="12"/>
    <row r="57" s="6" customFormat="1" ht="12"/>
    <row r="58" s="6" customFormat="1" ht="12"/>
    <row r="59" s="6" customFormat="1" ht="12"/>
    <row r="60" s="6" customFormat="1" ht="12"/>
    <row r="61" s="6" customFormat="1" ht="12"/>
    <row r="62" s="6" customFormat="1" ht="12"/>
    <row r="63" s="6" customFormat="1" ht="12"/>
    <row r="64" s="6" customFormat="1" ht="12"/>
    <row r="65" s="6" customFormat="1" ht="12"/>
    <row r="66" s="6" customFormat="1" ht="12"/>
    <row r="67" s="6" customFormat="1" ht="12"/>
    <row r="68" s="6" customFormat="1" ht="12"/>
    <row r="69" s="6" customFormat="1" ht="12"/>
    <row r="70" s="6" customFormat="1" ht="12"/>
    <row r="71" s="6" customFormat="1" ht="12"/>
    <row r="72" s="6" customFormat="1" ht="12"/>
    <row r="73" s="6" customFormat="1" ht="12"/>
    <row r="74" s="6" customFormat="1" ht="12"/>
    <row r="75" s="6" customFormat="1" ht="12"/>
    <row r="76" s="6" customFormat="1" ht="12"/>
    <row r="77" s="6" customFormat="1" ht="12"/>
    <row r="78" s="6" customFormat="1" ht="12"/>
    <row r="79" s="6" customFormat="1" ht="12"/>
    <row r="80" s="6" customFormat="1" ht="12"/>
    <row r="81" spans="3:32" s="6" customFormat="1" ht="12"/>
    <row r="82" spans="3:32" s="6" customFormat="1" ht="12"/>
    <row r="83" spans="3:32" s="6" customFormat="1" ht="12"/>
    <row r="84" spans="3:32" s="6" customFormat="1" ht="12"/>
    <row r="85" spans="3:32" s="6" customFormat="1" ht="15" customHeight="1"/>
    <row r="86" spans="3:32">
      <c r="C86" s="6"/>
      <c r="D86" s="6"/>
      <c r="E86" s="6"/>
      <c r="F86" s="6"/>
      <c r="G86" s="6"/>
      <c r="H86" s="6"/>
      <c r="I86" s="6"/>
      <c r="J86" s="6"/>
      <c r="K86" s="6"/>
      <c r="L86" s="6"/>
      <c r="M86" s="6"/>
      <c r="N86" s="6"/>
      <c r="O86" s="6"/>
      <c r="P86" s="6"/>
      <c r="Q86" s="6"/>
      <c r="R86" s="6"/>
      <c r="S86" s="6"/>
      <c r="T86" s="6"/>
      <c r="U86" s="6"/>
      <c r="V86" s="6"/>
      <c r="W86" s="6"/>
      <c r="X86" s="6"/>
      <c r="Y86" s="6"/>
      <c r="Z86" s="6"/>
      <c r="AA86" s="6"/>
      <c r="AB86" s="6"/>
      <c r="AC86" s="6"/>
      <c r="AD86" s="6"/>
      <c r="AE86" s="6"/>
      <c r="AF86" s="6"/>
    </row>
    <row r="87" spans="3:32">
      <c r="C87" s="6"/>
      <c r="D87" s="6"/>
      <c r="E87" s="6"/>
      <c r="F87" s="6"/>
      <c r="G87" s="6"/>
      <c r="H87" s="6"/>
      <c r="I87" s="6"/>
      <c r="J87" s="6"/>
      <c r="K87" s="6"/>
      <c r="L87" s="6"/>
      <c r="M87" s="6"/>
      <c r="N87" s="6"/>
      <c r="O87" s="6"/>
      <c r="P87" s="6"/>
      <c r="Q87" s="6"/>
      <c r="R87" s="6"/>
      <c r="S87" s="6"/>
      <c r="T87" s="6"/>
      <c r="U87" s="6"/>
      <c r="V87" s="6"/>
      <c r="W87" s="6"/>
      <c r="X87" s="6"/>
      <c r="Y87" s="6"/>
      <c r="Z87" s="6"/>
      <c r="AA87" s="6"/>
      <c r="AB87" s="6"/>
      <c r="AC87" s="6"/>
      <c r="AD87" s="6"/>
      <c r="AE87" s="6"/>
      <c r="AF87" s="6"/>
    </row>
    <row r="88" spans="3:32">
      <c r="C88" s="6"/>
      <c r="D88" s="6"/>
      <c r="E88" s="6"/>
      <c r="F88" s="6"/>
      <c r="G88" s="6"/>
      <c r="H88" s="6"/>
      <c r="I88" s="6"/>
      <c r="J88" s="6"/>
      <c r="K88" s="6"/>
      <c r="L88" s="6"/>
      <c r="M88" s="6"/>
      <c r="N88" s="6"/>
      <c r="O88" s="6"/>
      <c r="P88" s="6"/>
      <c r="Q88" s="6"/>
      <c r="R88" s="6"/>
      <c r="S88" s="6"/>
      <c r="T88" s="6"/>
      <c r="U88" s="6"/>
      <c r="V88" s="6"/>
      <c r="W88" s="6"/>
      <c r="X88" s="6"/>
      <c r="Y88" s="6"/>
      <c r="Z88" s="6"/>
      <c r="AA88" s="6"/>
      <c r="AB88" s="6"/>
      <c r="AC88" s="6"/>
      <c r="AD88" s="6"/>
      <c r="AE88" s="6"/>
      <c r="AF88" s="6"/>
    </row>
    <row r="89" spans="3:32">
      <c r="C89" s="6"/>
      <c r="D89" s="6"/>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6"/>
    </row>
    <row r="90" spans="3:32">
      <c r="C90" s="6"/>
      <c r="D90" s="6"/>
      <c r="E90" s="6"/>
      <c r="F90" s="6"/>
      <c r="G90" s="6"/>
      <c r="H90" s="6"/>
      <c r="I90" s="6"/>
      <c r="J90" s="6"/>
      <c r="K90" s="6"/>
      <c r="L90" s="6"/>
      <c r="M90" s="6"/>
      <c r="N90" s="6"/>
      <c r="O90" s="6"/>
      <c r="P90" s="6"/>
      <c r="Q90" s="6"/>
      <c r="R90" s="6"/>
      <c r="S90" s="6"/>
      <c r="T90" s="6"/>
      <c r="U90" s="6"/>
      <c r="V90" s="6"/>
      <c r="W90" s="6"/>
      <c r="X90" s="6"/>
      <c r="Y90" s="6"/>
      <c r="Z90" s="6"/>
      <c r="AA90" s="6"/>
      <c r="AB90" s="6"/>
      <c r="AC90" s="6"/>
      <c r="AD90" s="6"/>
      <c r="AE90" s="6"/>
      <c r="AF90" s="6"/>
    </row>
    <row r="91" spans="3:32">
      <c r="C91" s="6"/>
      <c r="D91" s="6"/>
      <c r="E91" s="6"/>
      <c r="F91" s="6"/>
      <c r="G91" s="6"/>
      <c r="H91" s="6"/>
      <c r="I91" s="6"/>
      <c r="J91" s="6"/>
      <c r="K91" s="6"/>
      <c r="L91" s="6"/>
      <c r="M91" s="6"/>
      <c r="N91" s="6"/>
      <c r="O91" s="6"/>
      <c r="P91" s="6"/>
      <c r="Q91" s="6"/>
      <c r="R91" s="6"/>
      <c r="S91" s="6"/>
      <c r="T91" s="6"/>
      <c r="U91" s="6"/>
      <c r="V91" s="6"/>
      <c r="W91" s="6"/>
      <c r="X91" s="6"/>
      <c r="Y91" s="6"/>
      <c r="Z91" s="6"/>
      <c r="AA91" s="6"/>
      <c r="AB91" s="6"/>
      <c r="AC91" s="6"/>
      <c r="AD91" s="6"/>
      <c r="AE91" s="6"/>
      <c r="AF91" s="6"/>
    </row>
    <row r="92" spans="3:32">
      <c r="C92" s="6"/>
      <c r="D92" s="6"/>
      <c r="E92" s="6"/>
      <c r="F92" s="6"/>
      <c r="G92" s="6"/>
      <c r="H92" s="6"/>
      <c r="I92" s="6"/>
      <c r="J92" s="6"/>
      <c r="K92" s="6"/>
      <c r="L92" s="6"/>
      <c r="M92" s="6"/>
      <c r="N92" s="6"/>
      <c r="O92" s="6"/>
      <c r="P92" s="6"/>
      <c r="Q92" s="6"/>
      <c r="R92" s="6"/>
      <c r="S92" s="6"/>
      <c r="T92" s="6"/>
      <c r="U92" s="6"/>
      <c r="V92" s="6"/>
      <c r="W92" s="6"/>
      <c r="X92" s="6"/>
      <c r="Y92" s="6"/>
      <c r="Z92" s="6"/>
      <c r="AA92" s="6"/>
      <c r="AB92" s="6"/>
      <c r="AC92" s="6"/>
      <c r="AD92" s="6"/>
      <c r="AE92" s="6"/>
      <c r="AF92" s="6"/>
    </row>
    <row r="93" spans="3:32">
      <c r="C93" s="6"/>
      <c r="D93" s="6"/>
      <c r="E93" s="6"/>
      <c r="F93" s="6"/>
      <c r="G93" s="6"/>
      <c r="H93" s="6"/>
      <c r="I93" s="6"/>
      <c r="J93" s="6"/>
      <c r="K93" s="6"/>
      <c r="L93" s="6"/>
      <c r="M93" s="6"/>
      <c r="N93" s="6"/>
      <c r="O93" s="6"/>
      <c r="P93" s="6"/>
      <c r="Q93" s="6"/>
      <c r="R93" s="6"/>
      <c r="S93" s="6"/>
      <c r="T93" s="6"/>
      <c r="U93" s="6"/>
      <c r="V93" s="6"/>
      <c r="W93" s="6"/>
      <c r="X93" s="6"/>
      <c r="Y93" s="6"/>
      <c r="Z93" s="6"/>
      <c r="AA93" s="6"/>
      <c r="AB93" s="6"/>
      <c r="AC93" s="6"/>
      <c r="AD93" s="6"/>
      <c r="AE93" s="6"/>
      <c r="AF93" s="6"/>
    </row>
    <row r="94" spans="3:32">
      <c r="C94" s="6"/>
      <c r="D94" s="6"/>
      <c r="E94" s="6"/>
      <c r="F94" s="6"/>
      <c r="G94" s="6"/>
      <c r="H94" s="6"/>
      <c r="I94" s="6"/>
      <c r="J94" s="6"/>
      <c r="K94" s="6"/>
      <c r="L94" s="6"/>
      <c r="M94" s="6"/>
      <c r="N94" s="6"/>
      <c r="O94" s="6"/>
      <c r="P94" s="6"/>
      <c r="Q94" s="6"/>
      <c r="R94" s="6"/>
      <c r="S94" s="6"/>
      <c r="T94" s="6"/>
      <c r="U94" s="6"/>
      <c r="V94" s="6"/>
      <c r="W94" s="6"/>
      <c r="X94" s="6"/>
      <c r="Y94" s="6"/>
      <c r="Z94" s="6"/>
      <c r="AA94" s="6"/>
      <c r="AB94" s="6"/>
      <c r="AC94" s="6"/>
      <c r="AD94" s="6"/>
      <c r="AE94" s="6"/>
      <c r="AF94" s="6"/>
    </row>
    <row r="95" spans="3:32">
      <c r="C95" s="6"/>
      <c r="D95" s="6"/>
      <c r="E95" s="6"/>
      <c r="F95" s="6"/>
      <c r="G95" s="6"/>
      <c r="H95" s="6"/>
      <c r="I95" s="6"/>
      <c r="J95" s="6"/>
      <c r="K95" s="6"/>
      <c r="L95" s="6"/>
      <c r="M95" s="6"/>
      <c r="N95" s="6"/>
      <c r="O95" s="6"/>
      <c r="P95" s="6"/>
      <c r="Q95" s="6"/>
      <c r="R95" s="6"/>
      <c r="S95" s="6"/>
      <c r="T95" s="6"/>
      <c r="U95" s="6"/>
      <c r="V95" s="6"/>
      <c r="W95" s="6"/>
      <c r="X95" s="6"/>
      <c r="Y95" s="6"/>
      <c r="Z95" s="6"/>
      <c r="AA95" s="6"/>
      <c r="AB95" s="6"/>
      <c r="AC95" s="6"/>
      <c r="AD95" s="6"/>
      <c r="AE95" s="6"/>
      <c r="AF95" s="6"/>
    </row>
    <row r="96" spans="3:32">
      <c r="C96" s="3"/>
      <c r="D96" s="3"/>
      <c r="E96" s="3"/>
      <c r="F96" s="3"/>
      <c r="G96" s="3"/>
      <c r="H96" s="3"/>
      <c r="AA96" s="6"/>
      <c r="AB96" s="6"/>
      <c r="AC96" s="6"/>
      <c r="AD96" s="6"/>
      <c r="AE96" s="6"/>
      <c r="AF96" s="6"/>
    </row>
    <row r="97" spans="3:32">
      <c r="C97" s="3"/>
      <c r="D97" s="3"/>
      <c r="E97" s="3"/>
      <c r="F97" s="3"/>
      <c r="G97" s="3"/>
      <c r="H97" s="3"/>
      <c r="AA97" s="6"/>
      <c r="AB97" s="6"/>
      <c r="AC97" s="6"/>
      <c r="AD97" s="6"/>
      <c r="AE97" s="6"/>
      <c r="AF97" s="6"/>
    </row>
    <row r="98" spans="3:32">
      <c r="C98" s="3"/>
      <c r="D98" s="3"/>
      <c r="E98" s="3"/>
      <c r="F98" s="3"/>
      <c r="G98" s="3"/>
      <c r="H98" s="3"/>
      <c r="AA98" s="6"/>
      <c r="AB98" s="6"/>
      <c r="AC98" s="6"/>
      <c r="AD98" s="6"/>
      <c r="AE98" s="6"/>
      <c r="AF98" s="6"/>
    </row>
    <row r="99" spans="3:32">
      <c r="C99" s="3"/>
      <c r="D99" s="3"/>
      <c r="E99" s="3"/>
      <c r="F99" s="3"/>
      <c r="G99" s="3"/>
      <c r="H99" s="3"/>
      <c r="AA99" s="6"/>
      <c r="AB99" s="6"/>
      <c r="AC99" s="6"/>
      <c r="AD99" s="6"/>
      <c r="AE99" s="6"/>
      <c r="AF99" s="6"/>
    </row>
    <row r="100" spans="3:32">
      <c r="C100" s="3"/>
      <c r="D100" s="3"/>
      <c r="E100" s="3"/>
      <c r="F100" s="3"/>
      <c r="G100" s="3"/>
      <c r="H100" s="3"/>
      <c r="AA100" s="6"/>
      <c r="AB100" s="6"/>
      <c r="AC100" s="6"/>
      <c r="AD100" s="6"/>
      <c r="AE100" s="6"/>
      <c r="AF100" s="6"/>
    </row>
    <row r="101" spans="3:32">
      <c r="C101" s="3"/>
      <c r="D101" s="3"/>
      <c r="E101" s="3"/>
      <c r="F101" s="3"/>
      <c r="G101" s="3"/>
      <c r="H101" s="3"/>
    </row>
    <row r="102" spans="3:32">
      <c r="C102" s="3"/>
      <c r="D102" s="3"/>
      <c r="E102" s="3"/>
      <c r="F102" s="3"/>
      <c r="G102" s="3"/>
      <c r="H102" s="3"/>
    </row>
    <row r="103" spans="3:32">
      <c r="C103" s="3"/>
      <c r="D103" s="3"/>
      <c r="E103" s="3"/>
      <c r="F103" s="3"/>
      <c r="G103" s="3"/>
      <c r="H103" s="3"/>
    </row>
    <row r="104" spans="3:32">
      <c r="C104" s="3"/>
      <c r="D104" s="3"/>
      <c r="E104" s="3"/>
      <c r="F104" s="3"/>
      <c r="G104" s="3"/>
      <c r="H104" s="3"/>
    </row>
    <row r="105" spans="3:32">
      <c r="C105" s="3"/>
      <c r="D105" s="3"/>
      <c r="E105" s="3"/>
      <c r="F105" s="3"/>
      <c r="G105" s="3"/>
      <c r="H105" s="3"/>
    </row>
    <row r="106" spans="3:32">
      <c r="C106" s="3"/>
      <c r="D106" s="3"/>
      <c r="E106" s="3"/>
      <c r="F106" s="3"/>
      <c r="G106" s="3"/>
      <c r="H106" s="3"/>
    </row>
    <row r="107" spans="3:32">
      <c r="C107" s="3"/>
      <c r="D107" s="3"/>
      <c r="E107" s="3"/>
      <c r="F107" s="3"/>
      <c r="G107" s="3"/>
      <c r="H107" s="3"/>
    </row>
    <row r="108" spans="3:32">
      <c r="C108" s="3"/>
      <c r="D108" s="3"/>
      <c r="E108" s="3"/>
      <c r="F108" s="3"/>
      <c r="G108" s="3"/>
      <c r="H108" s="3"/>
    </row>
    <row r="109" spans="3:32">
      <c r="C109" s="3"/>
      <c r="D109" s="3"/>
      <c r="E109" s="3"/>
      <c r="F109" s="3"/>
      <c r="G109" s="3"/>
      <c r="H109" s="3"/>
    </row>
    <row r="110" spans="3:32">
      <c r="C110" s="3"/>
      <c r="D110" s="3"/>
      <c r="E110" s="3"/>
      <c r="F110" s="3"/>
      <c r="G110" s="3"/>
      <c r="H110" s="3"/>
    </row>
    <row r="111" spans="3:32">
      <c r="C111" s="3"/>
      <c r="D111" s="3"/>
      <c r="E111" s="3"/>
      <c r="F111" s="3"/>
      <c r="G111" s="3"/>
      <c r="H111" s="3"/>
    </row>
    <row r="112" spans="3:32">
      <c r="C112" s="3"/>
      <c r="D112" s="3"/>
      <c r="E112" s="3"/>
      <c r="F112" s="3"/>
      <c r="G112" s="3"/>
      <c r="H112" s="3"/>
    </row>
    <row r="113" spans="3:8">
      <c r="C113" s="3"/>
      <c r="D113" s="3"/>
      <c r="E113" s="3"/>
      <c r="F113" s="3"/>
      <c r="G113" s="3"/>
      <c r="H113" s="3"/>
    </row>
    <row r="114" spans="3:8">
      <c r="C114" s="3"/>
      <c r="D114" s="3"/>
      <c r="E114" s="3"/>
      <c r="F114" s="3"/>
      <c r="G114" s="3"/>
      <c r="H114" s="3"/>
    </row>
    <row r="115" spans="3:8">
      <c r="C115" s="3"/>
      <c r="D115" s="3"/>
      <c r="E115" s="3"/>
      <c r="F115" s="3"/>
      <c r="G115" s="3"/>
      <c r="H115" s="3"/>
    </row>
    <row r="116" spans="3:8">
      <c r="C116" s="3"/>
      <c r="D116" s="3"/>
      <c r="E116" s="3"/>
      <c r="F116" s="3"/>
      <c r="G116" s="3"/>
      <c r="H116" s="3"/>
    </row>
    <row r="117" spans="3:8">
      <c r="C117" s="3"/>
      <c r="D117" s="3"/>
      <c r="E117" s="3"/>
      <c r="F117" s="3"/>
      <c r="G117" s="3"/>
      <c r="H117" s="3"/>
    </row>
    <row r="118" spans="3:8">
      <c r="C118" s="3"/>
      <c r="D118" s="3"/>
      <c r="E118" s="3"/>
      <c r="F118" s="3"/>
      <c r="G118" s="3"/>
      <c r="H118" s="3"/>
    </row>
    <row r="119" spans="3:8">
      <c r="C119" s="3"/>
      <c r="D119" s="3"/>
      <c r="E119" s="3"/>
      <c r="F119" s="3"/>
      <c r="G119" s="3"/>
      <c r="H119" s="3"/>
    </row>
    <row r="120" spans="3:8">
      <c r="C120" s="3"/>
      <c r="D120" s="3"/>
      <c r="E120" s="3"/>
      <c r="F120" s="3"/>
      <c r="G120" s="3"/>
      <c r="H120" s="3"/>
    </row>
    <row r="121" spans="3:8">
      <c r="C121" s="3"/>
      <c r="D121" s="3"/>
      <c r="E121" s="3"/>
      <c r="F121" s="3"/>
      <c r="G121" s="3"/>
      <c r="H121" s="3"/>
    </row>
    <row r="122" spans="3:8">
      <c r="C122" s="3"/>
      <c r="D122" s="3"/>
      <c r="E122" s="3"/>
      <c r="F122" s="3"/>
      <c r="G122" s="3"/>
      <c r="H122" s="3"/>
    </row>
    <row r="123" spans="3:8">
      <c r="C123" s="3"/>
      <c r="D123" s="3"/>
      <c r="E123" s="3"/>
      <c r="F123" s="3"/>
      <c r="G123" s="3"/>
      <c r="H123" s="3"/>
    </row>
    <row r="124" spans="3:8">
      <c r="C124" s="3"/>
      <c r="D124" s="3"/>
      <c r="E124" s="3"/>
      <c r="F124" s="3"/>
      <c r="G124" s="3"/>
      <c r="H124" s="3"/>
    </row>
    <row r="125" spans="3:8">
      <c r="C125" s="3"/>
      <c r="D125" s="3"/>
      <c r="E125" s="3"/>
      <c r="F125" s="3"/>
      <c r="G125" s="3"/>
      <c r="H125" s="3"/>
    </row>
    <row r="126" spans="3:8">
      <c r="C126" s="3"/>
      <c r="D126" s="3"/>
      <c r="E126" s="3"/>
      <c r="F126" s="3"/>
      <c r="G126" s="3"/>
      <c r="H126" s="3"/>
    </row>
    <row r="127" spans="3:8">
      <c r="C127" s="3"/>
      <c r="D127" s="3"/>
      <c r="E127" s="3"/>
      <c r="F127" s="3"/>
      <c r="G127" s="3"/>
      <c r="H127" s="3"/>
    </row>
    <row r="128" spans="3:8">
      <c r="C128" s="3"/>
      <c r="D128" s="3"/>
      <c r="E128" s="3"/>
      <c r="F128" s="3"/>
      <c r="G128" s="3"/>
      <c r="H128" s="3"/>
    </row>
    <row r="129" spans="3:8">
      <c r="C129" s="3"/>
      <c r="D129" s="3"/>
      <c r="E129" s="3"/>
      <c r="F129" s="3"/>
      <c r="G129" s="3"/>
      <c r="H129" s="3"/>
    </row>
    <row r="130" spans="3:8">
      <c r="C130" s="3"/>
      <c r="D130" s="3"/>
      <c r="E130" s="3"/>
      <c r="F130" s="3"/>
      <c r="G130" s="3"/>
      <c r="H130" s="3"/>
    </row>
    <row r="131" spans="3:8">
      <c r="C131" s="3"/>
      <c r="D131" s="3"/>
      <c r="E131" s="3"/>
      <c r="F131" s="3"/>
      <c r="G131" s="3"/>
      <c r="H131" s="3"/>
    </row>
    <row r="132" spans="3:8">
      <c r="C132" s="3"/>
      <c r="D132" s="3"/>
      <c r="E132" s="3"/>
      <c r="F132" s="3"/>
      <c r="G132" s="3"/>
      <c r="H132" s="3"/>
    </row>
    <row r="133" spans="3:8">
      <c r="C133" s="3"/>
      <c r="D133" s="3"/>
      <c r="E133" s="3"/>
      <c r="F133" s="3"/>
      <c r="G133" s="3"/>
      <c r="H133" s="3"/>
    </row>
    <row r="134" spans="3:8">
      <c r="C134" s="3"/>
      <c r="D134" s="3"/>
      <c r="E134" s="3"/>
      <c r="F134" s="3"/>
      <c r="G134" s="3"/>
      <c r="H134" s="3"/>
    </row>
    <row r="135" spans="3:8">
      <c r="C135" s="3"/>
      <c r="D135" s="3"/>
      <c r="E135" s="3"/>
      <c r="F135" s="3"/>
      <c r="G135" s="3"/>
      <c r="H135" s="3"/>
    </row>
    <row r="136" spans="3:8">
      <c r="C136" s="3"/>
      <c r="D136" s="3"/>
      <c r="E136" s="3"/>
      <c r="F136" s="3"/>
      <c r="G136" s="3"/>
      <c r="H136" s="3"/>
    </row>
    <row r="137" spans="3:8">
      <c r="C137" s="3"/>
      <c r="D137" s="3"/>
      <c r="E137" s="3"/>
      <c r="F137" s="3"/>
      <c r="G137" s="3"/>
      <c r="H137" s="3"/>
    </row>
    <row r="138" spans="3:8">
      <c r="C138" s="3"/>
      <c r="D138" s="3"/>
      <c r="E138" s="3"/>
      <c r="F138" s="3"/>
      <c r="G138" s="3"/>
      <c r="H138" s="3"/>
    </row>
    <row r="139" spans="3:8">
      <c r="C139" s="3"/>
      <c r="D139" s="3"/>
      <c r="E139" s="3"/>
      <c r="F139" s="3"/>
      <c r="G139" s="3"/>
      <c r="H139" s="3"/>
    </row>
    <row r="140" spans="3:8">
      <c r="C140" s="3"/>
      <c r="D140" s="3"/>
      <c r="E140" s="3"/>
      <c r="F140" s="3"/>
      <c r="G140" s="3"/>
      <c r="H140" s="3"/>
    </row>
    <row r="141" spans="3:8">
      <c r="C141" s="3"/>
      <c r="D141" s="3"/>
      <c r="E141" s="3"/>
      <c r="F141" s="3"/>
      <c r="G141" s="3"/>
      <c r="H141" s="3"/>
    </row>
    <row r="142" spans="3:8">
      <c r="C142" s="3"/>
      <c r="D142" s="3"/>
      <c r="E142" s="3"/>
      <c r="F142" s="3"/>
      <c r="G142" s="3"/>
      <c r="H142" s="3"/>
    </row>
    <row r="143" spans="3:8">
      <c r="C143" s="3"/>
      <c r="D143" s="3"/>
      <c r="E143" s="3"/>
      <c r="F143" s="3"/>
      <c r="G143" s="3"/>
      <c r="H143" s="3"/>
    </row>
    <row r="144" spans="3:8">
      <c r="C144" s="3"/>
      <c r="D144" s="3"/>
      <c r="E144" s="3"/>
      <c r="F144" s="3"/>
      <c r="G144" s="3"/>
      <c r="H144" s="3"/>
    </row>
    <row r="145" spans="3:8">
      <c r="C145" s="3"/>
      <c r="D145" s="3"/>
      <c r="E145" s="3"/>
      <c r="F145" s="3"/>
      <c r="G145" s="3"/>
      <c r="H145" s="3"/>
    </row>
    <row r="146" spans="3:8">
      <c r="C146" s="3"/>
      <c r="D146" s="3"/>
      <c r="E146" s="3"/>
      <c r="F146" s="3"/>
      <c r="G146" s="3"/>
      <c r="H146" s="3"/>
    </row>
    <row r="147" spans="3:8">
      <c r="C147" s="3"/>
      <c r="D147" s="3"/>
      <c r="E147" s="3"/>
      <c r="F147" s="3"/>
      <c r="G147" s="3"/>
      <c r="H147" s="3"/>
    </row>
    <row r="148" spans="3:8">
      <c r="C148" s="3"/>
      <c r="D148" s="3"/>
      <c r="E148" s="3"/>
      <c r="F148" s="3"/>
      <c r="G148" s="3"/>
      <c r="H148" s="3"/>
    </row>
    <row r="149" spans="3:8">
      <c r="C149" s="3"/>
      <c r="D149" s="3"/>
      <c r="E149" s="3"/>
      <c r="F149" s="3"/>
      <c r="G149" s="3"/>
      <c r="H149" s="3"/>
    </row>
    <row r="150" spans="3:8">
      <c r="C150" s="3"/>
      <c r="D150" s="3"/>
      <c r="E150" s="3"/>
      <c r="F150" s="3"/>
      <c r="G150" s="3"/>
      <c r="H150" s="3"/>
    </row>
    <row r="151" spans="3:8">
      <c r="C151" s="3"/>
      <c r="D151" s="3"/>
      <c r="E151" s="3"/>
      <c r="F151" s="3"/>
      <c r="G151" s="3"/>
      <c r="H151" s="3"/>
    </row>
    <row r="152" spans="3:8">
      <c r="C152" s="3"/>
      <c r="D152" s="3"/>
      <c r="E152" s="3"/>
      <c r="F152" s="3"/>
      <c r="G152" s="3"/>
      <c r="H152" s="3"/>
    </row>
    <row r="153" spans="3:8">
      <c r="C153" s="3"/>
      <c r="D153" s="3"/>
      <c r="E153" s="3"/>
      <c r="F153" s="3"/>
      <c r="G153" s="3"/>
      <c r="H153" s="3"/>
    </row>
    <row r="154" spans="3:8">
      <c r="C154" s="3"/>
      <c r="D154" s="3"/>
      <c r="E154" s="3"/>
      <c r="F154" s="3"/>
      <c r="G154" s="3"/>
      <c r="H154" s="3"/>
    </row>
    <row r="155" spans="3:8">
      <c r="C155" s="3"/>
      <c r="D155" s="3"/>
      <c r="E155" s="3"/>
      <c r="F155" s="3"/>
      <c r="G155" s="3"/>
      <c r="H155" s="3"/>
    </row>
    <row r="156" spans="3:8">
      <c r="C156" s="3"/>
      <c r="D156" s="3"/>
      <c r="E156" s="3"/>
      <c r="F156" s="3"/>
      <c r="G156" s="3"/>
      <c r="H156" s="3"/>
    </row>
    <row r="157" spans="3:8">
      <c r="C157" s="3"/>
      <c r="D157" s="3"/>
      <c r="E157" s="3"/>
      <c r="F157" s="3"/>
      <c r="G157" s="3"/>
      <c r="H157" s="3"/>
    </row>
    <row r="158" spans="3:8">
      <c r="C158" s="3"/>
      <c r="D158" s="3"/>
      <c r="E158" s="3"/>
      <c r="F158" s="3"/>
      <c r="G158" s="3"/>
      <c r="H158" s="3"/>
    </row>
    <row r="159" spans="3:8">
      <c r="C159" s="3"/>
      <c r="D159" s="3"/>
      <c r="E159" s="3"/>
      <c r="F159" s="3"/>
      <c r="G159" s="3"/>
      <c r="H159" s="3"/>
    </row>
    <row r="160" spans="3:8">
      <c r="C160" s="3"/>
      <c r="D160" s="3"/>
      <c r="E160" s="3"/>
      <c r="F160" s="3"/>
      <c r="G160" s="3"/>
      <c r="H160" s="3"/>
    </row>
    <row r="161" spans="3:8">
      <c r="C161" s="3"/>
      <c r="D161" s="3"/>
      <c r="E161" s="3"/>
      <c r="F161" s="3"/>
      <c r="G161" s="3"/>
      <c r="H161" s="3"/>
    </row>
    <row r="162" spans="3:8">
      <c r="C162" s="3"/>
      <c r="D162" s="3"/>
      <c r="E162" s="3"/>
      <c r="F162" s="3"/>
      <c r="G162" s="3"/>
      <c r="H162" s="3"/>
    </row>
    <row r="163" spans="3:8">
      <c r="C163" s="3"/>
      <c r="D163" s="3"/>
      <c r="E163" s="3"/>
      <c r="F163" s="3"/>
      <c r="G163" s="3"/>
      <c r="H163" s="3"/>
    </row>
    <row r="164" spans="3:8">
      <c r="C164" s="3"/>
      <c r="D164" s="3"/>
      <c r="E164" s="3"/>
      <c r="F164" s="3"/>
      <c r="G164" s="3"/>
      <c r="H164" s="3"/>
    </row>
    <row r="165" spans="3:8">
      <c r="C165" s="3"/>
      <c r="D165" s="3"/>
      <c r="E165" s="3"/>
      <c r="F165" s="3"/>
      <c r="G165" s="3"/>
      <c r="H165" s="3"/>
    </row>
    <row r="166" spans="3:8">
      <c r="C166" s="3"/>
      <c r="D166" s="3"/>
      <c r="E166" s="3"/>
      <c r="F166" s="3"/>
      <c r="G166" s="3"/>
      <c r="H166" s="3"/>
    </row>
    <row r="167" spans="3:8">
      <c r="C167" s="3"/>
      <c r="D167" s="3"/>
      <c r="E167" s="3"/>
      <c r="F167" s="3"/>
      <c r="G167" s="3"/>
      <c r="H167" s="3"/>
    </row>
    <row r="168" spans="3:8">
      <c r="C168" s="3"/>
      <c r="D168" s="3"/>
      <c r="E168" s="3"/>
      <c r="F168" s="3"/>
      <c r="G168" s="3"/>
      <c r="H168" s="3"/>
    </row>
    <row r="169" spans="3:8">
      <c r="C169" s="3"/>
      <c r="D169" s="3"/>
      <c r="E169" s="3"/>
      <c r="F169" s="3"/>
      <c r="G169" s="3"/>
      <c r="H169" s="3"/>
    </row>
    <row r="170" spans="3:8">
      <c r="C170" s="3"/>
      <c r="D170" s="3"/>
      <c r="E170" s="3"/>
      <c r="F170" s="3"/>
      <c r="G170" s="3"/>
      <c r="H170" s="3"/>
    </row>
    <row r="171" spans="3:8">
      <c r="C171" s="3"/>
      <c r="D171" s="3"/>
      <c r="E171" s="3"/>
      <c r="F171" s="3"/>
      <c r="G171" s="3"/>
      <c r="H171" s="3"/>
    </row>
    <row r="172" spans="3:8">
      <c r="C172" s="3"/>
      <c r="D172" s="3"/>
      <c r="E172" s="3"/>
      <c r="F172" s="3"/>
      <c r="G172" s="3"/>
      <c r="H172" s="3"/>
    </row>
    <row r="173" spans="3:8">
      <c r="C173" s="3"/>
      <c r="D173" s="3"/>
      <c r="E173" s="3"/>
      <c r="F173" s="3"/>
      <c r="G173" s="3"/>
      <c r="H173" s="3"/>
    </row>
    <row r="174" spans="3:8">
      <c r="C174" s="3"/>
      <c r="D174" s="3"/>
      <c r="E174" s="3"/>
      <c r="F174" s="3"/>
      <c r="G174" s="3"/>
      <c r="H174" s="3"/>
    </row>
    <row r="175" spans="3:8">
      <c r="C175" s="3"/>
      <c r="D175" s="3"/>
      <c r="E175" s="3"/>
      <c r="F175" s="3"/>
      <c r="G175" s="3"/>
      <c r="H175" s="3"/>
    </row>
    <row r="176" spans="3:8">
      <c r="C176" s="3"/>
      <c r="D176" s="3"/>
      <c r="E176" s="3"/>
      <c r="F176" s="3"/>
      <c r="G176" s="3"/>
      <c r="H176" s="3"/>
    </row>
    <row r="177" spans="3:8">
      <c r="C177" s="3"/>
      <c r="D177" s="3"/>
      <c r="E177" s="3"/>
      <c r="F177" s="3"/>
      <c r="G177" s="3"/>
      <c r="H177" s="3"/>
    </row>
    <row r="178" spans="3:8">
      <c r="C178" s="3"/>
      <c r="D178" s="3"/>
      <c r="E178" s="3"/>
      <c r="F178" s="3"/>
      <c r="G178" s="3"/>
      <c r="H178" s="3"/>
    </row>
    <row r="179" spans="3:8">
      <c r="C179" s="3"/>
      <c r="D179" s="3"/>
      <c r="E179" s="3"/>
      <c r="F179" s="3"/>
      <c r="G179" s="3"/>
      <c r="H179" s="3"/>
    </row>
    <row r="180" spans="3:8">
      <c r="C180" s="3"/>
      <c r="D180" s="3"/>
      <c r="E180" s="3"/>
      <c r="F180" s="3"/>
      <c r="G180" s="3"/>
      <c r="H180" s="3"/>
    </row>
    <row r="181" spans="3:8">
      <c r="C181" s="3"/>
      <c r="D181" s="3"/>
      <c r="E181" s="3"/>
      <c r="F181" s="3"/>
      <c r="G181" s="3"/>
      <c r="H181" s="3"/>
    </row>
    <row r="182" spans="3:8">
      <c r="C182" s="3"/>
      <c r="D182" s="3"/>
      <c r="E182" s="3"/>
      <c r="F182" s="3"/>
      <c r="G182" s="3"/>
      <c r="H182" s="3"/>
    </row>
    <row r="183" spans="3:8">
      <c r="C183" s="3"/>
      <c r="D183" s="3"/>
      <c r="E183" s="3"/>
      <c r="F183" s="3"/>
      <c r="G183" s="3"/>
      <c r="H183" s="3"/>
    </row>
    <row r="184" spans="3:8">
      <c r="C184" s="3"/>
      <c r="D184" s="3"/>
      <c r="E184" s="3"/>
      <c r="F184" s="3"/>
      <c r="G184" s="3"/>
      <c r="H184" s="3"/>
    </row>
    <row r="185" spans="3:8">
      <c r="C185" s="3"/>
      <c r="D185" s="3"/>
      <c r="E185" s="3"/>
      <c r="F185" s="3"/>
      <c r="G185" s="3"/>
      <c r="H185" s="3"/>
    </row>
    <row r="186" spans="3:8">
      <c r="C186" s="3"/>
      <c r="D186" s="3"/>
      <c r="E186" s="3"/>
      <c r="F186" s="3"/>
      <c r="G186" s="3"/>
      <c r="H186" s="3"/>
    </row>
    <row r="187" spans="3:8">
      <c r="C187" s="3"/>
      <c r="D187" s="3"/>
      <c r="E187" s="3"/>
      <c r="F187" s="3"/>
      <c r="G187" s="3"/>
      <c r="H187" s="3"/>
    </row>
    <row r="188" spans="3:8">
      <c r="C188" s="3"/>
      <c r="D188" s="3"/>
      <c r="E188" s="3"/>
      <c r="F188" s="3"/>
      <c r="G188" s="3"/>
      <c r="H188" s="3"/>
    </row>
    <row r="189" spans="3:8">
      <c r="C189" s="3"/>
      <c r="D189" s="3"/>
      <c r="E189" s="3"/>
      <c r="F189" s="3"/>
      <c r="G189" s="3"/>
      <c r="H189" s="3"/>
    </row>
    <row r="190" spans="3:8">
      <c r="C190" s="3"/>
      <c r="D190" s="3"/>
      <c r="E190" s="3"/>
      <c r="F190" s="3"/>
      <c r="G190" s="3"/>
      <c r="H190" s="3"/>
    </row>
    <row r="191" spans="3:8">
      <c r="C191" s="3"/>
      <c r="D191" s="3"/>
      <c r="E191" s="3"/>
      <c r="F191" s="3"/>
      <c r="G191" s="3"/>
      <c r="H191" s="3"/>
    </row>
    <row r="192" spans="3:8">
      <c r="C192" s="3"/>
      <c r="D192" s="3"/>
      <c r="E192" s="3"/>
      <c r="F192" s="3"/>
      <c r="G192" s="3"/>
      <c r="H192" s="3"/>
    </row>
    <row r="193" spans="3:8">
      <c r="C193" s="3"/>
      <c r="D193" s="3"/>
      <c r="E193" s="3"/>
      <c r="F193" s="3"/>
      <c r="G193" s="3"/>
      <c r="H193" s="3"/>
    </row>
    <row r="194" spans="3:8">
      <c r="C194" s="3"/>
      <c r="D194" s="3"/>
      <c r="E194" s="3"/>
      <c r="F194" s="3"/>
      <c r="G194" s="3"/>
      <c r="H194" s="3"/>
    </row>
    <row r="195" spans="3:8">
      <c r="C195" s="3"/>
      <c r="D195" s="3"/>
      <c r="E195" s="3"/>
      <c r="F195" s="3"/>
      <c r="G195" s="3"/>
      <c r="H195" s="3"/>
    </row>
    <row r="196" spans="3:8">
      <c r="C196" s="3"/>
      <c r="D196" s="3"/>
      <c r="E196" s="3"/>
      <c r="F196" s="3"/>
      <c r="G196" s="3"/>
      <c r="H196" s="3"/>
    </row>
    <row r="197" spans="3:8">
      <c r="C197" s="3"/>
      <c r="D197" s="3"/>
      <c r="E197" s="3"/>
      <c r="F197" s="3"/>
      <c r="G197" s="3"/>
      <c r="H197" s="3"/>
    </row>
    <row r="198" spans="3:8">
      <c r="C198" s="3"/>
      <c r="D198" s="3"/>
      <c r="E198" s="3"/>
      <c r="F198" s="3"/>
      <c r="G198" s="3"/>
      <c r="H198" s="3"/>
    </row>
  </sheetData>
  <autoFilter ref="A6:AF6" xr:uid="{DD98EDAB-A529-45A7-8FCC-6C7BB92460FD}"/>
  <mergeCells count="4">
    <mergeCell ref="A4:B4"/>
    <mergeCell ref="A3:E3"/>
    <mergeCell ref="C4:D4"/>
    <mergeCell ref="F3:F6"/>
  </mergeCells>
  <phoneticPr fontId="8"/>
  <pageMargins left="0.70866141732283472" right="0.70866141732283472" top="0.74803149606299213" bottom="0.74803149606299213" header="0.31496062992125984" footer="0.31496062992125984"/>
  <pageSetup paperSize="8" scale="37" fitToHeight="0" pageOrder="overThenDown"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AB201"/>
  <sheetViews>
    <sheetView showGridLines="0" zoomScaleNormal="100" zoomScaleSheetLayoutView="70" workbookViewId="0">
      <pane xSplit="8" ySplit="6" topLeftCell="I7" activePane="bottomRight" state="frozen"/>
      <selection pane="topRight"/>
      <selection pane="bottomLeft"/>
      <selection pane="bottomRight"/>
    </sheetView>
  </sheetViews>
  <sheetFormatPr defaultRowHeight="13"/>
  <cols>
    <col min="1" max="2" width="5.36328125" style="3" customWidth="1"/>
    <col min="3" max="3" width="5.36328125" style="8" customWidth="1"/>
    <col min="4" max="5" width="5.36328125" style="9" customWidth="1"/>
    <col min="6" max="6" width="6.36328125" style="9" bestFit="1" customWidth="1"/>
    <col min="7" max="8" width="26.36328125" style="10" customWidth="1"/>
    <col min="9" max="22" width="8.36328125" style="3" customWidth="1"/>
    <col min="23" max="28" width="5.36328125" style="3" customWidth="1"/>
    <col min="29" max="29" width="2.1796875" style="3" customWidth="1"/>
    <col min="30" max="228" width="8.7265625" style="3"/>
    <col min="229" max="230" width="4.36328125" style="3" customWidth="1"/>
    <col min="231" max="231" width="8" style="3" customWidth="1"/>
    <col min="232" max="232" width="9.6328125" style="3" customWidth="1"/>
    <col min="233" max="233" width="20.6328125" style="3" customWidth="1"/>
    <col min="234" max="234" width="6.453125" style="3" customWidth="1"/>
    <col min="235" max="236" width="7.6328125" style="3" bestFit="1" customWidth="1"/>
    <col min="237" max="237" width="9.90625" style="3" bestFit="1" customWidth="1"/>
    <col min="238" max="241" width="7.6328125" style="3" bestFit="1" customWidth="1"/>
    <col min="242" max="242" width="9.90625" style="3" bestFit="1" customWidth="1"/>
    <col min="243" max="246" width="7.6328125" style="3" bestFit="1" customWidth="1"/>
    <col min="247" max="247" width="9.90625" style="3" bestFit="1" customWidth="1"/>
    <col min="248" max="253" width="4.36328125" style="3" customWidth="1"/>
    <col min="254" max="254" width="20.6328125" style="3" customWidth="1"/>
    <col min="255" max="484" width="8.7265625" style="3"/>
    <col min="485" max="486" width="4.36328125" style="3" customWidth="1"/>
    <col min="487" max="487" width="8" style="3" customWidth="1"/>
    <col min="488" max="488" width="9.6328125" style="3" customWidth="1"/>
    <col min="489" max="489" width="20.6328125" style="3" customWidth="1"/>
    <col min="490" max="490" width="6.453125" style="3" customWidth="1"/>
    <col min="491" max="492" width="7.6328125" style="3" bestFit="1" customWidth="1"/>
    <col min="493" max="493" width="9.90625" style="3" bestFit="1" customWidth="1"/>
    <col min="494" max="497" width="7.6328125" style="3" bestFit="1" customWidth="1"/>
    <col min="498" max="498" width="9.90625" style="3" bestFit="1" customWidth="1"/>
    <col min="499" max="502" width="7.6328125" style="3" bestFit="1" customWidth="1"/>
    <col min="503" max="503" width="9.90625" style="3" bestFit="1" customWidth="1"/>
    <col min="504" max="509" width="4.36328125" style="3" customWidth="1"/>
    <col min="510" max="510" width="20.6328125" style="3" customWidth="1"/>
    <col min="511" max="740" width="8.7265625" style="3"/>
    <col min="741" max="742" width="4.36328125" style="3" customWidth="1"/>
    <col min="743" max="743" width="8" style="3" customWidth="1"/>
    <col min="744" max="744" width="9.6328125" style="3" customWidth="1"/>
    <col min="745" max="745" width="20.6328125" style="3" customWidth="1"/>
    <col min="746" max="746" width="6.453125" style="3" customWidth="1"/>
    <col min="747" max="748" width="7.6328125" style="3" bestFit="1" customWidth="1"/>
    <col min="749" max="749" width="9.90625" style="3" bestFit="1" customWidth="1"/>
    <col min="750" max="753" width="7.6328125" style="3" bestFit="1" customWidth="1"/>
    <col min="754" max="754" width="9.90625" style="3" bestFit="1" customWidth="1"/>
    <col min="755" max="758" width="7.6328125" style="3" bestFit="1" customWidth="1"/>
    <col min="759" max="759" width="9.90625" style="3" bestFit="1" customWidth="1"/>
    <col min="760" max="765" width="4.36328125" style="3" customWidth="1"/>
    <col min="766" max="766" width="20.6328125" style="3" customWidth="1"/>
    <col min="767" max="996" width="8.7265625" style="3"/>
    <col min="997" max="998" width="4.36328125" style="3" customWidth="1"/>
    <col min="999" max="999" width="8" style="3" customWidth="1"/>
    <col min="1000" max="1000" width="9.6328125" style="3" customWidth="1"/>
    <col min="1001" max="1001" width="20.6328125" style="3" customWidth="1"/>
    <col min="1002" max="1002" width="6.453125" style="3" customWidth="1"/>
    <col min="1003" max="1004" width="7.6328125" style="3" bestFit="1" customWidth="1"/>
    <col min="1005" max="1005" width="9.90625" style="3" bestFit="1" customWidth="1"/>
    <col min="1006" max="1009" width="7.6328125" style="3" bestFit="1" customWidth="1"/>
    <col min="1010" max="1010" width="9.90625" style="3" bestFit="1" customWidth="1"/>
    <col min="1011" max="1014" width="7.6328125" style="3" bestFit="1" customWidth="1"/>
    <col min="1015" max="1015" width="9.90625" style="3" bestFit="1" customWidth="1"/>
    <col min="1016" max="1021" width="4.36328125" style="3" customWidth="1"/>
    <col min="1022" max="1022" width="20.6328125" style="3" customWidth="1"/>
    <col min="1023" max="1252" width="8.7265625" style="3"/>
    <col min="1253" max="1254" width="4.36328125" style="3" customWidth="1"/>
    <col min="1255" max="1255" width="8" style="3" customWidth="1"/>
    <col min="1256" max="1256" width="9.6328125" style="3" customWidth="1"/>
    <col min="1257" max="1257" width="20.6328125" style="3" customWidth="1"/>
    <col min="1258" max="1258" width="6.453125" style="3" customWidth="1"/>
    <col min="1259" max="1260" width="7.6328125" style="3" bestFit="1" customWidth="1"/>
    <col min="1261" max="1261" width="9.90625" style="3" bestFit="1" customWidth="1"/>
    <col min="1262" max="1265" width="7.6328125" style="3" bestFit="1" customWidth="1"/>
    <col min="1266" max="1266" width="9.90625" style="3" bestFit="1" customWidth="1"/>
    <col min="1267" max="1270" width="7.6328125" style="3" bestFit="1" customWidth="1"/>
    <col min="1271" max="1271" width="9.90625" style="3" bestFit="1" customWidth="1"/>
    <col min="1272" max="1277" width="4.36328125" style="3" customWidth="1"/>
    <col min="1278" max="1278" width="20.6328125" style="3" customWidth="1"/>
    <col min="1279" max="1508" width="8.7265625" style="3"/>
    <col min="1509" max="1510" width="4.36328125" style="3" customWidth="1"/>
    <col min="1511" max="1511" width="8" style="3" customWidth="1"/>
    <col min="1512" max="1512" width="9.6328125" style="3" customWidth="1"/>
    <col min="1513" max="1513" width="20.6328125" style="3" customWidth="1"/>
    <col min="1514" max="1514" width="6.453125" style="3" customWidth="1"/>
    <col min="1515" max="1516" width="7.6328125" style="3" bestFit="1" customWidth="1"/>
    <col min="1517" max="1517" width="9.90625" style="3" bestFit="1" customWidth="1"/>
    <col min="1518" max="1521" width="7.6328125" style="3" bestFit="1" customWidth="1"/>
    <col min="1522" max="1522" width="9.90625" style="3" bestFit="1" customWidth="1"/>
    <col min="1523" max="1526" width="7.6328125" style="3" bestFit="1" customWidth="1"/>
    <col min="1527" max="1527" width="9.90625" style="3" bestFit="1" customWidth="1"/>
    <col min="1528" max="1533" width="4.36328125" style="3" customWidth="1"/>
    <col min="1534" max="1534" width="20.6328125" style="3" customWidth="1"/>
    <col min="1535" max="1764" width="8.7265625" style="3"/>
    <col min="1765" max="1766" width="4.36328125" style="3" customWidth="1"/>
    <col min="1767" max="1767" width="8" style="3" customWidth="1"/>
    <col min="1768" max="1768" width="9.6328125" style="3" customWidth="1"/>
    <col min="1769" max="1769" width="20.6328125" style="3" customWidth="1"/>
    <col min="1770" max="1770" width="6.453125" style="3" customWidth="1"/>
    <col min="1771" max="1772" width="7.6328125" style="3" bestFit="1" customWidth="1"/>
    <col min="1773" max="1773" width="9.90625" style="3" bestFit="1" customWidth="1"/>
    <col min="1774" max="1777" width="7.6328125" style="3" bestFit="1" customWidth="1"/>
    <col min="1778" max="1778" width="9.90625" style="3" bestFit="1" customWidth="1"/>
    <col min="1779" max="1782" width="7.6328125" style="3" bestFit="1" customWidth="1"/>
    <col min="1783" max="1783" width="9.90625" style="3" bestFit="1" customWidth="1"/>
    <col min="1784" max="1789" width="4.36328125" style="3" customWidth="1"/>
    <col min="1790" max="1790" width="20.6328125" style="3" customWidth="1"/>
    <col min="1791" max="2020" width="8.7265625" style="3"/>
    <col min="2021" max="2022" width="4.36328125" style="3" customWidth="1"/>
    <col min="2023" max="2023" width="8" style="3" customWidth="1"/>
    <col min="2024" max="2024" width="9.6328125" style="3" customWidth="1"/>
    <col min="2025" max="2025" width="20.6328125" style="3" customWidth="1"/>
    <col min="2026" max="2026" width="6.453125" style="3" customWidth="1"/>
    <col min="2027" max="2028" width="7.6328125" style="3" bestFit="1" customWidth="1"/>
    <col min="2029" max="2029" width="9.90625" style="3" bestFit="1" customWidth="1"/>
    <col min="2030" max="2033" width="7.6328125" style="3" bestFit="1" customWidth="1"/>
    <col min="2034" max="2034" width="9.90625" style="3" bestFit="1" customWidth="1"/>
    <col min="2035" max="2038" width="7.6328125" style="3" bestFit="1" customWidth="1"/>
    <col min="2039" max="2039" width="9.90625" style="3" bestFit="1" customWidth="1"/>
    <col min="2040" max="2045" width="4.36328125" style="3" customWidth="1"/>
    <col min="2046" max="2046" width="20.6328125" style="3" customWidth="1"/>
    <col min="2047" max="2276" width="8.7265625" style="3"/>
    <col min="2277" max="2278" width="4.36328125" style="3" customWidth="1"/>
    <col min="2279" max="2279" width="8" style="3" customWidth="1"/>
    <col min="2280" max="2280" width="9.6328125" style="3" customWidth="1"/>
    <col min="2281" max="2281" width="20.6328125" style="3" customWidth="1"/>
    <col min="2282" max="2282" width="6.453125" style="3" customWidth="1"/>
    <col min="2283" max="2284" width="7.6328125" style="3" bestFit="1" customWidth="1"/>
    <col min="2285" max="2285" width="9.90625" style="3" bestFit="1" customWidth="1"/>
    <col min="2286" max="2289" width="7.6328125" style="3" bestFit="1" customWidth="1"/>
    <col min="2290" max="2290" width="9.90625" style="3" bestFit="1" customWidth="1"/>
    <col min="2291" max="2294" width="7.6328125" style="3" bestFit="1" customWidth="1"/>
    <col min="2295" max="2295" width="9.90625" style="3" bestFit="1" customWidth="1"/>
    <col min="2296" max="2301" width="4.36328125" style="3" customWidth="1"/>
    <col min="2302" max="2302" width="20.6328125" style="3" customWidth="1"/>
    <col min="2303" max="2532" width="8.7265625" style="3"/>
    <col min="2533" max="2534" width="4.36328125" style="3" customWidth="1"/>
    <col min="2535" max="2535" width="8" style="3" customWidth="1"/>
    <col min="2536" max="2536" width="9.6328125" style="3" customWidth="1"/>
    <col min="2537" max="2537" width="20.6328125" style="3" customWidth="1"/>
    <col min="2538" max="2538" width="6.453125" style="3" customWidth="1"/>
    <col min="2539" max="2540" width="7.6328125" style="3" bestFit="1" customWidth="1"/>
    <col min="2541" max="2541" width="9.90625" style="3" bestFit="1" customWidth="1"/>
    <col min="2542" max="2545" width="7.6328125" style="3" bestFit="1" customWidth="1"/>
    <col min="2546" max="2546" width="9.90625" style="3" bestFit="1" customWidth="1"/>
    <col min="2547" max="2550" width="7.6328125" style="3" bestFit="1" customWidth="1"/>
    <col min="2551" max="2551" width="9.90625" style="3" bestFit="1" customWidth="1"/>
    <col min="2552" max="2557" width="4.36328125" style="3" customWidth="1"/>
    <col min="2558" max="2558" width="20.6328125" style="3" customWidth="1"/>
    <col min="2559" max="2788" width="8.7265625" style="3"/>
    <col min="2789" max="2790" width="4.36328125" style="3" customWidth="1"/>
    <col min="2791" max="2791" width="8" style="3" customWidth="1"/>
    <col min="2792" max="2792" width="9.6328125" style="3" customWidth="1"/>
    <col min="2793" max="2793" width="20.6328125" style="3" customWidth="1"/>
    <col min="2794" max="2794" width="6.453125" style="3" customWidth="1"/>
    <col min="2795" max="2796" width="7.6328125" style="3" bestFit="1" customWidth="1"/>
    <col min="2797" max="2797" width="9.90625" style="3" bestFit="1" customWidth="1"/>
    <col min="2798" max="2801" width="7.6328125" style="3" bestFit="1" customWidth="1"/>
    <col min="2802" max="2802" width="9.90625" style="3" bestFit="1" customWidth="1"/>
    <col min="2803" max="2806" width="7.6328125" style="3" bestFit="1" customWidth="1"/>
    <col min="2807" max="2807" width="9.90625" style="3" bestFit="1" customWidth="1"/>
    <col min="2808" max="2813" width="4.36328125" style="3" customWidth="1"/>
    <col min="2814" max="2814" width="20.6328125" style="3" customWidth="1"/>
    <col min="2815" max="3044" width="8.7265625" style="3"/>
    <col min="3045" max="3046" width="4.36328125" style="3" customWidth="1"/>
    <col min="3047" max="3047" width="8" style="3" customWidth="1"/>
    <col min="3048" max="3048" width="9.6328125" style="3" customWidth="1"/>
    <col min="3049" max="3049" width="20.6328125" style="3" customWidth="1"/>
    <col min="3050" max="3050" width="6.453125" style="3" customWidth="1"/>
    <col min="3051" max="3052" width="7.6328125" style="3" bestFit="1" customWidth="1"/>
    <col min="3053" max="3053" width="9.90625" style="3" bestFit="1" customWidth="1"/>
    <col min="3054" max="3057" width="7.6328125" style="3" bestFit="1" customWidth="1"/>
    <col min="3058" max="3058" width="9.90625" style="3" bestFit="1" customWidth="1"/>
    <col min="3059" max="3062" width="7.6328125" style="3" bestFit="1" customWidth="1"/>
    <col min="3063" max="3063" width="9.90625" style="3" bestFit="1" customWidth="1"/>
    <col min="3064" max="3069" width="4.36328125" style="3" customWidth="1"/>
    <col min="3070" max="3070" width="20.6328125" style="3" customWidth="1"/>
    <col min="3071" max="3300" width="8.7265625" style="3"/>
    <col min="3301" max="3302" width="4.36328125" style="3" customWidth="1"/>
    <col min="3303" max="3303" width="8" style="3" customWidth="1"/>
    <col min="3304" max="3304" width="9.6328125" style="3" customWidth="1"/>
    <col min="3305" max="3305" width="20.6328125" style="3" customWidth="1"/>
    <col min="3306" max="3306" width="6.453125" style="3" customWidth="1"/>
    <col min="3307" max="3308" width="7.6328125" style="3" bestFit="1" customWidth="1"/>
    <col min="3309" max="3309" width="9.90625" style="3" bestFit="1" customWidth="1"/>
    <col min="3310" max="3313" width="7.6328125" style="3" bestFit="1" customWidth="1"/>
    <col min="3314" max="3314" width="9.90625" style="3" bestFit="1" customWidth="1"/>
    <col min="3315" max="3318" width="7.6328125" style="3" bestFit="1" customWidth="1"/>
    <col min="3319" max="3319" width="9.90625" style="3" bestFit="1" customWidth="1"/>
    <col min="3320" max="3325" width="4.36328125" style="3" customWidth="1"/>
    <col min="3326" max="3326" width="20.6328125" style="3" customWidth="1"/>
    <col min="3327" max="3556" width="8.7265625" style="3"/>
    <col min="3557" max="3558" width="4.36328125" style="3" customWidth="1"/>
    <col min="3559" max="3559" width="8" style="3" customWidth="1"/>
    <col min="3560" max="3560" width="9.6328125" style="3" customWidth="1"/>
    <col min="3561" max="3561" width="20.6328125" style="3" customWidth="1"/>
    <col min="3562" max="3562" width="6.453125" style="3" customWidth="1"/>
    <col min="3563" max="3564" width="7.6328125" style="3" bestFit="1" customWidth="1"/>
    <col min="3565" max="3565" width="9.90625" style="3" bestFit="1" customWidth="1"/>
    <col min="3566" max="3569" width="7.6328125" style="3" bestFit="1" customWidth="1"/>
    <col min="3570" max="3570" width="9.90625" style="3" bestFit="1" customWidth="1"/>
    <col min="3571" max="3574" width="7.6328125" style="3" bestFit="1" customWidth="1"/>
    <col min="3575" max="3575" width="9.90625" style="3" bestFit="1" customWidth="1"/>
    <col min="3576" max="3581" width="4.36328125" style="3" customWidth="1"/>
    <col min="3582" max="3582" width="20.6328125" style="3" customWidth="1"/>
    <col min="3583" max="3812" width="8.7265625" style="3"/>
    <col min="3813" max="3814" width="4.36328125" style="3" customWidth="1"/>
    <col min="3815" max="3815" width="8" style="3" customWidth="1"/>
    <col min="3816" max="3816" width="9.6328125" style="3" customWidth="1"/>
    <col min="3817" max="3817" width="20.6328125" style="3" customWidth="1"/>
    <col min="3818" max="3818" width="6.453125" style="3" customWidth="1"/>
    <col min="3819" max="3820" width="7.6328125" style="3" bestFit="1" customWidth="1"/>
    <col min="3821" max="3821" width="9.90625" style="3" bestFit="1" customWidth="1"/>
    <col min="3822" max="3825" width="7.6328125" style="3" bestFit="1" customWidth="1"/>
    <col min="3826" max="3826" width="9.90625" style="3" bestFit="1" customWidth="1"/>
    <col min="3827" max="3830" width="7.6328125" style="3" bestFit="1" customWidth="1"/>
    <col min="3831" max="3831" width="9.90625" style="3" bestFit="1" customWidth="1"/>
    <col min="3832" max="3837" width="4.36328125" style="3" customWidth="1"/>
    <col min="3838" max="3838" width="20.6328125" style="3" customWidth="1"/>
    <col min="3839" max="4068" width="8.7265625" style="3"/>
    <col min="4069" max="4070" width="4.36328125" style="3" customWidth="1"/>
    <col min="4071" max="4071" width="8" style="3" customWidth="1"/>
    <col min="4072" max="4072" width="9.6328125" style="3" customWidth="1"/>
    <col min="4073" max="4073" width="20.6328125" style="3" customWidth="1"/>
    <col min="4074" max="4074" width="6.453125" style="3" customWidth="1"/>
    <col min="4075" max="4076" width="7.6328125" style="3" bestFit="1" customWidth="1"/>
    <col min="4077" max="4077" width="9.90625" style="3" bestFit="1" customWidth="1"/>
    <col min="4078" max="4081" width="7.6328125" style="3" bestFit="1" customWidth="1"/>
    <col min="4082" max="4082" width="9.90625" style="3" bestFit="1" customWidth="1"/>
    <col min="4083" max="4086" width="7.6328125" style="3" bestFit="1" customWidth="1"/>
    <col min="4087" max="4087" width="9.90625" style="3" bestFit="1" customWidth="1"/>
    <col min="4088" max="4093" width="4.36328125" style="3" customWidth="1"/>
    <col min="4094" max="4094" width="20.6328125" style="3" customWidth="1"/>
    <col min="4095" max="4324" width="8.7265625" style="3"/>
    <col min="4325" max="4326" width="4.36328125" style="3" customWidth="1"/>
    <col min="4327" max="4327" width="8" style="3" customWidth="1"/>
    <col min="4328" max="4328" width="9.6328125" style="3" customWidth="1"/>
    <col min="4329" max="4329" width="20.6328125" style="3" customWidth="1"/>
    <col min="4330" max="4330" width="6.453125" style="3" customWidth="1"/>
    <col min="4331" max="4332" width="7.6328125" style="3" bestFit="1" customWidth="1"/>
    <col min="4333" max="4333" width="9.90625" style="3" bestFit="1" customWidth="1"/>
    <col min="4334" max="4337" width="7.6328125" style="3" bestFit="1" customWidth="1"/>
    <col min="4338" max="4338" width="9.90625" style="3" bestFit="1" customWidth="1"/>
    <col min="4339" max="4342" width="7.6328125" style="3" bestFit="1" customWidth="1"/>
    <col min="4343" max="4343" width="9.90625" style="3" bestFit="1" customWidth="1"/>
    <col min="4344" max="4349" width="4.36328125" style="3" customWidth="1"/>
    <col min="4350" max="4350" width="20.6328125" style="3" customWidth="1"/>
    <col min="4351" max="4580" width="8.7265625" style="3"/>
    <col min="4581" max="4582" width="4.36328125" style="3" customWidth="1"/>
    <col min="4583" max="4583" width="8" style="3" customWidth="1"/>
    <col min="4584" max="4584" width="9.6328125" style="3" customWidth="1"/>
    <col min="4585" max="4585" width="20.6328125" style="3" customWidth="1"/>
    <col min="4586" max="4586" width="6.453125" style="3" customWidth="1"/>
    <col min="4587" max="4588" width="7.6328125" style="3" bestFit="1" customWidth="1"/>
    <col min="4589" max="4589" width="9.90625" style="3" bestFit="1" customWidth="1"/>
    <col min="4590" max="4593" width="7.6328125" style="3" bestFit="1" customWidth="1"/>
    <col min="4594" max="4594" width="9.90625" style="3" bestFit="1" customWidth="1"/>
    <col min="4595" max="4598" width="7.6328125" style="3" bestFit="1" customWidth="1"/>
    <col min="4599" max="4599" width="9.90625" style="3" bestFit="1" customWidth="1"/>
    <col min="4600" max="4605" width="4.36328125" style="3" customWidth="1"/>
    <col min="4606" max="4606" width="20.6328125" style="3" customWidth="1"/>
    <col min="4607" max="4836" width="8.7265625" style="3"/>
    <col min="4837" max="4838" width="4.36328125" style="3" customWidth="1"/>
    <col min="4839" max="4839" width="8" style="3" customWidth="1"/>
    <col min="4840" max="4840" width="9.6328125" style="3" customWidth="1"/>
    <col min="4841" max="4841" width="20.6328125" style="3" customWidth="1"/>
    <col min="4842" max="4842" width="6.453125" style="3" customWidth="1"/>
    <col min="4843" max="4844" width="7.6328125" style="3" bestFit="1" customWidth="1"/>
    <col min="4845" max="4845" width="9.90625" style="3" bestFit="1" customWidth="1"/>
    <col min="4846" max="4849" width="7.6328125" style="3" bestFit="1" customWidth="1"/>
    <col min="4850" max="4850" width="9.90625" style="3" bestFit="1" customWidth="1"/>
    <col min="4851" max="4854" width="7.6328125" style="3" bestFit="1" customWidth="1"/>
    <col min="4855" max="4855" width="9.90625" style="3" bestFit="1" customWidth="1"/>
    <col min="4856" max="4861" width="4.36328125" style="3" customWidth="1"/>
    <col min="4862" max="4862" width="20.6328125" style="3" customWidth="1"/>
    <col min="4863" max="5092" width="8.7265625" style="3"/>
    <col min="5093" max="5094" width="4.36328125" style="3" customWidth="1"/>
    <col min="5095" max="5095" width="8" style="3" customWidth="1"/>
    <col min="5096" max="5096" width="9.6328125" style="3" customWidth="1"/>
    <col min="5097" max="5097" width="20.6328125" style="3" customWidth="1"/>
    <col min="5098" max="5098" width="6.453125" style="3" customWidth="1"/>
    <col min="5099" max="5100" width="7.6328125" style="3" bestFit="1" customWidth="1"/>
    <col min="5101" max="5101" width="9.90625" style="3" bestFit="1" customWidth="1"/>
    <col min="5102" max="5105" width="7.6328125" style="3" bestFit="1" customWidth="1"/>
    <col min="5106" max="5106" width="9.90625" style="3" bestFit="1" customWidth="1"/>
    <col min="5107" max="5110" width="7.6328125" style="3" bestFit="1" customWidth="1"/>
    <col min="5111" max="5111" width="9.90625" style="3" bestFit="1" customWidth="1"/>
    <col min="5112" max="5117" width="4.36328125" style="3" customWidth="1"/>
    <col min="5118" max="5118" width="20.6328125" style="3" customWidth="1"/>
    <col min="5119" max="5348" width="8.7265625" style="3"/>
    <col min="5349" max="5350" width="4.36328125" style="3" customWidth="1"/>
    <col min="5351" max="5351" width="8" style="3" customWidth="1"/>
    <col min="5352" max="5352" width="9.6328125" style="3" customWidth="1"/>
    <col min="5353" max="5353" width="20.6328125" style="3" customWidth="1"/>
    <col min="5354" max="5354" width="6.453125" style="3" customWidth="1"/>
    <col min="5355" max="5356" width="7.6328125" style="3" bestFit="1" customWidth="1"/>
    <col min="5357" max="5357" width="9.90625" style="3" bestFit="1" customWidth="1"/>
    <col min="5358" max="5361" width="7.6328125" style="3" bestFit="1" customWidth="1"/>
    <col min="5362" max="5362" width="9.90625" style="3" bestFit="1" customWidth="1"/>
    <col min="5363" max="5366" width="7.6328125" style="3" bestFit="1" customWidth="1"/>
    <col min="5367" max="5367" width="9.90625" style="3" bestFit="1" customWidth="1"/>
    <col min="5368" max="5373" width="4.36328125" style="3" customWidth="1"/>
    <col min="5374" max="5374" width="20.6328125" style="3" customWidth="1"/>
    <col min="5375" max="5604" width="8.7265625" style="3"/>
    <col min="5605" max="5606" width="4.36328125" style="3" customWidth="1"/>
    <col min="5607" max="5607" width="8" style="3" customWidth="1"/>
    <col min="5608" max="5608" width="9.6328125" style="3" customWidth="1"/>
    <col min="5609" max="5609" width="20.6328125" style="3" customWidth="1"/>
    <col min="5610" max="5610" width="6.453125" style="3" customWidth="1"/>
    <col min="5611" max="5612" width="7.6328125" style="3" bestFit="1" customWidth="1"/>
    <col min="5613" max="5613" width="9.90625" style="3" bestFit="1" customWidth="1"/>
    <col min="5614" max="5617" width="7.6328125" style="3" bestFit="1" customWidth="1"/>
    <col min="5618" max="5618" width="9.90625" style="3" bestFit="1" customWidth="1"/>
    <col min="5619" max="5622" width="7.6328125" style="3" bestFit="1" customWidth="1"/>
    <col min="5623" max="5623" width="9.90625" style="3" bestFit="1" customWidth="1"/>
    <col min="5624" max="5629" width="4.36328125" style="3" customWidth="1"/>
    <col min="5630" max="5630" width="20.6328125" style="3" customWidth="1"/>
    <col min="5631" max="5860" width="8.7265625" style="3"/>
    <col min="5861" max="5862" width="4.36328125" style="3" customWidth="1"/>
    <col min="5863" max="5863" width="8" style="3" customWidth="1"/>
    <col min="5864" max="5864" width="9.6328125" style="3" customWidth="1"/>
    <col min="5865" max="5865" width="20.6328125" style="3" customWidth="1"/>
    <col min="5866" max="5866" width="6.453125" style="3" customWidth="1"/>
    <col min="5867" max="5868" width="7.6328125" style="3" bestFit="1" customWidth="1"/>
    <col min="5869" max="5869" width="9.90625" style="3" bestFit="1" customWidth="1"/>
    <col min="5870" max="5873" width="7.6328125" style="3" bestFit="1" customWidth="1"/>
    <col min="5874" max="5874" width="9.90625" style="3" bestFit="1" customWidth="1"/>
    <col min="5875" max="5878" width="7.6328125" style="3" bestFit="1" customWidth="1"/>
    <col min="5879" max="5879" width="9.90625" style="3" bestFit="1" customWidth="1"/>
    <col min="5880" max="5885" width="4.36328125" style="3" customWidth="1"/>
    <col min="5886" max="5886" width="20.6328125" style="3" customWidth="1"/>
    <col min="5887" max="6116" width="8.7265625" style="3"/>
    <col min="6117" max="6118" width="4.36328125" style="3" customWidth="1"/>
    <col min="6119" max="6119" width="8" style="3" customWidth="1"/>
    <col min="6120" max="6120" width="9.6328125" style="3" customWidth="1"/>
    <col min="6121" max="6121" width="20.6328125" style="3" customWidth="1"/>
    <col min="6122" max="6122" width="6.453125" style="3" customWidth="1"/>
    <col min="6123" max="6124" width="7.6328125" style="3" bestFit="1" customWidth="1"/>
    <col min="6125" max="6125" width="9.90625" style="3" bestFit="1" customWidth="1"/>
    <col min="6126" max="6129" width="7.6328125" style="3" bestFit="1" customWidth="1"/>
    <col min="6130" max="6130" width="9.90625" style="3" bestFit="1" customWidth="1"/>
    <col min="6131" max="6134" width="7.6328125" style="3" bestFit="1" customWidth="1"/>
    <col min="6135" max="6135" width="9.90625" style="3" bestFit="1" customWidth="1"/>
    <col min="6136" max="6141" width="4.36328125" style="3" customWidth="1"/>
    <col min="6142" max="6142" width="20.6328125" style="3" customWidth="1"/>
    <col min="6143" max="6372" width="8.7265625" style="3"/>
    <col min="6373" max="6374" width="4.36328125" style="3" customWidth="1"/>
    <col min="6375" max="6375" width="8" style="3" customWidth="1"/>
    <col min="6376" max="6376" width="9.6328125" style="3" customWidth="1"/>
    <col min="6377" max="6377" width="20.6328125" style="3" customWidth="1"/>
    <col min="6378" max="6378" width="6.453125" style="3" customWidth="1"/>
    <col min="6379" max="6380" width="7.6328125" style="3" bestFit="1" customWidth="1"/>
    <col min="6381" max="6381" width="9.90625" style="3" bestFit="1" customWidth="1"/>
    <col min="6382" max="6385" width="7.6328125" style="3" bestFit="1" customWidth="1"/>
    <col min="6386" max="6386" width="9.90625" style="3" bestFit="1" customWidth="1"/>
    <col min="6387" max="6390" width="7.6328125" style="3" bestFit="1" customWidth="1"/>
    <col min="6391" max="6391" width="9.90625" style="3" bestFit="1" customWidth="1"/>
    <col min="6392" max="6397" width="4.36328125" style="3" customWidth="1"/>
    <col min="6398" max="6398" width="20.6328125" style="3" customWidth="1"/>
    <col min="6399" max="6628" width="8.7265625" style="3"/>
    <col min="6629" max="6630" width="4.36328125" style="3" customWidth="1"/>
    <col min="6631" max="6631" width="8" style="3" customWidth="1"/>
    <col min="6632" max="6632" width="9.6328125" style="3" customWidth="1"/>
    <col min="6633" max="6633" width="20.6328125" style="3" customWidth="1"/>
    <col min="6634" max="6634" width="6.453125" style="3" customWidth="1"/>
    <col min="6635" max="6636" width="7.6328125" style="3" bestFit="1" customWidth="1"/>
    <col min="6637" max="6637" width="9.90625" style="3" bestFit="1" customWidth="1"/>
    <col min="6638" max="6641" width="7.6328125" style="3" bestFit="1" customWidth="1"/>
    <col min="6642" max="6642" width="9.90625" style="3" bestFit="1" customWidth="1"/>
    <col min="6643" max="6646" width="7.6328125" style="3" bestFit="1" customWidth="1"/>
    <col min="6647" max="6647" width="9.90625" style="3" bestFit="1" customWidth="1"/>
    <col min="6648" max="6653" width="4.36328125" style="3" customWidth="1"/>
    <col min="6654" max="6654" width="20.6328125" style="3" customWidth="1"/>
    <col min="6655" max="6884" width="8.7265625" style="3"/>
    <col min="6885" max="6886" width="4.36328125" style="3" customWidth="1"/>
    <col min="6887" max="6887" width="8" style="3" customWidth="1"/>
    <col min="6888" max="6888" width="9.6328125" style="3" customWidth="1"/>
    <col min="6889" max="6889" width="20.6328125" style="3" customWidth="1"/>
    <col min="6890" max="6890" width="6.453125" style="3" customWidth="1"/>
    <col min="6891" max="6892" width="7.6328125" style="3" bestFit="1" customWidth="1"/>
    <col min="6893" max="6893" width="9.90625" style="3" bestFit="1" customWidth="1"/>
    <col min="6894" max="6897" width="7.6328125" style="3" bestFit="1" customWidth="1"/>
    <col min="6898" max="6898" width="9.90625" style="3" bestFit="1" customWidth="1"/>
    <col min="6899" max="6902" width="7.6328125" style="3" bestFit="1" customWidth="1"/>
    <col min="6903" max="6903" width="9.90625" style="3" bestFit="1" customWidth="1"/>
    <col min="6904" max="6909" width="4.36328125" style="3" customWidth="1"/>
    <col min="6910" max="6910" width="20.6328125" style="3" customWidth="1"/>
    <col min="6911" max="7140" width="8.7265625" style="3"/>
    <col min="7141" max="7142" width="4.36328125" style="3" customWidth="1"/>
    <col min="7143" max="7143" width="8" style="3" customWidth="1"/>
    <col min="7144" max="7144" width="9.6328125" style="3" customWidth="1"/>
    <col min="7145" max="7145" width="20.6328125" style="3" customWidth="1"/>
    <col min="7146" max="7146" width="6.453125" style="3" customWidth="1"/>
    <col min="7147" max="7148" width="7.6328125" style="3" bestFit="1" customWidth="1"/>
    <col min="7149" max="7149" width="9.90625" style="3" bestFit="1" customWidth="1"/>
    <col min="7150" max="7153" width="7.6328125" style="3" bestFit="1" customWidth="1"/>
    <col min="7154" max="7154" width="9.90625" style="3" bestFit="1" customWidth="1"/>
    <col min="7155" max="7158" width="7.6328125" style="3" bestFit="1" customWidth="1"/>
    <col min="7159" max="7159" width="9.90625" style="3" bestFit="1" customWidth="1"/>
    <col min="7160" max="7165" width="4.36328125" style="3" customWidth="1"/>
    <col min="7166" max="7166" width="20.6328125" style="3" customWidth="1"/>
    <col min="7167" max="7396" width="8.7265625" style="3"/>
    <col min="7397" max="7398" width="4.36328125" style="3" customWidth="1"/>
    <col min="7399" max="7399" width="8" style="3" customWidth="1"/>
    <col min="7400" max="7400" width="9.6328125" style="3" customWidth="1"/>
    <col min="7401" max="7401" width="20.6328125" style="3" customWidth="1"/>
    <col min="7402" max="7402" width="6.453125" style="3" customWidth="1"/>
    <col min="7403" max="7404" width="7.6328125" style="3" bestFit="1" customWidth="1"/>
    <col min="7405" max="7405" width="9.90625" style="3" bestFit="1" customWidth="1"/>
    <col min="7406" max="7409" width="7.6328125" style="3" bestFit="1" customWidth="1"/>
    <col min="7410" max="7410" width="9.90625" style="3" bestFit="1" customWidth="1"/>
    <col min="7411" max="7414" width="7.6328125" style="3" bestFit="1" customWidth="1"/>
    <col min="7415" max="7415" width="9.90625" style="3" bestFit="1" customWidth="1"/>
    <col min="7416" max="7421" width="4.36328125" style="3" customWidth="1"/>
    <col min="7422" max="7422" width="20.6328125" style="3" customWidth="1"/>
    <col min="7423" max="7652" width="8.7265625" style="3"/>
    <col min="7653" max="7654" width="4.36328125" style="3" customWidth="1"/>
    <col min="7655" max="7655" width="8" style="3" customWidth="1"/>
    <col min="7656" max="7656" width="9.6328125" style="3" customWidth="1"/>
    <col min="7657" max="7657" width="20.6328125" style="3" customWidth="1"/>
    <col min="7658" max="7658" width="6.453125" style="3" customWidth="1"/>
    <col min="7659" max="7660" width="7.6328125" style="3" bestFit="1" customWidth="1"/>
    <col min="7661" max="7661" width="9.90625" style="3" bestFit="1" customWidth="1"/>
    <col min="7662" max="7665" width="7.6328125" style="3" bestFit="1" customWidth="1"/>
    <col min="7666" max="7666" width="9.90625" style="3" bestFit="1" customWidth="1"/>
    <col min="7667" max="7670" width="7.6328125" style="3" bestFit="1" customWidth="1"/>
    <col min="7671" max="7671" width="9.90625" style="3" bestFit="1" customWidth="1"/>
    <col min="7672" max="7677" width="4.36328125" style="3" customWidth="1"/>
    <col min="7678" max="7678" width="20.6328125" style="3" customWidth="1"/>
    <col min="7679" max="7908" width="8.7265625" style="3"/>
    <col min="7909" max="7910" width="4.36328125" style="3" customWidth="1"/>
    <col min="7911" max="7911" width="8" style="3" customWidth="1"/>
    <col min="7912" max="7912" width="9.6328125" style="3" customWidth="1"/>
    <col min="7913" max="7913" width="20.6328125" style="3" customWidth="1"/>
    <col min="7914" max="7914" width="6.453125" style="3" customWidth="1"/>
    <col min="7915" max="7916" width="7.6328125" style="3" bestFit="1" customWidth="1"/>
    <col min="7917" max="7917" width="9.90625" style="3" bestFit="1" customWidth="1"/>
    <col min="7918" max="7921" width="7.6328125" style="3" bestFit="1" customWidth="1"/>
    <col min="7922" max="7922" width="9.90625" style="3" bestFit="1" customWidth="1"/>
    <col min="7923" max="7926" width="7.6328125" style="3" bestFit="1" customWidth="1"/>
    <col min="7927" max="7927" width="9.90625" style="3" bestFit="1" customWidth="1"/>
    <col min="7928" max="7933" width="4.36328125" style="3" customWidth="1"/>
    <col min="7934" max="7934" width="20.6328125" style="3" customWidth="1"/>
    <col min="7935" max="8164" width="8.7265625" style="3"/>
    <col min="8165" max="8166" width="4.36328125" style="3" customWidth="1"/>
    <col min="8167" max="8167" width="8" style="3" customWidth="1"/>
    <col min="8168" max="8168" width="9.6328125" style="3" customWidth="1"/>
    <col min="8169" max="8169" width="20.6328125" style="3" customWidth="1"/>
    <col min="8170" max="8170" width="6.453125" style="3" customWidth="1"/>
    <col min="8171" max="8172" width="7.6328125" style="3" bestFit="1" customWidth="1"/>
    <col min="8173" max="8173" width="9.90625" style="3" bestFit="1" customWidth="1"/>
    <col min="8174" max="8177" width="7.6328125" style="3" bestFit="1" customWidth="1"/>
    <col min="8178" max="8178" width="9.90625" style="3" bestFit="1" customWidth="1"/>
    <col min="8179" max="8182" width="7.6328125" style="3" bestFit="1" customWidth="1"/>
    <col min="8183" max="8183" width="9.90625" style="3" bestFit="1" customWidth="1"/>
    <col min="8184" max="8189" width="4.36328125" style="3" customWidth="1"/>
    <col min="8190" max="8190" width="20.6328125" style="3" customWidth="1"/>
    <col min="8191" max="8420" width="8.7265625" style="3"/>
    <col min="8421" max="8422" width="4.36328125" style="3" customWidth="1"/>
    <col min="8423" max="8423" width="8" style="3" customWidth="1"/>
    <col min="8424" max="8424" width="9.6328125" style="3" customWidth="1"/>
    <col min="8425" max="8425" width="20.6328125" style="3" customWidth="1"/>
    <col min="8426" max="8426" width="6.453125" style="3" customWidth="1"/>
    <col min="8427" max="8428" width="7.6328125" style="3" bestFit="1" customWidth="1"/>
    <col min="8429" max="8429" width="9.90625" style="3" bestFit="1" customWidth="1"/>
    <col min="8430" max="8433" width="7.6328125" style="3" bestFit="1" customWidth="1"/>
    <col min="8434" max="8434" width="9.90625" style="3" bestFit="1" customWidth="1"/>
    <col min="8435" max="8438" width="7.6328125" style="3" bestFit="1" customWidth="1"/>
    <col min="8439" max="8439" width="9.90625" style="3" bestFit="1" customWidth="1"/>
    <col min="8440" max="8445" width="4.36328125" style="3" customWidth="1"/>
    <col min="8446" max="8446" width="20.6328125" style="3" customWidth="1"/>
    <col min="8447" max="8676" width="8.7265625" style="3"/>
    <col min="8677" max="8678" width="4.36328125" style="3" customWidth="1"/>
    <col min="8679" max="8679" width="8" style="3" customWidth="1"/>
    <col min="8680" max="8680" width="9.6328125" style="3" customWidth="1"/>
    <col min="8681" max="8681" width="20.6328125" style="3" customWidth="1"/>
    <col min="8682" max="8682" width="6.453125" style="3" customWidth="1"/>
    <col min="8683" max="8684" width="7.6328125" style="3" bestFit="1" customWidth="1"/>
    <col min="8685" max="8685" width="9.90625" style="3" bestFit="1" customWidth="1"/>
    <col min="8686" max="8689" width="7.6328125" style="3" bestFit="1" customWidth="1"/>
    <col min="8690" max="8690" width="9.90625" style="3" bestFit="1" customWidth="1"/>
    <col min="8691" max="8694" width="7.6328125" style="3" bestFit="1" customWidth="1"/>
    <col min="8695" max="8695" width="9.90625" style="3" bestFit="1" customWidth="1"/>
    <col min="8696" max="8701" width="4.36328125" style="3" customWidth="1"/>
    <col min="8702" max="8702" width="20.6328125" style="3" customWidth="1"/>
    <col min="8703" max="8932" width="8.7265625" style="3"/>
    <col min="8933" max="8934" width="4.36328125" style="3" customWidth="1"/>
    <col min="8935" max="8935" width="8" style="3" customWidth="1"/>
    <col min="8936" max="8936" width="9.6328125" style="3" customWidth="1"/>
    <col min="8937" max="8937" width="20.6328125" style="3" customWidth="1"/>
    <col min="8938" max="8938" width="6.453125" style="3" customWidth="1"/>
    <col min="8939" max="8940" width="7.6328125" style="3" bestFit="1" customWidth="1"/>
    <col min="8941" max="8941" width="9.90625" style="3" bestFit="1" customWidth="1"/>
    <col min="8942" max="8945" width="7.6328125" style="3" bestFit="1" customWidth="1"/>
    <col min="8946" max="8946" width="9.90625" style="3" bestFit="1" customWidth="1"/>
    <col min="8947" max="8950" width="7.6328125" style="3" bestFit="1" customWidth="1"/>
    <col min="8951" max="8951" width="9.90625" style="3" bestFit="1" customWidth="1"/>
    <col min="8952" max="8957" width="4.36328125" style="3" customWidth="1"/>
    <col min="8958" max="8958" width="20.6328125" style="3" customWidth="1"/>
    <col min="8959" max="9188" width="8.7265625" style="3"/>
    <col min="9189" max="9190" width="4.36328125" style="3" customWidth="1"/>
    <col min="9191" max="9191" width="8" style="3" customWidth="1"/>
    <col min="9192" max="9192" width="9.6328125" style="3" customWidth="1"/>
    <col min="9193" max="9193" width="20.6328125" style="3" customWidth="1"/>
    <col min="9194" max="9194" width="6.453125" style="3" customWidth="1"/>
    <col min="9195" max="9196" width="7.6328125" style="3" bestFit="1" customWidth="1"/>
    <col min="9197" max="9197" width="9.90625" style="3" bestFit="1" customWidth="1"/>
    <col min="9198" max="9201" width="7.6328125" style="3" bestFit="1" customWidth="1"/>
    <col min="9202" max="9202" width="9.90625" style="3" bestFit="1" customWidth="1"/>
    <col min="9203" max="9206" width="7.6328125" style="3" bestFit="1" customWidth="1"/>
    <col min="9207" max="9207" width="9.90625" style="3" bestFit="1" customWidth="1"/>
    <col min="9208" max="9213" width="4.36328125" style="3" customWidth="1"/>
    <col min="9214" max="9214" width="20.6328125" style="3" customWidth="1"/>
    <col min="9215" max="9444" width="8.7265625" style="3"/>
    <col min="9445" max="9446" width="4.36328125" style="3" customWidth="1"/>
    <col min="9447" max="9447" width="8" style="3" customWidth="1"/>
    <col min="9448" max="9448" width="9.6328125" style="3" customWidth="1"/>
    <col min="9449" max="9449" width="20.6328125" style="3" customWidth="1"/>
    <col min="9450" max="9450" width="6.453125" style="3" customWidth="1"/>
    <col min="9451" max="9452" width="7.6328125" style="3" bestFit="1" customWidth="1"/>
    <col min="9453" max="9453" width="9.90625" style="3" bestFit="1" customWidth="1"/>
    <col min="9454" max="9457" width="7.6328125" style="3" bestFit="1" customWidth="1"/>
    <col min="9458" max="9458" width="9.90625" style="3" bestFit="1" customWidth="1"/>
    <col min="9459" max="9462" width="7.6328125" style="3" bestFit="1" customWidth="1"/>
    <col min="9463" max="9463" width="9.90625" style="3" bestFit="1" customWidth="1"/>
    <col min="9464" max="9469" width="4.36328125" style="3" customWidth="1"/>
    <col min="9470" max="9470" width="20.6328125" style="3" customWidth="1"/>
    <col min="9471" max="9700" width="8.7265625" style="3"/>
    <col min="9701" max="9702" width="4.36328125" style="3" customWidth="1"/>
    <col min="9703" max="9703" width="8" style="3" customWidth="1"/>
    <col min="9704" max="9704" width="9.6328125" style="3" customWidth="1"/>
    <col min="9705" max="9705" width="20.6328125" style="3" customWidth="1"/>
    <col min="9706" max="9706" width="6.453125" style="3" customWidth="1"/>
    <col min="9707" max="9708" width="7.6328125" style="3" bestFit="1" customWidth="1"/>
    <col min="9709" max="9709" width="9.90625" style="3" bestFit="1" customWidth="1"/>
    <col min="9710" max="9713" width="7.6328125" style="3" bestFit="1" customWidth="1"/>
    <col min="9714" max="9714" width="9.90625" style="3" bestFit="1" customWidth="1"/>
    <col min="9715" max="9718" width="7.6328125" style="3" bestFit="1" customWidth="1"/>
    <col min="9719" max="9719" width="9.90625" style="3" bestFit="1" customWidth="1"/>
    <col min="9720" max="9725" width="4.36328125" style="3" customWidth="1"/>
    <col min="9726" max="9726" width="20.6328125" style="3" customWidth="1"/>
    <col min="9727" max="9956" width="8.7265625" style="3"/>
    <col min="9957" max="9958" width="4.36328125" style="3" customWidth="1"/>
    <col min="9959" max="9959" width="8" style="3" customWidth="1"/>
    <col min="9960" max="9960" width="9.6328125" style="3" customWidth="1"/>
    <col min="9961" max="9961" width="20.6328125" style="3" customWidth="1"/>
    <col min="9962" max="9962" width="6.453125" style="3" customWidth="1"/>
    <col min="9963" max="9964" width="7.6328125" style="3" bestFit="1" customWidth="1"/>
    <col min="9965" max="9965" width="9.90625" style="3" bestFit="1" customWidth="1"/>
    <col min="9966" max="9969" width="7.6328125" style="3" bestFit="1" customWidth="1"/>
    <col min="9970" max="9970" width="9.90625" style="3" bestFit="1" customWidth="1"/>
    <col min="9971" max="9974" width="7.6328125" style="3" bestFit="1" customWidth="1"/>
    <col min="9975" max="9975" width="9.90625" style="3" bestFit="1" customWidth="1"/>
    <col min="9976" max="9981" width="4.36328125" style="3" customWidth="1"/>
    <col min="9982" max="9982" width="20.6328125" style="3" customWidth="1"/>
    <col min="9983" max="10212" width="8.7265625" style="3"/>
    <col min="10213" max="10214" width="4.36328125" style="3" customWidth="1"/>
    <col min="10215" max="10215" width="8" style="3" customWidth="1"/>
    <col min="10216" max="10216" width="9.6328125" style="3" customWidth="1"/>
    <col min="10217" max="10217" width="20.6328125" style="3" customWidth="1"/>
    <col min="10218" max="10218" width="6.453125" style="3" customWidth="1"/>
    <col min="10219" max="10220" width="7.6328125" style="3" bestFit="1" customWidth="1"/>
    <col min="10221" max="10221" width="9.90625" style="3" bestFit="1" customWidth="1"/>
    <col min="10222" max="10225" width="7.6328125" style="3" bestFit="1" customWidth="1"/>
    <col min="10226" max="10226" width="9.90625" style="3" bestFit="1" customWidth="1"/>
    <col min="10227" max="10230" width="7.6328125" style="3" bestFit="1" customWidth="1"/>
    <col min="10231" max="10231" width="9.90625" style="3" bestFit="1" customWidth="1"/>
    <col min="10232" max="10237" width="4.36328125" style="3" customWidth="1"/>
    <col min="10238" max="10238" width="20.6328125" style="3" customWidth="1"/>
    <col min="10239" max="10468" width="8.7265625" style="3"/>
    <col min="10469" max="10470" width="4.36328125" style="3" customWidth="1"/>
    <col min="10471" max="10471" width="8" style="3" customWidth="1"/>
    <col min="10472" max="10472" width="9.6328125" style="3" customWidth="1"/>
    <col min="10473" max="10473" width="20.6328125" style="3" customWidth="1"/>
    <col min="10474" max="10474" width="6.453125" style="3" customWidth="1"/>
    <col min="10475" max="10476" width="7.6328125" style="3" bestFit="1" customWidth="1"/>
    <col min="10477" max="10477" width="9.90625" style="3" bestFit="1" customWidth="1"/>
    <col min="10478" max="10481" width="7.6328125" style="3" bestFit="1" customWidth="1"/>
    <col min="10482" max="10482" width="9.90625" style="3" bestFit="1" customWidth="1"/>
    <col min="10483" max="10486" width="7.6328125" style="3" bestFit="1" customWidth="1"/>
    <col min="10487" max="10487" width="9.90625" style="3" bestFit="1" customWidth="1"/>
    <col min="10488" max="10493" width="4.36328125" style="3" customWidth="1"/>
    <col min="10494" max="10494" width="20.6328125" style="3" customWidth="1"/>
    <col min="10495" max="10724" width="8.7265625" style="3"/>
    <col min="10725" max="10726" width="4.36328125" style="3" customWidth="1"/>
    <col min="10727" max="10727" width="8" style="3" customWidth="1"/>
    <col min="10728" max="10728" width="9.6328125" style="3" customWidth="1"/>
    <col min="10729" max="10729" width="20.6328125" style="3" customWidth="1"/>
    <col min="10730" max="10730" width="6.453125" style="3" customWidth="1"/>
    <col min="10731" max="10732" width="7.6328125" style="3" bestFit="1" customWidth="1"/>
    <col min="10733" max="10733" width="9.90625" style="3" bestFit="1" customWidth="1"/>
    <col min="10734" max="10737" width="7.6328125" style="3" bestFit="1" customWidth="1"/>
    <col min="10738" max="10738" width="9.90625" style="3" bestFit="1" customWidth="1"/>
    <col min="10739" max="10742" width="7.6328125" style="3" bestFit="1" customWidth="1"/>
    <col min="10743" max="10743" width="9.90625" style="3" bestFit="1" customWidth="1"/>
    <col min="10744" max="10749" width="4.36328125" style="3" customWidth="1"/>
    <col min="10750" max="10750" width="20.6328125" style="3" customWidth="1"/>
    <col min="10751" max="10980" width="8.7265625" style="3"/>
    <col min="10981" max="10982" width="4.36328125" style="3" customWidth="1"/>
    <col min="10983" max="10983" width="8" style="3" customWidth="1"/>
    <col min="10984" max="10984" width="9.6328125" style="3" customWidth="1"/>
    <col min="10985" max="10985" width="20.6328125" style="3" customWidth="1"/>
    <col min="10986" max="10986" width="6.453125" style="3" customWidth="1"/>
    <col min="10987" max="10988" width="7.6328125" style="3" bestFit="1" customWidth="1"/>
    <col min="10989" max="10989" width="9.90625" style="3" bestFit="1" customWidth="1"/>
    <col min="10990" max="10993" width="7.6328125" style="3" bestFit="1" customWidth="1"/>
    <col min="10994" max="10994" width="9.90625" style="3" bestFit="1" customWidth="1"/>
    <col min="10995" max="10998" width="7.6328125" style="3" bestFit="1" customWidth="1"/>
    <col min="10999" max="10999" width="9.90625" style="3" bestFit="1" customWidth="1"/>
    <col min="11000" max="11005" width="4.36328125" style="3" customWidth="1"/>
    <col min="11006" max="11006" width="20.6328125" style="3" customWidth="1"/>
    <col min="11007" max="11236" width="8.7265625" style="3"/>
    <col min="11237" max="11238" width="4.36328125" style="3" customWidth="1"/>
    <col min="11239" max="11239" width="8" style="3" customWidth="1"/>
    <col min="11240" max="11240" width="9.6328125" style="3" customWidth="1"/>
    <col min="11241" max="11241" width="20.6328125" style="3" customWidth="1"/>
    <col min="11242" max="11242" width="6.453125" style="3" customWidth="1"/>
    <col min="11243" max="11244" width="7.6328125" style="3" bestFit="1" customWidth="1"/>
    <col min="11245" max="11245" width="9.90625" style="3" bestFit="1" customWidth="1"/>
    <col min="11246" max="11249" width="7.6328125" style="3" bestFit="1" customWidth="1"/>
    <col min="11250" max="11250" width="9.90625" style="3" bestFit="1" customWidth="1"/>
    <col min="11251" max="11254" width="7.6328125" style="3" bestFit="1" customWidth="1"/>
    <col min="11255" max="11255" width="9.90625" style="3" bestFit="1" customWidth="1"/>
    <col min="11256" max="11261" width="4.36328125" style="3" customWidth="1"/>
    <col min="11262" max="11262" width="20.6328125" style="3" customWidth="1"/>
    <col min="11263" max="11492" width="8.7265625" style="3"/>
    <col min="11493" max="11494" width="4.36328125" style="3" customWidth="1"/>
    <col min="11495" max="11495" width="8" style="3" customWidth="1"/>
    <col min="11496" max="11496" width="9.6328125" style="3" customWidth="1"/>
    <col min="11497" max="11497" width="20.6328125" style="3" customWidth="1"/>
    <col min="11498" max="11498" width="6.453125" style="3" customWidth="1"/>
    <col min="11499" max="11500" width="7.6328125" style="3" bestFit="1" customWidth="1"/>
    <col min="11501" max="11501" width="9.90625" style="3" bestFit="1" customWidth="1"/>
    <col min="11502" max="11505" width="7.6328125" style="3" bestFit="1" customWidth="1"/>
    <col min="11506" max="11506" width="9.90625" style="3" bestFit="1" customWidth="1"/>
    <col min="11507" max="11510" width="7.6328125" style="3" bestFit="1" customWidth="1"/>
    <col min="11511" max="11511" width="9.90625" style="3" bestFit="1" customWidth="1"/>
    <col min="11512" max="11517" width="4.36328125" style="3" customWidth="1"/>
    <col min="11518" max="11518" width="20.6328125" style="3" customWidth="1"/>
    <col min="11519" max="11748" width="8.7265625" style="3"/>
    <col min="11749" max="11750" width="4.36328125" style="3" customWidth="1"/>
    <col min="11751" max="11751" width="8" style="3" customWidth="1"/>
    <col min="11752" max="11752" width="9.6328125" style="3" customWidth="1"/>
    <col min="11753" max="11753" width="20.6328125" style="3" customWidth="1"/>
    <col min="11754" max="11754" width="6.453125" style="3" customWidth="1"/>
    <col min="11755" max="11756" width="7.6328125" style="3" bestFit="1" customWidth="1"/>
    <col min="11757" max="11757" width="9.90625" style="3" bestFit="1" customWidth="1"/>
    <col min="11758" max="11761" width="7.6328125" style="3" bestFit="1" customWidth="1"/>
    <col min="11762" max="11762" width="9.90625" style="3" bestFit="1" customWidth="1"/>
    <col min="11763" max="11766" width="7.6328125" style="3" bestFit="1" customWidth="1"/>
    <col min="11767" max="11767" width="9.90625" style="3" bestFit="1" customWidth="1"/>
    <col min="11768" max="11773" width="4.36328125" style="3" customWidth="1"/>
    <col min="11774" max="11774" width="20.6328125" style="3" customWidth="1"/>
    <col min="11775" max="12004" width="8.7265625" style="3"/>
    <col min="12005" max="12006" width="4.36328125" style="3" customWidth="1"/>
    <col min="12007" max="12007" width="8" style="3" customWidth="1"/>
    <col min="12008" max="12008" width="9.6328125" style="3" customWidth="1"/>
    <col min="12009" max="12009" width="20.6328125" style="3" customWidth="1"/>
    <col min="12010" max="12010" width="6.453125" style="3" customWidth="1"/>
    <col min="12011" max="12012" width="7.6328125" style="3" bestFit="1" customWidth="1"/>
    <col min="12013" max="12013" width="9.90625" style="3" bestFit="1" customWidth="1"/>
    <col min="12014" max="12017" width="7.6328125" style="3" bestFit="1" customWidth="1"/>
    <col min="12018" max="12018" width="9.90625" style="3" bestFit="1" customWidth="1"/>
    <col min="12019" max="12022" width="7.6328125" style="3" bestFit="1" customWidth="1"/>
    <col min="12023" max="12023" width="9.90625" style="3" bestFit="1" customWidth="1"/>
    <col min="12024" max="12029" width="4.36328125" style="3" customWidth="1"/>
    <col min="12030" max="12030" width="20.6328125" style="3" customWidth="1"/>
    <col min="12031" max="12260" width="8.7265625" style="3"/>
    <col min="12261" max="12262" width="4.36328125" style="3" customWidth="1"/>
    <col min="12263" max="12263" width="8" style="3" customWidth="1"/>
    <col min="12264" max="12264" width="9.6328125" style="3" customWidth="1"/>
    <col min="12265" max="12265" width="20.6328125" style="3" customWidth="1"/>
    <col min="12266" max="12266" width="6.453125" style="3" customWidth="1"/>
    <col min="12267" max="12268" width="7.6328125" style="3" bestFit="1" customWidth="1"/>
    <col min="12269" max="12269" width="9.90625" style="3" bestFit="1" customWidth="1"/>
    <col min="12270" max="12273" width="7.6328125" style="3" bestFit="1" customWidth="1"/>
    <col min="12274" max="12274" width="9.90625" style="3" bestFit="1" customWidth="1"/>
    <col min="12275" max="12278" width="7.6328125" style="3" bestFit="1" customWidth="1"/>
    <col min="12279" max="12279" width="9.90625" style="3" bestFit="1" customWidth="1"/>
    <col min="12280" max="12285" width="4.36328125" style="3" customWidth="1"/>
    <col min="12286" max="12286" width="20.6328125" style="3" customWidth="1"/>
    <col min="12287" max="12516" width="8.7265625" style="3"/>
    <col min="12517" max="12518" width="4.36328125" style="3" customWidth="1"/>
    <col min="12519" max="12519" width="8" style="3" customWidth="1"/>
    <col min="12520" max="12520" width="9.6328125" style="3" customWidth="1"/>
    <col min="12521" max="12521" width="20.6328125" style="3" customWidth="1"/>
    <col min="12522" max="12522" width="6.453125" style="3" customWidth="1"/>
    <col min="12523" max="12524" width="7.6328125" style="3" bestFit="1" customWidth="1"/>
    <col min="12525" max="12525" width="9.90625" style="3" bestFit="1" customWidth="1"/>
    <col min="12526" max="12529" width="7.6328125" style="3" bestFit="1" customWidth="1"/>
    <col min="12530" max="12530" width="9.90625" style="3" bestFit="1" customWidth="1"/>
    <col min="12531" max="12534" width="7.6328125" style="3" bestFit="1" customWidth="1"/>
    <col min="12535" max="12535" width="9.90625" style="3" bestFit="1" customWidth="1"/>
    <col min="12536" max="12541" width="4.36328125" style="3" customWidth="1"/>
    <col min="12542" max="12542" width="20.6328125" style="3" customWidth="1"/>
    <col min="12543" max="12772" width="8.7265625" style="3"/>
    <col min="12773" max="12774" width="4.36328125" style="3" customWidth="1"/>
    <col min="12775" max="12775" width="8" style="3" customWidth="1"/>
    <col min="12776" max="12776" width="9.6328125" style="3" customWidth="1"/>
    <col min="12777" max="12777" width="20.6328125" style="3" customWidth="1"/>
    <col min="12778" max="12778" width="6.453125" style="3" customWidth="1"/>
    <col min="12779" max="12780" width="7.6328125" style="3" bestFit="1" customWidth="1"/>
    <col min="12781" max="12781" width="9.90625" style="3" bestFit="1" customWidth="1"/>
    <col min="12782" max="12785" width="7.6328125" style="3" bestFit="1" customWidth="1"/>
    <col min="12786" max="12786" width="9.90625" style="3" bestFit="1" customWidth="1"/>
    <col min="12787" max="12790" width="7.6328125" style="3" bestFit="1" customWidth="1"/>
    <col min="12791" max="12791" width="9.90625" style="3" bestFit="1" customWidth="1"/>
    <col min="12792" max="12797" width="4.36328125" style="3" customWidth="1"/>
    <col min="12798" max="12798" width="20.6328125" style="3" customWidth="1"/>
    <col min="12799" max="13028" width="8.7265625" style="3"/>
    <col min="13029" max="13030" width="4.36328125" style="3" customWidth="1"/>
    <col min="13031" max="13031" width="8" style="3" customWidth="1"/>
    <col min="13032" max="13032" width="9.6328125" style="3" customWidth="1"/>
    <col min="13033" max="13033" width="20.6328125" style="3" customWidth="1"/>
    <col min="13034" max="13034" width="6.453125" style="3" customWidth="1"/>
    <col min="13035" max="13036" width="7.6328125" style="3" bestFit="1" customWidth="1"/>
    <col min="13037" max="13037" width="9.90625" style="3" bestFit="1" customWidth="1"/>
    <col min="13038" max="13041" width="7.6328125" style="3" bestFit="1" customWidth="1"/>
    <col min="13042" max="13042" width="9.90625" style="3" bestFit="1" customWidth="1"/>
    <col min="13043" max="13046" width="7.6328125" style="3" bestFit="1" customWidth="1"/>
    <col min="13047" max="13047" width="9.90625" style="3" bestFit="1" customWidth="1"/>
    <col min="13048" max="13053" width="4.36328125" style="3" customWidth="1"/>
    <col min="13054" max="13054" width="20.6328125" style="3" customWidth="1"/>
    <col min="13055" max="13284" width="8.7265625" style="3"/>
    <col min="13285" max="13286" width="4.36328125" style="3" customWidth="1"/>
    <col min="13287" max="13287" width="8" style="3" customWidth="1"/>
    <col min="13288" max="13288" width="9.6328125" style="3" customWidth="1"/>
    <col min="13289" max="13289" width="20.6328125" style="3" customWidth="1"/>
    <col min="13290" max="13290" width="6.453125" style="3" customWidth="1"/>
    <col min="13291" max="13292" width="7.6328125" style="3" bestFit="1" customWidth="1"/>
    <col min="13293" max="13293" width="9.90625" style="3" bestFit="1" customWidth="1"/>
    <col min="13294" max="13297" width="7.6328125" style="3" bestFit="1" customWidth="1"/>
    <col min="13298" max="13298" width="9.90625" style="3" bestFit="1" customWidth="1"/>
    <col min="13299" max="13302" width="7.6328125" style="3" bestFit="1" customWidth="1"/>
    <col min="13303" max="13303" width="9.90625" style="3" bestFit="1" customWidth="1"/>
    <col min="13304" max="13309" width="4.36328125" style="3" customWidth="1"/>
    <col min="13310" max="13310" width="20.6328125" style="3" customWidth="1"/>
    <col min="13311" max="13540" width="8.7265625" style="3"/>
    <col min="13541" max="13542" width="4.36328125" style="3" customWidth="1"/>
    <col min="13543" max="13543" width="8" style="3" customWidth="1"/>
    <col min="13544" max="13544" width="9.6328125" style="3" customWidth="1"/>
    <col min="13545" max="13545" width="20.6328125" style="3" customWidth="1"/>
    <col min="13546" max="13546" width="6.453125" style="3" customWidth="1"/>
    <col min="13547" max="13548" width="7.6328125" style="3" bestFit="1" customWidth="1"/>
    <col min="13549" max="13549" width="9.90625" style="3" bestFit="1" customWidth="1"/>
    <col min="13550" max="13553" width="7.6328125" style="3" bestFit="1" customWidth="1"/>
    <col min="13554" max="13554" width="9.90625" style="3" bestFit="1" customWidth="1"/>
    <col min="13555" max="13558" width="7.6328125" style="3" bestFit="1" customWidth="1"/>
    <col min="13559" max="13559" width="9.90625" style="3" bestFit="1" customWidth="1"/>
    <col min="13560" max="13565" width="4.36328125" style="3" customWidth="1"/>
    <col min="13566" max="13566" width="20.6328125" style="3" customWidth="1"/>
    <col min="13567" max="13796" width="8.7265625" style="3"/>
    <col min="13797" max="13798" width="4.36328125" style="3" customWidth="1"/>
    <col min="13799" max="13799" width="8" style="3" customWidth="1"/>
    <col min="13800" max="13800" width="9.6328125" style="3" customWidth="1"/>
    <col min="13801" max="13801" width="20.6328125" style="3" customWidth="1"/>
    <col min="13802" max="13802" width="6.453125" style="3" customWidth="1"/>
    <col min="13803" max="13804" width="7.6328125" style="3" bestFit="1" customWidth="1"/>
    <col min="13805" max="13805" width="9.90625" style="3" bestFit="1" customWidth="1"/>
    <col min="13806" max="13809" width="7.6328125" style="3" bestFit="1" customWidth="1"/>
    <col min="13810" max="13810" width="9.90625" style="3" bestFit="1" customWidth="1"/>
    <col min="13811" max="13814" width="7.6328125" style="3" bestFit="1" customWidth="1"/>
    <col min="13815" max="13815" width="9.90625" style="3" bestFit="1" customWidth="1"/>
    <col min="13816" max="13821" width="4.36328125" style="3" customWidth="1"/>
    <col min="13822" max="13822" width="20.6328125" style="3" customWidth="1"/>
    <col min="13823" max="14052" width="8.7265625" style="3"/>
    <col min="14053" max="14054" width="4.36328125" style="3" customWidth="1"/>
    <col min="14055" max="14055" width="8" style="3" customWidth="1"/>
    <col min="14056" max="14056" width="9.6328125" style="3" customWidth="1"/>
    <col min="14057" max="14057" width="20.6328125" style="3" customWidth="1"/>
    <col min="14058" max="14058" width="6.453125" style="3" customWidth="1"/>
    <col min="14059" max="14060" width="7.6328125" style="3" bestFit="1" customWidth="1"/>
    <col min="14061" max="14061" width="9.90625" style="3" bestFit="1" customWidth="1"/>
    <col min="14062" max="14065" width="7.6328125" style="3" bestFit="1" customWidth="1"/>
    <col min="14066" max="14066" width="9.90625" style="3" bestFit="1" customWidth="1"/>
    <col min="14067" max="14070" width="7.6328125" style="3" bestFit="1" customWidth="1"/>
    <col min="14071" max="14071" width="9.90625" style="3" bestFit="1" customWidth="1"/>
    <col min="14072" max="14077" width="4.36328125" style="3" customWidth="1"/>
    <col min="14078" max="14078" width="20.6328125" style="3" customWidth="1"/>
    <col min="14079" max="14308" width="8.7265625" style="3"/>
    <col min="14309" max="14310" width="4.36328125" style="3" customWidth="1"/>
    <col min="14311" max="14311" width="8" style="3" customWidth="1"/>
    <col min="14312" max="14312" width="9.6328125" style="3" customWidth="1"/>
    <col min="14313" max="14313" width="20.6328125" style="3" customWidth="1"/>
    <col min="14314" max="14314" width="6.453125" style="3" customWidth="1"/>
    <col min="14315" max="14316" width="7.6328125" style="3" bestFit="1" customWidth="1"/>
    <col min="14317" max="14317" width="9.90625" style="3" bestFit="1" customWidth="1"/>
    <col min="14318" max="14321" width="7.6328125" style="3" bestFit="1" customWidth="1"/>
    <col min="14322" max="14322" width="9.90625" style="3" bestFit="1" customWidth="1"/>
    <col min="14323" max="14326" width="7.6328125" style="3" bestFit="1" customWidth="1"/>
    <col min="14327" max="14327" width="9.90625" style="3" bestFit="1" customWidth="1"/>
    <col min="14328" max="14333" width="4.36328125" style="3" customWidth="1"/>
    <col min="14334" max="14334" width="20.6328125" style="3" customWidth="1"/>
    <col min="14335" max="14564" width="8.7265625" style="3"/>
    <col min="14565" max="14566" width="4.36328125" style="3" customWidth="1"/>
    <col min="14567" max="14567" width="8" style="3" customWidth="1"/>
    <col min="14568" max="14568" width="9.6328125" style="3" customWidth="1"/>
    <col min="14569" max="14569" width="20.6328125" style="3" customWidth="1"/>
    <col min="14570" max="14570" width="6.453125" style="3" customWidth="1"/>
    <col min="14571" max="14572" width="7.6328125" style="3" bestFit="1" customWidth="1"/>
    <col min="14573" max="14573" width="9.90625" style="3" bestFit="1" customWidth="1"/>
    <col min="14574" max="14577" width="7.6328125" style="3" bestFit="1" customWidth="1"/>
    <col min="14578" max="14578" width="9.90625" style="3" bestFit="1" customWidth="1"/>
    <col min="14579" max="14582" width="7.6328125" style="3" bestFit="1" customWidth="1"/>
    <col min="14583" max="14583" width="9.90625" style="3" bestFit="1" customWidth="1"/>
    <col min="14584" max="14589" width="4.36328125" style="3" customWidth="1"/>
    <col min="14590" max="14590" width="20.6328125" style="3" customWidth="1"/>
    <col min="14591" max="14820" width="8.7265625" style="3"/>
    <col min="14821" max="14822" width="4.36328125" style="3" customWidth="1"/>
    <col min="14823" max="14823" width="8" style="3" customWidth="1"/>
    <col min="14824" max="14824" width="9.6328125" style="3" customWidth="1"/>
    <col min="14825" max="14825" width="20.6328125" style="3" customWidth="1"/>
    <col min="14826" max="14826" width="6.453125" style="3" customWidth="1"/>
    <col min="14827" max="14828" width="7.6328125" style="3" bestFit="1" customWidth="1"/>
    <col min="14829" max="14829" width="9.90625" style="3" bestFit="1" customWidth="1"/>
    <col min="14830" max="14833" width="7.6328125" style="3" bestFit="1" customWidth="1"/>
    <col min="14834" max="14834" width="9.90625" style="3" bestFit="1" customWidth="1"/>
    <col min="14835" max="14838" width="7.6328125" style="3" bestFit="1" customWidth="1"/>
    <col min="14839" max="14839" width="9.90625" style="3" bestFit="1" customWidth="1"/>
    <col min="14840" max="14845" width="4.36328125" style="3" customWidth="1"/>
    <col min="14846" max="14846" width="20.6328125" style="3" customWidth="1"/>
    <col min="14847" max="15076" width="8.7265625" style="3"/>
    <col min="15077" max="15078" width="4.36328125" style="3" customWidth="1"/>
    <col min="15079" max="15079" width="8" style="3" customWidth="1"/>
    <col min="15080" max="15080" width="9.6328125" style="3" customWidth="1"/>
    <col min="15081" max="15081" width="20.6328125" style="3" customWidth="1"/>
    <col min="15082" max="15082" width="6.453125" style="3" customWidth="1"/>
    <col min="15083" max="15084" width="7.6328125" style="3" bestFit="1" customWidth="1"/>
    <col min="15085" max="15085" width="9.90625" style="3" bestFit="1" customWidth="1"/>
    <col min="15086" max="15089" width="7.6328125" style="3" bestFit="1" customWidth="1"/>
    <col min="15090" max="15090" width="9.90625" style="3" bestFit="1" customWidth="1"/>
    <col min="15091" max="15094" width="7.6328125" style="3" bestFit="1" customWidth="1"/>
    <col min="15095" max="15095" width="9.90625" style="3" bestFit="1" customWidth="1"/>
    <col min="15096" max="15101" width="4.36328125" style="3" customWidth="1"/>
    <col min="15102" max="15102" width="20.6328125" style="3" customWidth="1"/>
    <col min="15103" max="15332" width="8.7265625" style="3"/>
    <col min="15333" max="15334" width="4.36328125" style="3" customWidth="1"/>
    <col min="15335" max="15335" width="8" style="3" customWidth="1"/>
    <col min="15336" max="15336" width="9.6328125" style="3" customWidth="1"/>
    <col min="15337" max="15337" width="20.6328125" style="3" customWidth="1"/>
    <col min="15338" max="15338" width="6.453125" style="3" customWidth="1"/>
    <col min="15339" max="15340" width="7.6328125" style="3" bestFit="1" customWidth="1"/>
    <col min="15341" max="15341" width="9.90625" style="3" bestFit="1" customWidth="1"/>
    <col min="15342" max="15345" width="7.6328125" style="3" bestFit="1" customWidth="1"/>
    <col min="15346" max="15346" width="9.90625" style="3" bestFit="1" customWidth="1"/>
    <col min="15347" max="15350" width="7.6328125" style="3" bestFit="1" customWidth="1"/>
    <col min="15351" max="15351" width="9.90625" style="3" bestFit="1" customWidth="1"/>
    <col min="15352" max="15357" width="4.36328125" style="3" customWidth="1"/>
    <col min="15358" max="15358" width="20.6328125" style="3" customWidth="1"/>
    <col min="15359" max="15588" width="8.7265625" style="3"/>
    <col min="15589" max="15590" width="4.36328125" style="3" customWidth="1"/>
    <col min="15591" max="15591" width="8" style="3" customWidth="1"/>
    <col min="15592" max="15592" width="9.6328125" style="3" customWidth="1"/>
    <col min="15593" max="15593" width="20.6328125" style="3" customWidth="1"/>
    <col min="15594" max="15594" width="6.453125" style="3" customWidth="1"/>
    <col min="15595" max="15596" width="7.6328125" style="3" bestFit="1" customWidth="1"/>
    <col min="15597" max="15597" width="9.90625" style="3" bestFit="1" customWidth="1"/>
    <col min="15598" max="15601" width="7.6328125" style="3" bestFit="1" customWidth="1"/>
    <col min="15602" max="15602" width="9.90625" style="3" bestFit="1" customWidth="1"/>
    <col min="15603" max="15606" width="7.6328125" style="3" bestFit="1" customWidth="1"/>
    <col min="15607" max="15607" width="9.90625" style="3" bestFit="1" customWidth="1"/>
    <col min="15608" max="15613" width="4.36328125" style="3" customWidth="1"/>
    <col min="15614" max="15614" width="20.6328125" style="3" customWidth="1"/>
    <col min="15615" max="15844" width="8.7265625" style="3"/>
    <col min="15845" max="15846" width="4.36328125" style="3" customWidth="1"/>
    <col min="15847" max="15847" width="8" style="3" customWidth="1"/>
    <col min="15848" max="15848" width="9.6328125" style="3" customWidth="1"/>
    <col min="15849" max="15849" width="20.6328125" style="3" customWidth="1"/>
    <col min="15850" max="15850" width="6.453125" style="3" customWidth="1"/>
    <col min="15851" max="15852" width="7.6328125" style="3" bestFit="1" customWidth="1"/>
    <col min="15853" max="15853" width="9.90625" style="3" bestFit="1" customWidth="1"/>
    <col min="15854" max="15857" width="7.6328125" style="3" bestFit="1" customWidth="1"/>
    <col min="15858" max="15858" width="9.90625" style="3" bestFit="1" customWidth="1"/>
    <col min="15859" max="15862" width="7.6328125" style="3" bestFit="1" customWidth="1"/>
    <col min="15863" max="15863" width="9.90625" style="3" bestFit="1" customWidth="1"/>
    <col min="15864" max="15869" width="4.36328125" style="3" customWidth="1"/>
    <col min="15870" max="15870" width="20.6328125" style="3" customWidth="1"/>
    <col min="15871" max="16100" width="8.7265625" style="3"/>
    <col min="16101" max="16102" width="4.36328125" style="3" customWidth="1"/>
    <col min="16103" max="16103" width="8" style="3" customWidth="1"/>
    <col min="16104" max="16104" width="9.6328125" style="3" customWidth="1"/>
    <col min="16105" max="16105" width="20.6328125" style="3" customWidth="1"/>
    <col min="16106" max="16106" width="6.453125" style="3" customWidth="1"/>
    <col min="16107" max="16108" width="7.6328125" style="3" bestFit="1" customWidth="1"/>
    <col min="16109" max="16109" width="9.90625" style="3" bestFit="1" customWidth="1"/>
    <col min="16110" max="16113" width="7.6328125" style="3" bestFit="1" customWidth="1"/>
    <col min="16114" max="16114" width="9.90625" style="3" bestFit="1" customWidth="1"/>
    <col min="16115" max="16118" width="7.6328125" style="3" bestFit="1" customWidth="1"/>
    <col min="16119" max="16119" width="9.90625" style="3" bestFit="1" customWidth="1"/>
    <col min="16120" max="16125" width="4.36328125" style="3" customWidth="1"/>
    <col min="16126" max="16126" width="20.6328125" style="3" customWidth="1"/>
    <col min="16127" max="16384" width="8.7265625" style="3"/>
  </cols>
  <sheetData>
    <row r="1" spans="1:28" s="1" customFormat="1" ht="23.15" customHeight="1">
      <c r="A1" s="102" t="s">
        <v>459</v>
      </c>
      <c r="B1" s="77"/>
      <c r="C1" s="77"/>
      <c r="D1" s="76"/>
      <c r="E1" s="77"/>
      <c r="F1" s="77"/>
      <c r="G1" s="158" t="s">
        <v>696</v>
      </c>
      <c r="H1" s="77"/>
      <c r="I1" s="63"/>
      <c r="J1" s="63"/>
      <c r="K1" s="63"/>
      <c r="L1" s="63"/>
      <c r="M1" s="63"/>
      <c r="N1" s="77"/>
      <c r="O1" s="77"/>
      <c r="P1" s="77"/>
      <c r="Q1" s="77"/>
      <c r="R1" s="77"/>
      <c r="S1" s="77"/>
      <c r="T1" s="77"/>
      <c r="U1" s="77"/>
      <c r="V1" s="77"/>
      <c r="W1" s="77"/>
      <c r="X1" s="77"/>
      <c r="Y1" s="77"/>
      <c r="Z1" s="77"/>
      <c r="AA1" s="77"/>
      <c r="AB1" s="77"/>
    </row>
    <row r="2" spans="1:28" s="12" customFormat="1" ht="5.15" customHeight="1" thickBot="1">
      <c r="C2" s="4"/>
      <c r="D2" s="5"/>
      <c r="E2" s="5"/>
      <c r="F2" s="5"/>
      <c r="G2" s="2"/>
      <c r="H2" s="2"/>
      <c r="I2" s="2"/>
      <c r="J2" s="2"/>
      <c r="K2" s="2"/>
      <c r="L2" s="2"/>
      <c r="M2" s="2"/>
      <c r="N2" s="2"/>
      <c r="O2" s="2"/>
      <c r="P2" s="2"/>
      <c r="Q2" s="2"/>
      <c r="R2" s="2"/>
      <c r="S2" s="2"/>
      <c r="T2" s="2"/>
      <c r="U2" s="2"/>
      <c r="V2" s="2"/>
      <c r="W2" s="2"/>
      <c r="X2" s="2"/>
      <c r="Y2" s="2"/>
      <c r="Z2" s="2"/>
      <c r="AA2" s="2"/>
      <c r="AB2" s="2"/>
    </row>
    <row r="3" spans="1:28" s="10" customFormat="1" ht="19" customHeight="1" thickBot="1">
      <c r="A3" s="248" t="s">
        <v>1</v>
      </c>
      <c r="B3" s="249"/>
      <c r="C3" s="249"/>
      <c r="D3" s="249"/>
      <c r="E3" s="250"/>
      <c r="F3" s="253" t="s">
        <v>618</v>
      </c>
      <c r="G3" s="25"/>
      <c r="H3" s="25"/>
      <c r="I3" s="155" t="s">
        <v>2</v>
      </c>
      <c r="J3" s="156"/>
      <c r="K3" s="156"/>
      <c r="L3" s="156"/>
      <c r="M3" s="156"/>
      <c r="N3" s="156"/>
      <c r="O3" s="156"/>
      <c r="P3" s="156"/>
      <c r="Q3" s="156"/>
      <c r="R3" s="156"/>
      <c r="S3" s="156"/>
      <c r="T3" s="156"/>
      <c r="U3" s="156"/>
      <c r="V3" s="157"/>
      <c r="W3" s="155" t="s">
        <v>489</v>
      </c>
      <c r="X3" s="156"/>
      <c r="Y3" s="156"/>
      <c r="Z3" s="156"/>
      <c r="AA3" s="156"/>
      <c r="AB3" s="157"/>
    </row>
    <row r="4" spans="1:28" s="10" customFormat="1" ht="19" customHeight="1" thickBot="1">
      <c r="A4" s="251" t="s">
        <v>306</v>
      </c>
      <c r="B4" s="252"/>
      <c r="C4" s="251" t="s">
        <v>3</v>
      </c>
      <c r="D4" s="252"/>
      <c r="E4" s="26"/>
      <c r="F4" s="254"/>
      <c r="G4" s="27"/>
      <c r="H4" s="27"/>
      <c r="I4" s="20" t="s">
        <v>458</v>
      </c>
      <c r="J4" s="21"/>
      <c r="K4" s="21"/>
      <c r="L4" s="21"/>
      <c r="M4" s="21"/>
      <c r="N4" s="21"/>
      <c r="O4" s="21"/>
      <c r="P4" s="21"/>
      <c r="Q4" s="21"/>
      <c r="R4" s="21"/>
      <c r="S4" s="21"/>
      <c r="T4" s="21"/>
      <c r="U4" s="21"/>
      <c r="V4" s="21"/>
      <c r="W4" s="161" t="s">
        <v>488</v>
      </c>
      <c r="X4" s="162"/>
      <c r="Y4" s="162"/>
      <c r="Z4" s="162"/>
      <c r="AA4" s="162"/>
      <c r="AB4" s="241"/>
    </row>
    <row r="5" spans="1:28" s="10" customFormat="1" ht="13" customHeight="1">
      <c r="A5" s="28"/>
      <c r="B5" s="29"/>
      <c r="C5" s="28"/>
      <c r="D5" s="29"/>
      <c r="E5" s="30"/>
      <c r="F5" s="254"/>
      <c r="G5" s="27"/>
      <c r="H5" s="27"/>
      <c r="I5" s="13">
        <v>1</v>
      </c>
      <c r="J5" s="14">
        <v>6</v>
      </c>
      <c r="K5" s="14">
        <v>8</v>
      </c>
      <c r="L5" s="14">
        <v>20</v>
      </c>
      <c r="M5" s="14">
        <v>23</v>
      </c>
      <c r="N5" s="14">
        <v>26</v>
      </c>
      <c r="O5" s="14">
        <v>27</v>
      </c>
      <c r="P5" s="14">
        <v>28</v>
      </c>
      <c r="Q5" s="14">
        <v>31</v>
      </c>
      <c r="R5" s="145">
        <v>39</v>
      </c>
      <c r="S5" s="14">
        <v>40</v>
      </c>
      <c r="T5" s="14">
        <v>53</v>
      </c>
      <c r="U5" s="15">
        <v>85</v>
      </c>
      <c r="V5" s="127">
        <v>122</v>
      </c>
      <c r="W5" s="159">
        <v>300</v>
      </c>
      <c r="X5" s="160"/>
      <c r="Y5" s="163"/>
      <c r="Z5" s="163"/>
      <c r="AA5" s="163"/>
      <c r="AB5" s="242"/>
    </row>
    <row r="6" spans="1:28" s="10" customFormat="1" ht="170.15" customHeight="1" thickBot="1">
      <c r="A6" s="31" t="s">
        <v>4</v>
      </c>
      <c r="B6" s="32" t="s">
        <v>5</v>
      </c>
      <c r="C6" s="31" t="s">
        <v>4</v>
      </c>
      <c r="D6" s="32" t="s">
        <v>5</v>
      </c>
      <c r="E6" s="33" t="s">
        <v>444</v>
      </c>
      <c r="F6" s="255"/>
      <c r="G6" s="34" t="s">
        <v>6</v>
      </c>
      <c r="H6" s="34" t="s">
        <v>286</v>
      </c>
      <c r="I6" s="229" t="str">
        <f>HYPERLINK("#分類事項一覧! $B$3 "," 男女")</f>
        <v xml:space="preserve"> 男女</v>
      </c>
      <c r="J6" s="230" t="str">
        <f>HYPERLINK("#分類事項一覧! $B$57 "," 年齢")</f>
        <v xml:space="preserve"> 年齢</v>
      </c>
      <c r="K6" s="230" t="str">
        <f>HYPERLINK("#分類事項一覧! $B$377 "," 教育")</f>
        <v xml:space="preserve"> 教育</v>
      </c>
      <c r="L6" s="230" t="str">
        <f>HYPERLINK("#分類事項一覧! $B$664 "," 従業上の地位・雇用形態")</f>
        <v xml:space="preserve"> 従業上の地位・雇用形態</v>
      </c>
      <c r="M6" s="230" t="str">
        <f>HYPERLINK("#分類事項一覧! $B$751 "," 従業上の地位・雇用形態・雇用契約期間の定めの有無")</f>
        <v xml:space="preserve"> 従業上の地位・雇用形態・雇用契約期間の定めの有無</v>
      </c>
      <c r="N6" s="230" t="str">
        <f>HYPERLINK("#分類事項一覧! $B$814 "," 産業")</f>
        <v xml:space="preserve"> 産業</v>
      </c>
      <c r="O6" s="230" t="str">
        <f>HYPERLINK("#分類事項一覧! $B$1176 "," 職業")</f>
        <v xml:space="preserve"> 職業</v>
      </c>
      <c r="P6" s="230" t="str">
        <f>HYPERLINK("#分類事項一覧! $B$1484 "," 従業者規模")</f>
        <v xml:space="preserve"> 従業者規模</v>
      </c>
      <c r="Q6" s="230" t="str">
        <f>HYPERLINK("#分類事項一覧! $B$1533 "," 年間就業日数")</f>
        <v xml:space="preserve"> 年間就業日数</v>
      </c>
      <c r="R6" s="230" t="str">
        <f>HYPERLINK("#分類事項一覧! $B$1871 "," テレワーク実施の有無・頻度・テレワーク実施の場所")</f>
        <v xml:space="preserve"> テレワーク実施の有無・頻度・テレワーク実施の場所</v>
      </c>
      <c r="S6" s="230" t="str">
        <f>HYPERLINK("#分類事項一覧! $B$1888 "," 所得（主な仕事からの年間収入・収益）")</f>
        <v xml:space="preserve"> 所得（主な仕事からの年間収入・収益）</v>
      </c>
      <c r="T6" s="230" t="str">
        <f>HYPERLINK("#分類事項一覧! $B$2099 "," フリーランスの本業・副業の別")</f>
        <v xml:space="preserve"> フリーランスの本業・副業の別</v>
      </c>
      <c r="U6" s="236" t="str">
        <f>HYPERLINK("#分類事項一覧! $B$2708 "," 職業訓練・自己啓発の有無・職業訓練・自己啓発の内容")</f>
        <v xml:space="preserve"> 職業訓練・自己啓発の有無・職業訓練・自己啓発の内容</v>
      </c>
      <c r="V6" s="237" t="str">
        <f>HYPERLINK("#分類事項一覧! $B$3570 "," 副業の職業")</f>
        <v xml:space="preserve"> 副業の職業</v>
      </c>
      <c r="W6" s="240" t="str">
        <f>HYPERLINK("#分類事項一覧! $B$5017 "," 地域区分")</f>
        <v xml:space="preserve"> 地域区分</v>
      </c>
      <c r="X6" s="35" t="s">
        <v>490</v>
      </c>
      <c r="Y6" s="56" t="s">
        <v>491</v>
      </c>
      <c r="Z6" s="56" t="s">
        <v>492</v>
      </c>
      <c r="AA6" s="56" t="s">
        <v>493</v>
      </c>
      <c r="AB6" s="243" t="s">
        <v>494</v>
      </c>
    </row>
    <row r="7" spans="1:28" s="7" customFormat="1" ht="12">
      <c r="A7" s="36" t="s">
        <v>432</v>
      </c>
      <c r="B7" s="37"/>
      <c r="C7" s="36" t="s">
        <v>191</v>
      </c>
      <c r="D7" s="37" t="s">
        <v>15</v>
      </c>
      <c r="E7" s="61" t="s">
        <v>192</v>
      </c>
      <c r="F7" s="61" t="s">
        <v>697</v>
      </c>
      <c r="G7" s="38" t="s">
        <v>0</v>
      </c>
      <c r="H7" s="38" t="s">
        <v>278</v>
      </c>
      <c r="I7" s="16">
        <v>3</v>
      </c>
      <c r="J7" s="17">
        <v>14</v>
      </c>
      <c r="K7" s="19">
        <v>15</v>
      </c>
      <c r="L7" s="17"/>
      <c r="M7" s="17"/>
      <c r="N7" s="17"/>
      <c r="O7" s="17"/>
      <c r="P7" s="17"/>
      <c r="Q7" s="17"/>
      <c r="R7" s="17"/>
      <c r="S7" s="17"/>
      <c r="T7" s="17"/>
      <c r="U7" s="57">
        <v>7</v>
      </c>
      <c r="V7" s="17"/>
      <c r="W7" s="97">
        <v>1</v>
      </c>
      <c r="X7" s="17" t="s">
        <v>115</v>
      </c>
      <c r="Y7" s="57"/>
      <c r="Z7" s="57"/>
      <c r="AA7" s="57"/>
      <c r="AB7" s="244"/>
    </row>
    <row r="8" spans="1:28" s="7" customFormat="1" ht="12">
      <c r="A8" s="39" t="s">
        <v>421</v>
      </c>
      <c r="B8" s="40"/>
      <c r="C8" s="39" t="s">
        <v>193</v>
      </c>
      <c r="D8" s="40" t="s">
        <v>15</v>
      </c>
      <c r="E8" s="62" t="s">
        <v>194</v>
      </c>
      <c r="F8" s="62" t="s">
        <v>698</v>
      </c>
      <c r="G8" s="41" t="s">
        <v>9</v>
      </c>
      <c r="H8" s="41" t="s">
        <v>278</v>
      </c>
      <c r="I8" s="18">
        <v>3</v>
      </c>
      <c r="J8" s="19">
        <v>14</v>
      </c>
      <c r="K8" s="19"/>
      <c r="L8" s="19"/>
      <c r="M8" s="19"/>
      <c r="N8" s="19"/>
      <c r="O8" s="19"/>
      <c r="P8" s="19"/>
      <c r="Q8" s="19"/>
      <c r="R8" s="19"/>
      <c r="S8" s="19"/>
      <c r="T8" s="19"/>
      <c r="U8" s="58">
        <v>29</v>
      </c>
      <c r="V8" s="19"/>
      <c r="W8" s="98">
        <v>1</v>
      </c>
      <c r="X8" s="19" t="s">
        <v>115</v>
      </c>
      <c r="Y8" s="58"/>
      <c r="Z8" s="58"/>
      <c r="AA8" s="58"/>
      <c r="AB8" s="245"/>
    </row>
    <row r="9" spans="1:28" s="7" customFormat="1" ht="12">
      <c r="A9" s="39" t="s">
        <v>422</v>
      </c>
      <c r="B9" s="40"/>
      <c r="C9" s="39" t="s">
        <v>195</v>
      </c>
      <c r="D9" s="40"/>
      <c r="E9" s="42" t="s">
        <v>457</v>
      </c>
      <c r="F9" s="42" t="s">
        <v>699</v>
      </c>
      <c r="G9" s="41" t="s">
        <v>9</v>
      </c>
      <c r="H9" s="41" t="s">
        <v>278</v>
      </c>
      <c r="I9" s="18">
        <v>3</v>
      </c>
      <c r="J9" s="19">
        <v>7</v>
      </c>
      <c r="K9" s="19"/>
      <c r="L9" s="19" t="s">
        <v>441</v>
      </c>
      <c r="M9" s="19"/>
      <c r="N9" s="19">
        <v>21</v>
      </c>
      <c r="O9" s="19"/>
      <c r="P9" s="19"/>
      <c r="Q9" s="19"/>
      <c r="R9" s="19"/>
      <c r="S9" s="19"/>
      <c r="T9" s="19"/>
      <c r="U9" s="58">
        <v>7</v>
      </c>
      <c r="V9" s="19"/>
      <c r="W9" s="98">
        <v>1</v>
      </c>
      <c r="X9" s="19" t="s">
        <v>115</v>
      </c>
      <c r="Y9" s="58"/>
      <c r="Z9" s="58"/>
      <c r="AA9" s="58"/>
      <c r="AB9" s="245"/>
    </row>
    <row r="10" spans="1:28" s="7" customFormat="1" ht="12">
      <c r="A10" s="39" t="s">
        <v>202</v>
      </c>
      <c r="B10" s="40"/>
      <c r="C10" s="39" t="s">
        <v>196</v>
      </c>
      <c r="D10" s="40"/>
      <c r="E10" s="42" t="s">
        <v>457</v>
      </c>
      <c r="F10" s="42" t="s">
        <v>700</v>
      </c>
      <c r="G10" s="41" t="s">
        <v>9</v>
      </c>
      <c r="H10" s="41" t="s">
        <v>278</v>
      </c>
      <c r="I10" s="18">
        <v>3</v>
      </c>
      <c r="J10" s="19">
        <v>7</v>
      </c>
      <c r="K10" s="19"/>
      <c r="L10" s="19" t="s">
        <v>441</v>
      </c>
      <c r="M10" s="19"/>
      <c r="N10" s="19"/>
      <c r="O10" s="19">
        <v>13</v>
      </c>
      <c r="P10" s="19"/>
      <c r="Q10" s="19"/>
      <c r="R10" s="19"/>
      <c r="S10" s="19"/>
      <c r="T10" s="19"/>
      <c r="U10" s="58">
        <v>7</v>
      </c>
      <c r="V10" s="19"/>
      <c r="W10" s="98">
        <v>1</v>
      </c>
      <c r="X10" s="19" t="s">
        <v>115</v>
      </c>
      <c r="Y10" s="58"/>
      <c r="Z10" s="58"/>
      <c r="AA10" s="58"/>
      <c r="AB10" s="245"/>
    </row>
    <row r="11" spans="1:28" s="7" customFormat="1" ht="12">
      <c r="A11" s="39" t="s">
        <v>433</v>
      </c>
      <c r="B11" s="40"/>
      <c r="C11" s="39" t="s">
        <v>198</v>
      </c>
      <c r="D11" s="40"/>
      <c r="E11" s="42" t="s">
        <v>457</v>
      </c>
      <c r="F11" s="42" t="s">
        <v>701</v>
      </c>
      <c r="G11" s="41" t="s">
        <v>9</v>
      </c>
      <c r="H11" s="41" t="s">
        <v>278</v>
      </c>
      <c r="I11" s="18">
        <v>3</v>
      </c>
      <c r="J11" s="19"/>
      <c r="K11" s="19"/>
      <c r="L11" s="19"/>
      <c r="M11" s="19">
        <v>25</v>
      </c>
      <c r="N11" s="19"/>
      <c r="O11" s="19"/>
      <c r="P11" s="19">
        <v>14</v>
      </c>
      <c r="Q11" s="19"/>
      <c r="R11" s="19"/>
      <c r="S11" s="19"/>
      <c r="T11" s="19"/>
      <c r="U11" s="58">
        <v>7</v>
      </c>
      <c r="V11" s="19"/>
      <c r="W11" s="98">
        <v>1</v>
      </c>
      <c r="X11" s="19" t="s">
        <v>115</v>
      </c>
      <c r="Y11" s="58"/>
      <c r="Z11" s="58"/>
      <c r="AA11" s="58"/>
      <c r="AB11" s="245"/>
    </row>
    <row r="12" spans="1:28" s="10" customFormat="1" ht="12">
      <c r="A12" s="39" t="s">
        <v>434</v>
      </c>
      <c r="B12" s="109"/>
      <c r="C12" s="108" t="s">
        <v>199</v>
      </c>
      <c r="D12" s="109" t="s">
        <v>15</v>
      </c>
      <c r="E12" s="110" t="s">
        <v>200</v>
      </c>
      <c r="F12" s="110" t="s">
        <v>702</v>
      </c>
      <c r="G12" s="54" t="s">
        <v>9</v>
      </c>
      <c r="H12" s="54" t="s">
        <v>278</v>
      </c>
      <c r="I12" s="22">
        <v>3</v>
      </c>
      <c r="J12" s="23">
        <v>7</v>
      </c>
      <c r="K12" s="23">
        <v>15</v>
      </c>
      <c r="L12" s="23">
        <v>6</v>
      </c>
      <c r="M12" s="23"/>
      <c r="N12" s="23"/>
      <c r="O12" s="23"/>
      <c r="P12" s="23"/>
      <c r="Q12" s="23"/>
      <c r="R12" s="23"/>
      <c r="S12" s="23">
        <v>14</v>
      </c>
      <c r="T12" s="23"/>
      <c r="U12" s="59">
        <v>7</v>
      </c>
      <c r="V12" s="23"/>
      <c r="W12" s="98">
        <v>1</v>
      </c>
      <c r="X12" s="19" t="s">
        <v>115</v>
      </c>
      <c r="Y12" s="58"/>
      <c r="Z12" s="58"/>
      <c r="AA12" s="58"/>
      <c r="AB12" s="245"/>
    </row>
    <row r="13" spans="1:28" s="7" customFormat="1" ht="12">
      <c r="A13" s="39" t="s">
        <v>176</v>
      </c>
      <c r="B13" s="40"/>
      <c r="C13" s="146" t="s">
        <v>457</v>
      </c>
      <c r="D13" s="40"/>
      <c r="E13" s="42" t="s">
        <v>457</v>
      </c>
      <c r="F13" s="42" t="s">
        <v>703</v>
      </c>
      <c r="G13" s="41" t="s">
        <v>9</v>
      </c>
      <c r="H13" s="41" t="s">
        <v>278</v>
      </c>
      <c r="I13" s="18">
        <v>3</v>
      </c>
      <c r="J13" s="19">
        <v>7</v>
      </c>
      <c r="K13" s="19">
        <v>3</v>
      </c>
      <c r="L13" s="19">
        <v>5</v>
      </c>
      <c r="M13" s="19"/>
      <c r="N13" s="19"/>
      <c r="O13" s="19"/>
      <c r="P13" s="19"/>
      <c r="Q13" s="19">
        <v>5</v>
      </c>
      <c r="R13" s="19">
        <v>11</v>
      </c>
      <c r="S13" s="19"/>
      <c r="T13" s="19"/>
      <c r="U13" s="58">
        <v>7</v>
      </c>
      <c r="V13" s="19"/>
      <c r="W13" s="98">
        <v>1</v>
      </c>
      <c r="X13" s="19" t="s">
        <v>115</v>
      </c>
      <c r="Y13" s="58"/>
      <c r="Z13" s="58"/>
      <c r="AA13" s="58"/>
      <c r="AB13" s="245"/>
    </row>
    <row r="14" spans="1:28" s="7" customFormat="1" ht="24">
      <c r="A14" s="39" t="s">
        <v>178</v>
      </c>
      <c r="B14" s="40"/>
      <c r="C14" s="39" t="s">
        <v>457</v>
      </c>
      <c r="D14" s="40"/>
      <c r="E14" s="42" t="s">
        <v>457</v>
      </c>
      <c r="F14" s="42" t="s">
        <v>704</v>
      </c>
      <c r="G14" s="41" t="s">
        <v>313</v>
      </c>
      <c r="H14" s="41" t="s">
        <v>278</v>
      </c>
      <c r="I14" s="18">
        <v>3</v>
      </c>
      <c r="J14" s="19">
        <v>7</v>
      </c>
      <c r="K14" s="19">
        <v>3</v>
      </c>
      <c r="L14" s="19"/>
      <c r="M14" s="19"/>
      <c r="N14" s="19"/>
      <c r="O14" s="19"/>
      <c r="P14" s="19"/>
      <c r="Q14" s="19"/>
      <c r="R14" s="19"/>
      <c r="S14" s="19"/>
      <c r="T14" s="19">
        <v>4</v>
      </c>
      <c r="U14" s="58">
        <v>7</v>
      </c>
      <c r="V14" s="19"/>
      <c r="W14" s="98">
        <v>1</v>
      </c>
      <c r="X14" s="19" t="s">
        <v>115</v>
      </c>
      <c r="Y14" s="58"/>
      <c r="Z14" s="58"/>
      <c r="AA14" s="58"/>
      <c r="AB14" s="245"/>
    </row>
    <row r="15" spans="1:28" s="7" customFormat="1" ht="12.5" thickBot="1">
      <c r="A15" s="116" t="s">
        <v>180</v>
      </c>
      <c r="B15" s="69"/>
      <c r="C15" s="116" t="s">
        <v>457</v>
      </c>
      <c r="D15" s="69"/>
      <c r="E15" s="100" t="s">
        <v>457</v>
      </c>
      <c r="F15" s="100" t="s">
        <v>705</v>
      </c>
      <c r="G15" s="70" t="s">
        <v>267</v>
      </c>
      <c r="H15" s="70" t="s">
        <v>278</v>
      </c>
      <c r="I15" s="71">
        <v>3</v>
      </c>
      <c r="J15" s="72">
        <v>7</v>
      </c>
      <c r="K15" s="72"/>
      <c r="L15" s="72"/>
      <c r="M15" s="72"/>
      <c r="N15" s="72"/>
      <c r="O15" s="72"/>
      <c r="P15" s="72"/>
      <c r="Q15" s="72"/>
      <c r="R15" s="72"/>
      <c r="S15" s="72"/>
      <c r="T15" s="72"/>
      <c r="U15" s="74">
        <v>29</v>
      </c>
      <c r="V15" s="72">
        <v>13</v>
      </c>
      <c r="W15" s="101">
        <v>1</v>
      </c>
      <c r="X15" s="72" t="s">
        <v>115</v>
      </c>
      <c r="Y15" s="74"/>
      <c r="Z15" s="74"/>
      <c r="AA15" s="74"/>
      <c r="AB15" s="75"/>
    </row>
    <row r="16" spans="1:28" s="6" customFormat="1">
      <c r="W16"/>
      <c r="X16"/>
      <c r="Y16"/>
      <c r="Z16"/>
      <c r="AA16"/>
      <c r="AB16"/>
    </row>
    <row r="17" spans="23:28" s="6" customFormat="1">
      <c r="W17"/>
      <c r="X17"/>
      <c r="Y17"/>
      <c r="Z17"/>
      <c r="AA17"/>
      <c r="AB17"/>
    </row>
    <row r="18" spans="23:28" s="6" customFormat="1">
      <c r="W18"/>
      <c r="X18"/>
      <c r="Y18"/>
      <c r="Z18"/>
      <c r="AA18"/>
      <c r="AB18"/>
    </row>
    <row r="19" spans="23:28" s="6" customFormat="1">
      <c r="W19"/>
      <c r="X19"/>
      <c r="Y19"/>
      <c r="Z19"/>
      <c r="AA19"/>
      <c r="AB19"/>
    </row>
    <row r="20" spans="23:28" s="6" customFormat="1">
      <c r="W20"/>
      <c r="X20"/>
      <c r="Y20"/>
      <c r="Z20"/>
      <c r="AA20"/>
      <c r="AB20"/>
    </row>
    <row r="21" spans="23:28" s="6" customFormat="1">
      <c r="W21"/>
      <c r="X21"/>
      <c r="Y21"/>
      <c r="Z21"/>
      <c r="AA21"/>
      <c r="AB21"/>
    </row>
    <row r="22" spans="23:28" s="6" customFormat="1">
      <c r="W22"/>
      <c r="X22"/>
      <c r="Y22"/>
      <c r="Z22"/>
      <c r="AA22"/>
      <c r="AB22"/>
    </row>
    <row r="23" spans="23:28" s="6" customFormat="1">
      <c r="W23"/>
      <c r="X23"/>
      <c r="Y23"/>
      <c r="Z23"/>
      <c r="AA23"/>
      <c r="AB23"/>
    </row>
    <row r="24" spans="23:28" s="6" customFormat="1">
      <c r="W24"/>
      <c r="X24"/>
      <c r="Y24"/>
      <c r="Z24"/>
      <c r="AA24"/>
      <c r="AB24"/>
    </row>
    <row r="25" spans="23:28" s="6" customFormat="1">
      <c r="W25"/>
      <c r="X25"/>
      <c r="Y25"/>
      <c r="Z25"/>
      <c r="AA25"/>
      <c r="AB25"/>
    </row>
    <row r="26" spans="23:28" s="6" customFormat="1">
      <c r="W26"/>
      <c r="X26"/>
      <c r="Y26"/>
      <c r="Z26"/>
      <c r="AA26"/>
      <c r="AB26"/>
    </row>
    <row r="27" spans="23:28" s="6" customFormat="1">
      <c r="W27"/>
      <c r="X27"/>
      <c r="Y27"/>
      <c r="Z27"/>
      <c r="AA27"/>
      <c r="AB27"/>
    </row>
    <row r="28" spans="23:28" s="6" customFormat="1">
      <c r="W28"/>
      <c r="X28"/>
      <c r="Y28"/>
      <c r="Z28"/>
      <c r="AA28"/>
      <c r="AB28"/>
    </row>
    <row r="29" spans="23:28" s="6" customFormat="1">
      <c r="W29"/>
      <c r="X29"/>
      <c r="Y29"/>
      <c r="Z29"/>
      <c r="AA29"/>
      <c r="AB29"/>
    </row>
    <row r="30" spans="23:28" s="6" customFormat="1">
      <c r="W30"/>
      <c r="X30"/>
      <c r="Y30"/>
      <c r="Z30"/>
      <c r="AA30"/>
      <c r="AB30"/>
    </row>
    <row r="31" spans="23:28" s="6" customFormat="1">
      <c r="W31"/>
      <c r="X31"/>
      <c r="Y31"/>
      <c r="Z31"/>
      <c r="AA31"/>
      <c r="AB31"/>
    </row>
    <row r="32" spans="23:28" s="6" customFormat="1">
      <c r="W32"/>
      <c r="X32"/>
      <c r="Y32"/>
      <c r="Z32"/>
      <c r="AA32"/>
      <c r="AB32"/>
    </row>
    <row r="33" spans="23:28" s="6" customFormat="1">
      <c r="W33"/>
      <c r="X33"/>
      <c r="Y33"/>
      <c r="Z33"/>
      <c r="AA33"/>
      <c r="AB33"/>
    </row>
    <row r="34" spans="23:28" s="6" customFormat="1">
      <c r="W34"/>
      <c r="X34"/>
      <c r="Y34"/>
      <c r="Z34"/>
      <c r="AA34"/>
      <c r="AB34"/>
    </row>
    <row r="35" spans="23:28" s="6" customFormat="1" ht="12"/>
    <row r="36" spans="23:28" s="6" customFormat="1" ht="12"/>
    <row r="37" spans="23:28" s="6" customFormat="1" ht="12"/>
    <row r="38" spans="23:28" s="6" customFormat="1" ht="12"/>
    <row r="39" spans="23:28" s="6" customFormat="1" ht="12"/>
    <row r="40" spans="23:28" s="6" customFormat="1" ht="12"/>
    <row r="41" spans="23:28" s="6" customFormat="1" ht="12"/>
    <row r="42" spans="23:28" s="6" customFormat="1" ht="12"/>
    <row r="43" spans="23:28" s="6" customFormat="1" ht="12"/>
    <row r="44" spans="23:28" s="6" customFormat="1" ht="12"/>
    <row r="45" spans="23:28" s="6" customFormat="1" ht="12"/>
    <row r="46" spans="23:28" s="6" customFormat="1" ht="12"/>
    <row r="47" spans="23:28" s="6" customFormat="1" ht="12"/>
    <row r="48" spans="23:28" s="6" customFormat="1" ht="12"/>
    <row r="49" s="6" customFormat="1" ht="12"/>
    <row r="50" s="6" customFormat="1" ht="12"/>
    <row r="51" s="6" customFormat="1" ht="12"/>
    <row r="52" s="6" customFormat="1" ht="12"/>
    <row r="53" s="6" customFormat="1" ht="12"/>
    <row r="54" s="6" customFormat="1" ht="12"/>
    <row r="55" s="6" customFormat="1" ht="12"/>
    <row r="56" s="6" customFormat="1" ht="12"/>
    <row r="57" s="6" customFormat="1" ht="12"/>
    <row r="58" s="6" customFormat="1" ht="12"/>
    <row r="59" s="6" customFormat="1" ht="12"/>
    <row r="60" s="6" customFormat="1" ht="12"/>
    <row r="61" s="6" customFormat="1" ht="12"/>
    <row r="62" s="6" customFormat="1" ht="12"/>
    <row r="63" s="6" customFormat="1" ht="12"/>
    <row r="64" s="6" customFormat="1" ht="12"/>
    <row r="65" s="6" customFormat="1" ht="12"/>
    <row r="66" s="6" customFormat="1" ht="12"/>
    <row r="67" s="6" customFormat="1" ht="12"/>
    <row r="68" s="6" customFormat="1" ht="12"/>
    <row r="69" s="6" customFormat="1" ht="12"/>
    <row r="70" s="6" customFormat="1" ht="12"/>
    <row r="71" s="6" customFormat="1" ht="12"/>
    <row r="72" s="6" customFormat="1" ht="12"/>
    <row r="73" s="6" customFormat="1" ht="12"/>
    <row r="74" s="6" customFormat="1" ht="12"/>
    <row r="75" s="6" customFormat="1" ht="12"/>
    <row r="76" s="6" customFormat="1" ht="12"/>
    <row r="77" s="6" customFormat="1" ht="12"/>
    <row r="78" s="6" customFormat="1" ht="12"/>
    <row r="79" s="6" customFormat="1" ht="12"/>
    <row r="80" s="6" customFormat="1" ht="12"/>
    <row r="81" spans="3:28" s="6" customFormat="1" ht="12"/>
    <row r="82" spans="3:28" s="6" customFormat="1" ht="12"/>
    <row r="83" spans="3:28" s="6" customFormat="1" ht="12"/>
    <row r="84" spans="3:28" s="6" customFormat="1" ht="12"/>
    <row r="85" spans="3:28" s="6" customFormat="1" ht="12"/>
    <row r="86" spans="3:28" s="6" customFormat="1" ht="12"/>
    <row r="87" spans="3:28" s="6" customFormat="1" ht="12"/>
    <row r="88" spans="3:28" s="6" customFormat="1" ht="12"/>
    <row r="89" spans="3:28" s="6" customFormat="1" ht="12"/>
    <row r="90" spans="3:28" s="6" customFormat="1" ht="15" customHeight="1"/>
    <row r="91" spans="3:28">
      <c r="C91" s="6"/>
      <c r="D91" s="6"/>
      <c r="E91" s="6"/>
      <c r="F91" s="6"/>
      <c r="G91" s="6"/>
      <c r="H91" s="6"/>
      <c r="I91" s="6"/>
      <c r="J91" s="6"/>
      <c r="K91" s="6"/>
      <c r="L91" s="6"/>
      <c r="M91" s="6"/>
      <c r="N91" s="6"/>
      <c r="O91" s="6"/>
      <c r="P91" s="6"/>
      <c r="Q91" s="6"/>
      <c r="R91" s="6"/>
      <c r="S91" s="6"/>
      <c r="T91" s="6"/>
      <c r="U91" s="6"/>
      <c r="V91" s="6"/>
      <c r="W91" s="6"/>
      <c r="X91" s="6"/>
      <c r="Y91" s="6"/>
      <c r="Z91" s="6"/>
      <c r="AA91" s="6"/>
      <c r="AB91" s="6"/>
    </row>
    <row r="92" spans="3:28">
      <c r="C92" s="6"/>
      <c r="D92" s="6"/>
      <c r="E92" s="6"/>
      <c r="F92" s="6"/>
      <c r="G92" s="6"/>
      <c r="H92" s="6"/>
      <c r="I92" s="6"/>
      <c r="J92" s="6"/>
      <c r="K92" s="6"/>
      <c r="L92" s="6"/>
      <c r="M92" s="6"/>
      <c r="N92" s="6"/>
      <c r="O92" s="6"/>
      <c r="P92" s="6"/>
      <c r="Q92" s="6"/>
      <c r="R92" s="6"/>
      <c r="S92" s="6"/>
      <c r="T92" s="6"/>
      <c r="U92" s="6"/>
      <c r="V92" s="6"/>
      <c r="W92" s="6"/>
      <c r="X92" s="6"/>
      <c r="Y92" s="6"/>
      <c r="Z92" s="6"/>
      <c r="AA92" s="6"/>
      <c r="AB92" s="6"/>
    </row>
    <row r="93" spans="3:28">
      <c r="C93" s="6"/>
      <c r="D93" s="6"/>
      <c r="E93" s="6"/>
      <c r="F93" s="6"/>
      <c r="G93" s="6"/>
      <c r="H93" s="6"/>
      <c r="I93" s="6"/>
      <c r="J93" s="6"/>
      <c r="K93" s="6"/>
      <c r="L93" s="6"/>
      <c r="M93" s="6"/>
      <c r="N93" s="6"/>
      <c r="O93" s="6"/>
      <c r="P93" s="6"/>
      <c r="Q93" s="6"/>
      <c r="R93" s="6"/>
      <c r="S93" s="6"/>
      <c r="T93" s="6"/>
      <c r="U93" s="6"/>
      <c r="V93" s="6"/>
      <c r="W93" s="6"/>
      <c r="X93" s="6"/>
      <c r="Y93" s="6"/>
      <c r="Z93" s="6"/>
      <c r="AA93" s="6"/>
      <c r="AB93" s="6"/>
    </row>
    <row r="94" spans="3:28">
      <c r="C94" s="6"/>
      <c r="D94" s="6"/>
      <c r="E94" s="6"/>
      <c r="F94" s="6"/>
      <c r="G94" s="6"/>
      <c r="H94" s="6"/>
      <c r="I94" s="6"/>
      <c r="J94" s="6"/>
      <c r="K94" s="6"/>
      <c r="L94" s="6"/>
      <c r="M94" s="6"/>
      <c r="N94" s="6"/>
      <c r="O94" s="6"/>
      <c r="P94" s="6"/>
      <c r="Q94" s="6"/>
      <c r="R94" s="6"/>
      <c r="S94" s="6"/>
      <c r="T94" s="6"/>
      <c r="U94" s="6"/>
      <c r="V94" s="6"/>
      <c r="W94" s="6"/>
      <c r="X94" s="6"/>
      <c r="Y94" s="6"/>
      <c r="Z94" s="6"/>
      <c r="AA94" s="6"/>
      <c r="AB94" s="6"/>
    </row>
    <row r="95" spans="3:28">
      <c r="C95" s="6"/>
      <c r="D95" s="6"/>
      <c r="E95" s="6"/>
      <c r="F95" s="6"/>
      <c r="G95" s="6"/>
      <c r="H95" s="6"/>
      <c r="I95" s="6"/>
      <c r="J95" s="6"/>
      <c r="K95" s="6"/>
      <c r="L95" s="6"/>
      <c r="M95" s="6"/>
      <c r="N95" s="6"/>
      <c r="O95" s="6"/>
      <c r="P95" s="6"/>
      <c r="Q95" s="6"/>
      <c r="R95" s="6"/>
      <c r="S95" s="6"/>
      <c r="T95" s="6"/>
      <c r="U95" s="6"/>
      <c r="V95" s="6"/>
      <c r="W95" s="6"/>
      <c r="X95" s="6"/>
      <c r="Y95" s="6"/>
      <c r="Z95" s="6"/>
      <c r="AA95" s="6"/>
      <c r="AB95" s="6"/>
    </row>
    <row r="96" spans="3:28">
      <c r="C96" s="6"/>
      <c r="D96" s="6"/>
      <c r="E96" s="6"/>
      <c r="F96" s="6"/>
      <c r="G96" s="6"/>
      <c r="H96" s="6"/>
      <c r="I96" s="6"/>
      <c r="J96" s="6"/>
      <c r="K96" s="6"/>
      <c r="L96" s="6"/>
      <c r="M96" s="6"/>
      <c r="N96" s="6"/>
      <c r="O96" s="6"/>
      <c r="P96" s="6"/>
      <c r="Q96" s="6"/>
      <c r="R96" s="6"/>
      <c r="S96" s="6"/>
      <c r="T96" s="6"/>
      <c r="U96" s="6"/>
      <c r="V96" s="6"/>
      <c r="W96" s="6"/>
      <c r="X96" s="6"/>
      <c r="Y96" s="6"/>
      <c r="Z96" s="6"/>
      <c r="AA96" s="6"/>
      <c r="AB96" s="6"/>
    </row>
    <row r="97" spans="3:28">
      <c r="C97" s="6"/>
      <c r="D97" s="6"/>
      <c r="E97" s="6"/>
      <c r="F97" s="6"/>
      <c r="G97" s="6"/>
      <c r="H97" s="6"/>
      <c r="I97" s="6"/>
      <c r="J97" s="6"/>
      <c r="K97" s="6"/>
      <c r="L97" s="6"/>
      <c r="M97" s="6"/>
      <c r="N97" s="6"/>
      <c r="O97" s="6"/>
      <c r="P97" s="6"/>
      <c r="Q97" s="6"/>
      <c r="R97" s="6"/>
      <c r="S97" s="6"/>
      <c r="T97" s="6"/>
      <c r="U97" s="6"/>
      <c r="V97" s="6"/>
      <c r="W97" s="6"/>
      <c r="X97" s="6"/>
      <c r="Y97" s="6"/>
      <c r="Z97" s="6"/>
      <c r="AA97" s="6"/>
      <c r="AB97" s="6"/>
    </row>
    <row r="98" spans="3:28">
      <c r="C98" s="6"/>
      <c r="D98" s="6"/>
      <c r="E98" s="6"/>
      <c r="F98" s="6"/>
      <c r="G98" s="6"/>
      <c r="H98" s="6"/>
      <c r="I98" s="6"/>
      <c r="J98" s="6"/>
      <c r="K98" s="6"/>
      <c r="L98" s="6"/>
      <c r="M98" s="6"/>
      <c r="N98" s="6"/>
      <c r="O98" s="6"/>
      <c r="P98" s="6"/>
      <c r="Q98" s="6"/>
      <c r="R98" s="6"/>
      <c r="S98" s="6"/>
      <c r="T98" s="6"/>
      <c r="U98" s="6"/>
      <c r="V98" s="6"/>
      <c r="W98" s="6"/>
      <c r="X98" s="6"/>
      <c r="Y98" s="6"/>
      <c r="Z98" s="6"/>
      <c r="AA98" s="6"/>
      <c r="AB98" s="6"/>
    </row>
    <row r="99" spans="3:28">
      <c r="C99" s="3"/>
      <c r="D99" s="3"/>
      <c r="E99" s="3"/>
      <c r="F99" s="3"/>
      <c r="G99" s="3"/>
      <c r="H99" s="3"/>
      <c r="W99" s="6"/>
      <c r="X99" s="6"/>
      <c r="Y99" s="6"/>
      <c r="Z99" s="6"/>
      <c r="AA99" s="6"/>
      <c r="AB99" s="6"/>
    </row>
    <row r="100" spans="3:28">
      <c r="C100" s="3"/>
      <c r="D100" s="3"/>
      <c r="E100" s="3"/>
      <c r="F100" s="3"/>
      <c r="G100" s="3"/>
      <c r="H100" s="3"/>
      <c r="W100" s="6"/>
      <c r="X100" s="6"/>
      <c r="Y100" s="6"/>
      <c r="Z100" s="6"/>
      <c r="AA100" s="6"/>
      <c r="AB100" s="6"/>
    </row>
    <row r="101" spans="3:28">
      <c r="C101" s="3"/>
      <c r="D101" s="3"/>
      <c r="E101" s="3"/>
      <c r="F101" s="3"/>
      <c r="G101" s="3"/>
      <c r="H101" s="3"/>
    </row>
    <row r="102" spans="3:28">
      <c r="C102" s="3"/>
      <c r="D102" s="3"/>
      <c r="E102" s="3"/>
      <c r="F102" s="3"/>
      <c r="G102" s="3"/>
      <c r="H102" s="3"/>
    </row>
    <row r="103" spans="3:28">
      <c r="C103" s="3"/>
      <c r="D103" s="3"/>
      <c r="E103" s="3"/>
      <c r="F103" s="3"/>
      <c r="G103" s="3"/>
      <c r="H103" s="3"/>
    </row>
    <row r="104" spans="3:28">
      <c r="C104" s="3"/>
      <c r="D104" s="3"/>
      <c r="E104" s="3"/>
      <c r="F104" s="3"/>
      <c r="G104" s="3"/>
      <c r="H104" s="3"/>
    </row>
    <row r="105" spans="3:28">
      <c r="C105" s="3"/>
      <c r="D105" s="3"/>
      <c r="E105" s="3"/>
      <c r="F105" s="3"/>
      <c r="G105" s="3"/>
      <c r="H105" s="3"/>
    </row>
    <row r="106" spans="3:28">
      <c r="C106" s="3"/>
      <c r="D106" s="3"/>
      <c r="E106" s="3"/>
      <c r="F106" s="3"/>
      <c r="G106" s="3"/>
      <c r="H106" s="3"/>
    </row>
    <row r="107" spans="3:28">
      <c r="C107" s="3"/>
      <c r="D107" s="3"/>
      <c r="E107" s="3"/>
      <c r="F107" s="3"/>
      <c r="G107" s="3"/>
      <c r="H107" s="3"/>
    </row>
    <row r="108" spans="3:28">
      <c r="C108" s="3"/>
      <c r="D108" s="3"/>
      <c r="E108" s="3"/>
      <c r="F108" s="3"/>
      <c r="G108" s="3"/>
      <c r="H108" s="3"/>
    </row>
    <row r="109" spans="3:28">
      <c r="C109" s="3"/>
      <c r="D109" s="3"/>
      <c r="E109" s="3"/>
      <c r="F109" s="3"/>
      <c r="G109" s="3"/>
      <c r="H109" s="3"/>
    </row>
    <row r="110" spans="3:28">
      <c r="C110" s="3"/>
      <c r="D110" s="3"/>
      <c r="E110" s="3"/>
      <c r="F110" s="3"/>
      <c r="G110" s="3"/>
      <c r="H110" s="3"/>
    </row>
    <row r="111" spans="3:28">
      <c r="C111" s="3"/>
      <c r="D111" s="3"/>
      <c r="E111" s="3"/>
      <c r="F111" s="3"/>
      <c r="G111" s="3"/>
      <c r="H111" s="3"/>
    </row>
    <row r="112" spans="3:28">
      <c r="C112" s="3"/>
      <c r="D112" s="3"/>
      <c r="E112" s="3"/>
      <c r="F112" s="3"/>
      <c r="G112" s="3"/>
      <c r="H112" s="3"/>
    </row>
    <row r="113" spans="3:8">
      <c r="C113" s="3"/>
      <c r="D113" s="3"/>
      <c r="E113" s="3"/>
      <c r="F113" s="3"/>
      <c r="G113" s="3"/>
      <c r="H113" s="3"/>
    </row>
    <row r="114" spans="3:8">
      <c r="C114" s="3"/>
      <c r="D114" s="3"/>
      <c r="E114" s="3"/>
      <c r="F114" s="3"/>
      <c r="G114" s="3"/>
      <c r="H114" s="3"/>
    </row>
    <row r="115" spans="3:8">
      <c r="C115" s="3"/>
      <c r="D115" s="3"/>
      <c r="E115" s="3"/>
      <c r="F115" s="3"/>
      <c r="G115" s="3"/>
      <c r="H115" s="3"/>
    </row>
    <row r="116" spans="3:8">
      <c r="C116" s="3"/>
      <c r="D116" s="3"/>
      <c r="E116" s="3"/>
      <c r="F116" s="3"/>
      <c r="G116" s="3"/>
      <c r="H116" s="3"/>
    </row>
    <row r="117" spans="3:8">
      <c r="C117" s="3"/>
      <c r="D117" s="3"/>
      <c r="E117" s="3"/>
      <c r="F117" s="3"/>
      <c r="G117" s="3"/>
      <c r="H117" s="3"/>
    </row>
    <row r="118" spans="3:8">
      <c r="C118" s="3"/>
      <c r="D118" s="3"/>
      <c r="E118" s="3"/>
      <c r="F118" s="3"/>
      <c r="G118" s="3"/>
      <c r="H118" s="3"/>
    </row>
    <row r="119" spans="3:8">
      <c r="C119" s="3"/>
      <c r="D119" s="3"/>
      <c r="E119" s="3"/>
      <c r="F119" s="3"/>
      <c r="G119" s="3"/>
      <c r="H119" s="3"/>
    </row>
    <row r="120" spans="3:8">
      <c r="C120" s="3"/>
      <c r="D120" s="3"/>
      <c r="E120" s="3"/>
      <c r="F120" s="3"/>
      <c r="G120" s="3"/>
      <c r="H120" s="3"/>
    </row>
    <row r="121" spans="3:8">
      <c r="C121" s="3"/>
      <c r="D121" s="3"/>
      <c r="E121" s="3"/>
      <c r="F121" s="3"/>
      <c r="G121" s="3"/>
      <c r="H121" s="3"/>
    </row>
    <row r="122" spans="3:8">
      <c r="C122" s="3"/>
      <c r="D122" s="3"/>
      <c r="E122" s="3"/>
      <c r="F122" s="3"/>
      <c r="G122" s="3"/>
      <c r="H122" s="3"/>
    </row>
    <row r="123" spans="3:8">
      <c r="C123" s="3"/>
      <c r="D123" s="3"/>
      <c r="E123" s="3"/>
      <c r="F123" s="3"/>
      <c r="G123" s="3"/>
      <c r="H123" s="3"/>
    </row>
    <row r="124" spans="3:8">
      <c r="C124" s="3"/>
      <c r="D124" s="3"/>
      <c r="E124" s="3"/>
      <c r="F124" s="3"/>
      <c r="G124" s="3"/>
      <c r="H124" s="3"/>
    </row>
    <row r="125" spans="3:8">
      <c r="C125" s="3"/>
      <c r="D125" s="3"/>
      <c r="E125" s="3"/>
      <c r="F125" s="3"/>
      <c r="G125" s="3"/>
      <c r="H125" s="3"/>
    </row>
    <row r="126" spans="3:8">
      <c r="C126" s="3"/>
      <c r="D126" s="3"/>
      <c r="E126" s="3"/>
      <c r="F126" s="3"/>
      <c r="G126" s="3"/>
      <c r="H126" s="3"/>
    </row>
    <row r="127" spans="3:8">
      <c r="C127" s="3"/>
      <c r="D127" s="3"/>
      <c r="E127" s="3"/>
      <c r="F127" s="3"/>
      <c r="G127" s="3"/>
      <c r="H127" s="3"/>
    </row>
    <row r="128" spans="3:8">
      <c r="C128" s="3"/>
      <c r="D128" s="3"/>
      <c r="E128" s="3"/>
      <c r="F128" s="3"/>
      <c r="G128" s="3"/>
      <c r="H128" s="3"/>
    </row>
    <row r="129" spans="3:8">
      <c r="C129" s="3"/>
      <c r="D129" s="3"/>
      <c r="E129" s="3"/>
      <c r="F129" s="3"/>
      <c r="G129" s="3"/>
      <c r="H129" s="3"/>
    </row>
    <row r="130" spans="3:8">
      <c r="C130" s="3"/>
      <c r="D130" s="3"/>
      <c r="E130" s="3"/>
      <c r="F130" s="3"/>
      <c r="G130" s="3"/>
      <c r="H130" s="3"/>
    </row>
    <row r="131" spans="3:8">
      <c r="C131" s="3"/>
      <c r="D131" s="3"/>
      <c r="E131" s="3"/>
      <c r="F131" s="3"/>
      <c r="G131" s="3"/>
      <c r="H131" s="3"/>
    </row>
    <row r="132" spans="3:8">
      <c r="C132" s="3"/>
      <c r="D132" s="3"/>
      <c r="E132" s="3"/>
      <c r="F132" s="3"/>
      <c r="G132" s="3"/>
      <c r="H132" s="3"/>
    </row>
    <row r="133" spans="3:8">
      <c r="C133" s="3"/>
      <c r="D133" s="3"/>
      <c r="E133" s="3"/>
      <c r="F133" s="3"/>
      <c r="G133" s="3"/>
      <c r="H133" s="3"/>
    </row>
    <row r="134" spans="3:8">
      <c r="C134" s="3"/>
      <c r="D134" s="3"/>
      <c r="E134" s="3"/>
      <c r="F134" s="3"/>
      <c r="G134" s="3"/>
      <c r="H134" s="3"/>
    </row>
    <row r="135" spans="3:8">
      <c r="C135" s="3"/>
      <c r="D135" s="3"/>
      <c r="E135" s="3"/>
      <c r="F135" s="3"/>
      <c r="G135" s="3"/>
      <c r="H135" s="3"/>
    </row>
    <row r="136" spans="3:8">
      <c r="C136" s="3"/>
      <c r="D136" s="3"/>
      <c r="E136" s="3"/>
      <c r="F136" s="3"/>
      <c r="G136" s="3"/>
      <c r="H136" s="3"/>
    </row>
    <row r="137" spans="3:8">
      <c r="C137" s="3"/>
      <c r="D137" s="3"/>
      <c r="E137" s="3"/>
      <c r="F137" s="3"/>
      <c r="G137" s="3"/>
      <c r="H137" s="3"/>
    </row>
    <row r="138" spans="3:8">
      <c r="C138" s="3"/>
      <c r="D138" s="3"/>
      <c r="E138" s="3"/>
      <c r="F138" s="3"/>
      <c r="G138" s="3"/>
      <c r="H138" s="3"/>
    </row>
    <row r="139" spans="3:8">
      <c r="C139" s="3"/>
      <c r="D139" s="3"/>
      <c r="E139" s="3"/>
      <c r="F139" s="3"/>
      <c r="G139" s="3"/>
      <c r="H139" s="3"/>
    </row>
    <row r="140" spans="3:8">
      <c r="C140" s="3"/>
      <c r="D140" s="3"/>
      <c r="E140" s="3"/>
      <c r="F140" s="3"/>
      <c r="G140" s="3"/>
      <c r="H140" s="3"/>
    </row>
    <row r="141" spans="3:8">
      <c r="C141" s="3"/>
      <c r="D141" s="3"/>
      <c r="E141" s="3"/>
      <c r="F141" s="3"/>
      <c r="G141" s="3"/>
      <c r="H141" s="3"/>
    </row>
    <row r="142" spans="3:8">
      <c r="C142" s="3"/>
      <c r="D142" s="3"/>
      <c r="E142" s="3"/>
      <c r="F142" s="3"/>
      <c r="G142" s="3"/>
      <c r="H142" s="3"/>
    </row>
    <row r="143" spans="3:8">
      <c r="C143" s="3"/>
      <c r="D143" s="3"/>
      <c r="E143" s="3"/>
      <c r="F143" s="3"/>
      <c r="G143" s="3"/>
      <c r="H143" s="3"/>
    </row>
    <row r="144" spans="3:8">
      <c r="C144" s="3"/>
      <c r="D144" s="3"/>
      <c r="E144" s="3"/>
      <c r="F144" s="3"/>
      <c r="G144" s="3"/>
      <c r="H144" s="3"/>
    </row>
    <row r="145" spans="3:8">
      <c r="C145" s="3"/>
      <c r="D145" s="3"/>
      <c r="E145" s="3"/>
      <c r="F145" s="3"/>
      <c r="G145" s="3"/>
      <c r="H145" s="3"/>
    </row>
    <row r="146" spans="3:8">
      <c r="C146" s="3"/>
      <c r="D146" s="3"/>
      <c r="E146" s="3"/>
      <c r="F146" s="3"/>
      <c r="G146" s="3"/>
      <c r="H146" s="3"/>
    </row>
    <row r="147" spans="3:8">
      <c r="C147" s="3"/>
      <c r="D147" s="3"/>
      <c r="E147" s="3"/>
      <c r="F147" s="3"/>
      <c r="G147" s="3"/>
      <c r="H147" s="3"/>
    </row>
    <row r="148" spans="3:8">
      <c r="C148" s="3"/>
      <c r="D148" s="3"/>
      <c r="E148" s="3"/>
      <c r="F148" s="3"/>
      <c r="G148" s="3"/>
      <c r="H148" s="3"/>
    </row>
    <row r="149" spans="3:8">
      <c r="C149" s="3"/>
      <c r="D149" s="3"/>
      <c r="E149" s="3"/>
      <c r="F149" s="3"/>
      <c r="G149" s="3"/>
      <c r="H149" s="3"/>
    </row>
    <row r="150" spans="3:8">
      <c r="C150" s="3"/>
      <c r="D150" s="3"/>
      <c r="E150" s="3"/>
      <c r="F150" s="3"/>
      <c r="G150" s="3"/>
      <c r="H150" s="3"/>
    </row>
    <row r="151" spans="3:8">
      <c r="C151" s="3"/>
      <c r="D151" s="3"/>
      <c r="E151" s="3"/>
      <c r="F151" s="3"/>
      <c r="G151" s="3"/>
      <c r="H151" s="3"/>
    </row>
    <row r="152" spans="3:8">
      <c r="C152" s="3"/>
      <c r="D152" s="3"/>
      <c r="E152" s="3"/>
      <c r="F152" s="3"/>
      <c r="G152" s="3"/>
      <c r="H152" s="3"/>
    </row>
    <row r="153" spans="3:8">
      <c r="C153" s="3"/>
      <c r="D153" s="3"/>
      <c r="E153" s="3"/>
      <c r="F153" s="3"/>
      <c r="G153" s="3"/>
      <c r="H153" s="3"/>
    </row>
    <row r="154" spans="3:8">
      <c r="C154" s="3"/>
      <c r="D154" s="3"/>
      <c r="E154" s="3"/>
      <c r="F154" s="3"/>
      <c r="G154" s="3"/>
      <c r="H154" s="3"/>
    </row>
    <row r="155" spans="3:8">
      <c r="C155" s="3"/>
      <c r="D155" s="3"/>
      <c r="E155" s="3"/>
      <c r="F155" s="3"/>
      <c r="G155" s="3"/>
      <c r="H155" s="3"/>
    </row>
    <row r="156" spans="3:8">
      <c r="C156" s="3"/>
      <c r="D156" s="3"/>
      <c r="E156" s="3"/>
      <c r="F156" s="3"/>
      <c r="G156" s="3"/>
      <c r="H156" s="3"/>
    </row>
    <row r="157" spans="3:8">
      <c r="C157" s="3"/>
      <c r="D157" s="3"/>
      <c r="E157" s="3"/>
      <c r="F157" s="3"/>
      <c r="G157" s="3"/>
      <c r="H157" s="3"/>
    </row>
    <row r="158" spans="3:8">
      <c r="C158" s="3"/>
      <c r="D158" s="3"/>
      <c r="E158" s="3"/>
      <c r="F158" s="3"/>
      <c r="G158" s="3"/>
      <c r="H158" s="3"/>
    </row>
    <row r="159" spans="3:8">
      <c r="C159" s="3"/>
      <c r="D159" s="3"/>
      <c r="E159" s="3"/>
      <c r="F159" s="3"/>
      <c r="G159" s="3"/>
      <c r="H159" s="3"/>
    </row>
    <row r="160" spans="3:8">
      <c r="C160" s="3"/>
      <c r="D160" s="3"/>
      <c r="E160" s="3"/>
      <c r="F160" s="3"/>
      <c r="G160" s="3"/>
      <c r="H160" s="3"/>
    </row>
    <row r="161" spans="3:8">
      <c r="C161" s="3"/>
      <c r="D161" s="3"/>
      <c r="E161" s="3"/>
      <c r="F161" s="3"/>
      <c r="G161" s="3"/>
      <c r="H161" s="3"/>
    </row>
    <row r="162" spans="3:8">
      <c r="C162" s="3"/>
      <c r="D162" s="3"/>
      <c r="E162" s="3"/>
      <c r="F162" s="3"/>
      <c r="G162" s="3"/>
      <c r="H162" s="3"/>
    </row>
    <row r="163" spans="3:8">
      <c r="C163" s="3"/>
      <c r="D163" s="3"/>
      <c r="E163" s="3"/>
      <c r="F163" s="3"/>
      <c r="G163" s="3"/>
      <c r="H163" s="3"/>
    </row>
    <row r="164" spans="3:8">
      <c r="C164" s="3"/>
      <c r="D164" s="3"/>
      <c r="E164" s="3"/>
      <c r="F164" s="3"/>
      <c r="G164" s="3"/>
      <c r="H164" s="3"/>
    </row>
    <row r="165" spans="3:8">
      <c r="C165" s="3"/>
      <c r="D165" s="3"/>
      <c r="E165" s="3"/>
      <c r="F165" s="3"/>
      <c r="G165" s="3"/>
      <c r="H165" s="3"/>
    </row>
    <row r="166" spans="3:8">
      <c r="C166" s="3"/>
      <c r="D166" s="3"/>
      <c r="E166" s="3"/>
      <c r="F166" s="3"/>
      <c r="G166" s="3"/>
      <c r="H166" s="3"/>
    </row>
    <row r="167" spans="3:8">
      <c r="C167" s="3"/>
      <c r="D167" s="3"/>
      <c r="E167" s="3"/>
      <c r="F167" s="3"/>
      <c r="G167" s="3"/>
      <c r="H167" s="3"/>
    </row>
    <row r="168" spans="3:8">
      <c r="C168" s="3"/>
      <c r="D168" s="3"/>
      <c r="E168" s="3"/>
      <c r="F168" s="3"/>
      <c r="G168" s="3"/>
      <c r="H168" s="3"/>
    </row>
    <row r="169" spans="3:8">
      <c r="C169" s="3"/>
      <c r="D169" s="3"/>
      <c r="E169" s="3"/>
      <c r="F169" s="3"/>
      <c r="G169" s="3"/>
      <c r="H169" s="3"/>
    </row>
    <row r="170" spans="3:8">
      <c r="C170" s="3"/>
      <c r="D170" s="3"/>
      <c r="E170" s="3"/>
      <c r="F170" s="3"/>
      <c r="G170" s="3"/>
      <c r="H170" s="3"/>
    </row>
    <row r="171" spans="3:8">
      <c r="C171" s="3"/>
      <c r="D171" s="3"/>
      <c r="E171" s="3"/>
      <c r="F171" s="3"/>
      <c r="G171" s="3"/>
      <c r="H171" s="3"/>
    </row>
    <row r="172" spans="3:8">
      <c r="C172" s="3"/>
      <c r="D172" s="3"/>
      <c r="E172" s="3"/>
      <c r="F172" s="3"/>
      <c r="G172" s="3"/>
      <c r="H172" s="3"/>
    </row>
    <row r="173" spans="3:8">
      <c r="C173" s="3"/>
      <c r="D173" s="3"/>
      <c r="E173" s="3"/>
      <c r="F173" s="3"/>
      <c r="G173" s="3"/>
      <c r="H173" s="3"/>
    </row>
    <row r="174" spans="3:8">
      <c r="C174" s="3"/>
      <c r="D174" s="3"/>
      <c r="E174" s="3"/>
      <c r="F174" s="3"/>
      <c r="G174" s="3"/>
      <c r="H174" s="3"/>
    </row>
    <row r="175" spans="3:8">
      <c r="C175" s="3"/>
      <c r="D175" s="3"/>
      <c r="E175" s="3"/>
      <c r="F175" s="3"/>
      <c r="G175" s="3"/>
      <c r="H175" s="3"/>
    </row>
    <row r="176" spans="3:8">
      <c r="C176" s="3"/>
      <c r="D176" s="3"/>
      <c r="E176" s="3"/>
      <c r="F176" s="3"/>
      <c r="G176" s="3"/>
      <c r="H176" s="3"/>
    </row>
    <row r="177" spans="3:8">
      <c r="C177" s="3"/>
      <c r="D177" s="3"/>
      <c r="E177" s="3"/>
      <c r="F177" s="3"/>
      <c r="G177" s="3"/>
      <c r="H177" s="3"/>
    </row>
    <row r="178" spans="3:8">
      <c r="C178" s="3"/>
      <c r="D178" s="3"/>
      <c r="E178" s="3"/>
      <c r="F178" s="3"/>
      <c r="G178" s="3"/>
      <c r="H178" s="3"/>
    </row>
    <row r="179" spans="3:8">
      <c r="C179" s="3"/>
      <c r="D179" s="3"/>
      <c r="E179" s="3"/>
      <c r="F179" s="3"/>
      <c r="G179" s="3"/>
      <c r="H179" s="3"/>
    </row>
    <row r="180" spans="3:8">
      <c r="C180" s="3"/>
      <c r="D180" s="3"/>
      <c r="E180" s="3"/>
      <c r="F180" s="3"/>
      <c r="G180" s="3"/>
      <c r="H180" s="3"/>
    </row>
    <row r="181" spans="3:8">
      <c r="C181" s="3"/>
      <c r="D181" s="3"/>
      <c r="E181" s="3"/>
      <c r="F181" s="3"/>
      <c r="G181" s="3"/>
      <c r="H181" s="3"/>
    </row>
    <row r="182" spans="3:8">
      <c r="C182" s="3"/>
      <c r="D182" s="3"/>
      <c r="E182" s="3"/>
      <c r="F182" s="3"/>
      <c r="G182" s="3"/>
      <c r="H182" s="3"/>
    </row>
    <row r="183" spans="3:8">
      <c r="C183" s="3"/>
      <c r="D183" s="3"/>
      <c r="E183" s="3"/>
      <c r="F183" s="3"/>
      <c r="G183" s="3"/>
      <c r="H183" s="3"/>
    </row>
    <row r="184" spans="3:8">
      <c r="C184" s="3"/>
      <c r="D184" s="3"/>
      <c r="E184" s="3"/>
      <c r="F184" s="3"/>
      <c r="G184" s="3"/>
      <c r="H184" s="3"/>
    </row>
    <row r="185" spans="3:8">
      <c r="C185" s="3"/>
      <c r="D185" s="3"/>
      <c r="E185" s="3"/>
      <c r="F185" s="3"/>
      <c r="G185" s="3"/>
      <c r="H185" s="3"/>
    </row>
    <row r="186" spans="3:8">
      <c r="C186" s="3"/>
      <c r="D186" s="3"/>
      <c r="E186" s="3"/>
      <c r="F186" s="3"/>
      <c r="G186" s="3"/>
      <c r="H186" s="3"/>
    </row>
    <row r="187" spans="3:8">
      <c r="C187" s="3"/>
      <c r="D187" s="3"/>
      <c r="E187" s="3"/>
      <c r="F187" s="3"/>
      <c r="G187" s="3"/>
      <c r="H187" s="3"/>
    </row>
    <row r="188" spans="3:8">
      <c r="C188" s="3"/>
      <c r="D188" s="3"/>
      <c r="E188" s="3"/>
      <c r="F188" s="3"/>
      <c r="G188" s="3"/>
      <c r="H188" s="3"/>
    </row>
    <row r="189" spans="3:8">
      <c r="C189" s="3"/>
      <c r="D189" s="3"/>
      <c r="E189" s="3"/>
      <c r="F189" s="3"/>
      <c r="G189" s="3"/>
      <c r="H189" s="3"/>
    </row>
    <row r="190" spans="3:8">
      <c r="C190" s="3"/>
      <c r="D190" s="3"/>
      <c r="E190" s="3"/>
      <c r="F190" s="3"/>
      <c r="G190" s="3"/>
      <c r="H190" s="3"/>
    </row>
    <row r="191" spans="3:8">
      <c r="C191" s="3"/>
      <c r="D191" s="3"/>
      <c r="E191" s="3"/>
      <c r="F191" s="3"/>
      <c r="G191" s="3"/>
      <c r="H191" s="3"/>
    </row>
    <row r="192" spans="3:8">
      <c r="C192" s="3"/>
      <c r="D192" s="3"/>
      <c r="E192" s="3"/>
      <c r="F192" s="3"/>
      <c r="G192" s="3"/>
      <c r="H192" s="3"/>
    </row>
    <row r="193" spans="3:8">
      <c r="C193" s="3"/>
      <c r="D193" s="3"/>
      <c r="E193" s="3"/>
      <c r="F193" s="3"/>
      <c r="G193" s="3"/>
      <c r="H193" s="3"/>
    </row>
    <row r="194" spans="3:8">
      <c r="C194" s="3"/>
      <c r="D194" s="3"/>
      <c r="E194" s="3"/>
      <c r="F194" s="3"/>
      <c r="G194" s="3"/>
      <c r="H194" s="3"/>
    </row>
    <row r="195" spans="3:8">
      <c r="C195" s="3"/>
      <c r="D195" s="3"/>
      <c r="E195" s="3"/>
      <c r="F195" s="3"/>
      <c r="G195" s="3"/>
      <c r="H195" s="3"/>
    </row>
    <row r="196" spans="3:8">
      <c r="C196" s="3"/>
      <c r="D196" s="3"/>
      <c r="E196" s="3"/>
      <c r="F196" s="3"/>
      <c r="G196" s="3"/>
      <c r="H196" s="3"/>
    </row>
    <row r="197" spans="3:8">
      <c r="C197" s="3"/>
      <c r="D197" s="3"/>
      <c r="E197" s="3"/>
      <c r="F197" s="3"/>
      <c r="G197" s="3"/>
      <c r="H197" s="3"/>
    </row>
    <row r="198" spans="3:8">
      <c r="C198" s="3"/>
      <c r="D198" s="3"/>
      <c r="E198" s="3"/>
      <c r="F198" s="3"/>
      <c r="G198" s="3"/>
      <c r="H198" s="3"/>
    </row>
    <row r="199" spans="3:8">
      <c r="C199" s="3"/>
      <c r="D199" s="3"/>
      <c r="E199" s="3"/>
      <c r="F199" s="3"/>
      <c r="G199" s="3"/>
      <c r="H199" s="3"/>
    </row>
    <row r="200" spans="3:8">
      <c r="C200" s="3"/>
      <c r="D200" s="3"/>
      <c r="E200" s="3"/>
      <c r="F200" s="3"/>
      <c r="G200" s="3"/>
      <c r="H200" s="3"/>
    </row>
    <row r="201" spans="3:8">
      <c r="C201" s="3"/>
      <c r="D201" s="3"/>
      <c r="E201" s="3"/>
      <c r="F201" s="3"/>
      <c r="G201" s="3"/>
      <c r="H201" s="3"/>
    </row>
  </sheetData>
  <autoFilter ref="A6:AB6" xr:uid="{F39F4C48-AAD3-4F88-961C-8C25B6F18575}"/>
  <mergeCells count="4">
    <mergeCell ref="A4:B4"/>
    <mergeCell ref="A3:E3"/>
    <mergeCell ref="C4:D4"/>
    <mergeCell ref="F3:F6"/>
  </mergeCells>
  <phoneticPr fontId="12"/>
  <pageMargins left="0.70866141732283472" right="0.70866141732283472" top="0.74803149606299213" bottom="0.74803149606299213" header="0.31496062992125984" footer="0.31496062992125984"/>
  <pageSetup paperSize="8" scale="83" fitToHeight="0" pageOrder="overThenDown"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AQ207"/>
  <sheetViews>
    <sheetView showGridLines="0" zoomScaleNormal="100" zoomScaleSheetLayoutView="70" workbookViewId="0">
      <pane xSplit="8" ySplit="6" topLeftCell="I7" activePane="bottomRight" state="frozen"/>
      <selection pane="topRight"/>
      <selection pane="bottomLeft"/>
      <selection pane="bottomRight"/>
    </sheetView>
  </sheetViews>
  <sheetFormatPr defaultRowHeight="13"/>
  <cols>
    <col min="1" max="2" width="5.36328125" style="3" customWidth="1"/>
    <col min="3" max="3" width="5.36328125" style="8" customWidth="1"/>
    <col min="4" max="5" width="5.36328125" style="9" customWidth="1"/>
    <col min="6" max="6" width="6.36328125" style="9" bestFit="1" customWidth="1"/>
    <col min="7" max="8" width="26.36328125" style="10" customWidth="1"/>
    <col min="9" max="37" width="8.36328125" style="3" customWidth="1"/>
    <col min="38" max="43" width="5.36328125" style="3" customWidth="1"/>
    <col min="44" max="44" width="2.1796875" style="3" customWidth="1"/>
    <col min="45" max="244" width="8.7265625" style="3"/>
    <col min="245" max="246" width="4.36328125" style="3" customWidth="1"/>
    <col min="247" max="247" width="8" style="3" customWidth="1"/>
    <col min="248" max="248" width="9.6328125" style="3" customWidth="1"/>
    <col min="249" max="249" width="20.6328125" style="3" customWidth="1"/>
    <col min="250" max="250" width="6.453125" style="3" customWidth="1"/>
    <col min="251" max="254" width="7.6328125" style="3" bestFit="1" customWidth="1"/>
    <col min="255" max="255" width="9.90625" style="3" bestFit="1" customWidth="1"/>
    <col min="256" max="256" width="7.6328125" style="3" bestFit="1" customWidth="1"/>
    <col min="257" max="258" width="9.90625" style="3" bestFit="1" customWidth="1"/>
    <col min="259" max="264" width="4.36328125" style="3" customWidth="1"/>
    <col min="265" max="265" width="20.6328125" style="3" customWidth="1"/>
    <col min="266" max="500" width="8.7265625" style="3"/>
    <col min="501" max="502" width="4.36328125" style="3" customWidth="1"/>
    <col min="503" max="503" width="8" style="3" customWidth="1"/>
    <col min="504" max="504" width="9.6328125" style="3" customWidth="1"/>
    <col min="505" max="505" width="20.6328125" style="3" customWidth="1"/>
    <col min="506" max="506" width="6.453125" style="3" customWidth="1"/>
    <col min="507" max="510" width="7.6328125" style="3" bestFit="1" customWidth="1"/>
    <col min="511" max="511" width="9.90625" style="3" bestFit="1" customWidth="1"/>
    <col min="512" max="512" width="7.6328125" style="3" bestFit="1" customWidth="1"/>
    <col min="513" max="514" width="9.90625" style="3" bestFit="1" customWidth="1"/>
    <col min="515" max="520" width="4.36328125" style="3" customWidth="1"/>
    <col min="521" max="521" width="20.6328125" style="3" customWidth="1"/>
    <col min="522" max="756" width="8.7265625" style="3"/>
    <col min="757" max="758" width="4.36328125" style="3" customWidth="1"/>
    <col min="759" max="759" width="8" style="3" customWidth="1"/>
    <col min="760" max="760" width="9.6328125" style="3" customWidth="1"/>
    <col min="761" max="761" width="20.6328125" style="3" customWidth="1"/>
    <col min="762" max="762" width="6.453125" style="3" customWidth="1"/>
    <col min="763" max="766" width="7.6328125" style="3" bestFit="1" customWidth="1"/>
    <col min="767" max="767" width="9.90625" style="3" bestFit="1" customWidth="1"/>
    <col min="768" max="768" width="7.6328125" style="3" bestFit="1" customWidth="1"/>
    <col min="769" max="770" width="9.90625" style="3" bestFit="1" customWidth="1"/>
    <col min="771" max="776" width="4.36328125" style="3" customWidth="1"/>
    <col min="777" max="777" width="20.6328125" style="3" customWidth="1"/>
    <col min="778" max="1012" width="8.7265625" style="3"/>
    <col min="1013" max="1014" width="4.36328125" style="3" customWidth="1"/>
    <col min="1015" max="1015" width="8" style="3" customWidth="1"/>
    <col min="1016" max="1016" width="9.6328125" style="3" customWidth="1"/>
    <col min="1017" max="1017" width="20.6328125" style="3" customWidth="1"/>
    <col min="1018" max="1018" width="6.453125" style="3" customWidth="1"/>
    <col min="1019" max="1022" width="7.6328125" style="3" bestFit="1" customWidth="1"/>
    <col min="1023" max="1023" width="9.90625" style="3" bestFit="1" customWidth="1"/>
    <col min="1024" max="1024" width="7.6328125" style="3" bestFit="1" customWidth="1"/>
    <col min="1025" max="1026" width="9.90625" style="3" bestFit="1" customWidth="1"/>
    <col min="1027" max="1032" width="4.36328125" style="3" customWidth="1"/>
    <col min="1033" max="1033" width="20.6328125" style="3" customWidth="1"/>
    <col min="1034" max="1268" width="8.7265625" style="3"/>
    <col min="1269" max="1270" width="4.36328125" style="3" customWidth="1"/>
    <col min="1271" max="1271" width="8" style="3" customWidth="1"/>
    <col min="1272" max="1272" width="9.6328125" style="3" customWidth="1"/>
    <col min="1273" max="1273" width="20.6328125" style="3" customWidth="1"/>
    <col min="1274" max="1274" width="6.453125" style="3" customWidth="1"/>
    <col min="1275" max="1278" width="7.6328125" style="3" bestFit="1" customWidth="1"/>
    <col min="1279" max="1279" width="9.90625" style="3" bestFit="1" customWidth="1"/>
    <col min="1280" max="1280" width="7.6328125" style="3" bestFit="1" customWidth="1"/>
    <col min="1281" max="1282" width="9.90625" style="3" bestFit="1" customWidth="1"/>
    <col min="1283" max="1288" width="4.36328125" style="3" customWidth="1"/>
    <col min="1289" max="1289" width="20.6328125" style="3" customWidth="1"/>
    <col min="1290" max="1524" width="8.7265625" style="3"/>
    <col min="1525" max="1526" width="4.36328125" style="3" customWidth="1"/>
    <col min="1527" max="1527" width="8" style="3" customWidth="1"/>
    <col min="1528" max="1528" width="9.6328125" style="3" customWidth="1"/>
    <col min="1529" max="1529" width="20.6328125" style="3" customWidth="1"/>
    <col min="1530" max="1530" width="6.453125" style="3" customWidth="1"/>
    <col min="1531" max="1534" width="7.6328125" style="3" bestFit="1" customWidth="1"/>
    <col min="1535" max="1535" width="9.90625" style="3" bestFit="1" customWidth="1"/>
    <col min="1536" max="1536" width="7.6328125" style="3" bestFit="1" customWidth="1"/>
    <col min="1537" max="1538" width="9.90625" style="3" bestFit="1" customWidth="1"/>
    <col min="1539" max="1544" width="4.36328125" style="3" customWidth="1"/>
    <col min="1545" max="1545" width="20.6328125" style="3" customWidth="1"/>
    <col min="1546" max="1780" width="8.7265625" style="3"/>
    <col min="1781" max="1782" width="4.36328125" style="3" customWidth="1"/>
    <col min="1783" max="1783" width="8" style="3" customWidth="1"/>
    <col min="1784" max="1784" width="9.6328125" style="3" customWidth="1"/>
    <col min="1785" max="1785" width="20.6328125" style="3" customWidth="1"/>
    <col min="1786" max="1786" width="6.453125" style="3" customWidth="1"/>
    <col min="1787" max="1790" width="7.6328125" style="3" bestFit="1" customWidth="1"/>
    <col min="1791" max="1791" width="9.90625" style="3" bestFit="1" customWidth="1"/>
    <col min="1792" max="1792" width="7.6328125" style="3" bestFit="1" customWidth="1"/>
    <col min="1793" max="1794" width="9.90625" style="3" bestFit="1" customWidth="1"/>
    <col min="1795" max="1800" width="4.36328125" style="3" customWidth="1"/>
    <col min="1801" max="1801" width="20.6328125" style="3" customWidth="1"/>
    <col min="1802" max="2036" width="8.7265625" style="3"/>
    <col min="2037" max="2038" width="4.36328125" style="3" customWidth="1"/>
    <col min="2039" max="2039" width="8" style="3" customWidth="1"/>
    <col min="2040" max="2040" width="9.6328125" style="3" customWidth="1"/>
    <col min="2041" max="2041" width="20.6328125" style="3" customWidth="1"/>
    <col min="2042" max="2042" width="6.453125" style="3" customWidth="1"/>
    <col min="2043" max="2046" width="7.6328125" style="3" bestFit="1" customWidth="1"/>
    <col min="2047" max="2047" width="9.90625" style="3" bestFit="1" customWidth="1"/>
    <col min="2048" max="2048" width="7.6328125" style="3" bestFit="1" customWidth="1"/>
    <col min="2049" max="2050" width="9.90625" style="3" bestFit="1" customWidth="1"/>
    <col min="2051" max="2056" width="4.36328125" style="3" customWidth="1"/>
    <col min="2057" max="2057" width="20.6328125" style="3" customWidth="1"/>
    <col min="2058" max="2292" width="8.7265625" style="3"/>
    <col min="2293" max="2294" width="4.36328125" style="3" customWidth="1"/>
    <col min="2295" max="2295" width="8" style="3" customWidth="1"/>
    <col min="2296" max="2296" width="9.6328125" style="3" customWidth="1"/>
    <col min="2297" max="2297" width="20.6328125" style="3" customWidth="1"/>
    <col min="2298" max="2298" width="6.453125" style="3" customWidth="1"/>
    <col min="2299" max="2302" width="7.6328125" style="3" bestFit="1" customWidth="1"/>
    <col min="2303" max="2303" width="9.90625" style="3" bestFit="1" customWidth="1"/>
    <col min="2304" max="2304" width="7.6328125" style="3" bestFit="1" customWidth="1"/>
    <col min="2305" max="2306" width="9.90625" style="3" bestFit="1" customWidth="1"/>
    <col min="2307" max="2312" width="4.36328125" style="3" customWidth="1"/>
    <col min="2313" max="2313" width="20.6328125" style="3" customWidth="1"/>
    <col min="2314" max="2548" width="8.7265625" style="3"/>
    <col min="2549" max="2550" width="4.36328125" style="3" customWidth="1"/>
    <col min="2551" max="2551" width="8" style="3" customWidth="1"/>
    <col min="2552" max="2552" width="9.6328125" style="3" customWidth="1"/>
    <col min="2553" max="2553" width="20.6328125" style="3" customWidth="1"/>
    <col min="2554" max="2554" width="6.453125" style="3" customWidth="1"/>
    <col min="2555" max="2558" width="7.6328125" style="3" bestFit="1" customWidth="1"/>
    <col min="2559" max="2559" width="9.90625" style="3" bestFit="1" customWidth="1"/>
    <col min="2560" max="2560" width="7.6328125" style="3" bestFit="1" customWidth="1"/>
    <col min="2561" max="2562" width="9.90625" style="3" bestFit="1" customWidth="1"/>
    <col min="2563" max="2568" width="4.36328125" style="3" customWidth="1"/>
    <col min="2569" max="2569" width="20.6328125" style="3" customWidth="1"/>
    <col min="2570" max="2804" width="8.7265625" style="3"/>
    <col min="2805" max="2806" width="4.36328125" style="3" customWidth="1"/>
    <col min="2807" max="2807" width="8" style="3" customWidth="1"/>
    <col min="2808" max="2808" width="9.6328125" style="3" customWidth="1"/>
    <col min="2809" max="2809" width="20.6328125" style="3" customWidth="1"/>
    <col min="2810" max="2810" width="6.453125" style="3" customWidth="1"/>
    <col min="2811" max="2814" width="7.6328125" style="3" bestFit="1" customWidth="1"/>
    <col min="2815" max="2815" width="9.90625" style="3" bestFit="1" customWidth="1"/>
    <col min="2816" max="2816" width="7.6328125" style="3" bestFit="1" customWidth="1"/>
    <col min="2817" max="2818" width="9.90625" style="3" bestFit="1" customWidth="1"/>
    <col min="2819" max="2824" width="4.36328125" style="3" customWidth="1"/>
    <col min="2825" max="2825" width="20.6328125" style="3" customWidth="1"/>
    <col min="2826" max="3060" width="8.7265625" style="3"/>
    <col min="3061" max="3062" width="4.36328125" style="3" customWidth="1"/>
    <col min="3063" max="3063" width="8" style="3" customWidth="1"/>
    <col min="3064" max="3064" width="9.6328125" style="3" customWidth="1"/>
    <col min="3065" max="3065" width="20.6328125" style="3" customWidth="1"/>
    <col min="3066" max="3066" width="6.453125" style="3" customWidth="1"/>
    <col min="3067" max="3070" width="7.6328125" style="3" bestFit="1" customWidth="1"/>
    <col min="3071" max="3071" width="9.90625" style="3" bestFit="1" customWidth="1"/>
    <col min="3072" max="3072" width="7.6328125" style="3" bestFit="1" customWidth="1"/>
    <col min="3073" max="3074" width="9.90625" style="3" bestFit="1" customWidth="1"/>
    <col min="3075" max="3080" width="4.36328125" style="3" customWidth="1"/>
    <col min="3081" max="3081" width="20.6328125" style="3" customWidth="1"/>
    <col min="3082" max="3316" width="8.7265625" style="3"/>
    <col min="3317" max="3318" width="4.36328125" style="3" customWidth="1"/>
    <col min="3319" max="3319" width="8" style="3" customWidth="1"/>
    <col min="3320" max="3320" width="9.6328125" style="3" customWidth="1"/>
    <col min="3321" max="3321" width="20.6328125" style="3" customWidth="1"/>
    <col min="3322" max="3322" width="6.453125" style="3" customWidth="1"/>
    <col min="3323" max="3326" width="7.6328125" style="3" bestFit="1" customWidth="1"/>
    <col min="3327" max="3327" width="9.90625" style="3" bestFit="1" customWidth="1"/>
    <col min="3328" max="3328" width="7.6328125" style="3" bestFit="1" customWidth="1"/>
    <col min="3329" max="3330" width="9.90625" style="3" bestFit="1" customWidth="1"/>
    <col min="3331" max="3336" width="4.36328125" style="3" customWidth="1"/>
    <col min="3337" max="3337" width="20.6328125" style="3" customWidth="1"/>
    <col min="3338" max="3572" width="8.7265625" style="3"/>
    <col min="3573" max="3574" width="4.36328125" style="3" customWidth="1"/>
    <col min="3575" max="3575" width="8" style="3" customWidth="1"/>
    <col min="3576" max="3576" width="9.6328125" style="3" customWidth="1"/>
    <col min="3577" max="3577" width="20.6328125" style="3" customWidth="1"/>
    <col min="3578" max="3578" width="6.453125" style="3" customWidth="1"/>
    <col min="3579" max="3582" width="7.6328125" style="3" bestFit="1" customWidth="1"/>
    <col min="3583" max="3583" width="9.90625" style="3" bestFit="1" customWidth="1"/>
    <col min="3584" max="3584" width="7.6328125" style="3" bestFit="1" customWidth="1"/>
    <col min="3585" max="3586" width="9.90625" style="3" bestFit="1" customWidth="1"/>
    <col min="3587" max="3592" width="4.36328125" style="3" customWidth="1"/>
    <col min="3593" max="3593" width="20.6328125" style="3" customWidth="1"/>
    <col min="3594" max="3828" width="8.7265625" style="3"/>
    <col min="3829" max="3830" width="4.36328125" style="3" customWidth="1"/>
    <col min="3831" max="3831" width="8" style="3" customWidth="1"/>
    <col min="3832" max="3832" width="9.6328125" style="3" customWidth="1"/>
    <col min="3833" max="3833" width="20.6328125" style="3" customWidth="1"/>
    <col min="3834" max="3834" width="6.453125" style="3" customWidth="1"/>
    <col min="3835" max="3838" width="7.6328125" style="3" bestFit="1" customWidth="1"/>
    <col min="3839" max="3839" width="9.90625" style="3" bestFit="1" customWidth="1"/>
    <col min="3840" max="3840" width="7.6328125" style="3" bestFit="1" customWidth="1"/>
    <col min="3841" max="3842" width="9.90625" style="3" bestFit="1" customWidth="1"/>
    <col min="3843" max="3848" width="4.36328125" style="3" customWidth="1"/>
    <col min="3849" max="3849" width="20.6328125" style="3" customWidth="1"/>
    <col min="3850" max="4084" width="8.7265625" style="3"/>
    <col min="4085" max="4086" width="4.36328125" style="3" customWidth="1"/>
    <col min="4087" max="4087" width="8" style="3" customWidth="1"/>
    <col min="4088" max="4088" width="9.6328125" style="3" customWidth="1"/>
    <col min="4089" max="4089" width="20.6328125" style="3" customWidth="1"/>
    <col min="4090" max="4090" width="6.453125" style="3" customWidth="1"/>
    <col min="4091" max="4094" width="7.6328125" style="3" bestFit="1" customWidth="1"/>
    <col min="4095" max="4095" width="9.90625" style="3" bestFit="1" customWidth="1"/>
    <col min="4096" max="4096" width="7.6328125" style="3" bestFit="1" customWidth="1"/>
    <col min="4097" max="4098" width="9.90625" style="3" bestFit="1" customWidth="1"/>
    <col min="4099" max="4104" width="4.36328125" style="3" customWidth="1"/>
    <col min="4105" max="4105" width="20.6328125" style="3" customWidth="1"/>
    <col min="4106" max="4340" width="8.7265625" style="3"/>
    <col min="4341" max="4342" width="4.36328125" style="3" customWidth="1"/>
    <col min="4343" max="4343" width="8" style="3" customWidth="1"/>
    <col min="4344" max="4344" width="9.6328125" style="3" customWidth="1"/>
    <col min="4345" max="4345" width="20.6328125" style="3" customWidth="1"/>
    <col min="4346" max="4346" width="6.453125" style="3" customWidth="1"/>
    <col min="4347" max="4350" width="7.6328125" style="3" bestFit="1" customWidth="1"/>
    <col min="4351" max="4351" width="9.90625" style="3" bestFit="1" customWidth="1"/>
    <col min="4352" max="4352" width="7.6328125" style="3" bestFit="1" customWidth="1"/>
    <col min="4353" max="4354" width="9.90625" style="3" bestFit="1" customWidth="1"/>
    <col min="4355" max="4360" width="4.36328125" style="3" customWidth="1"/>
    <col min="4361" max="4361" width="20.6328125" style="3" customWidth="1"/>
    <col min="4362" max="4596" width="8.7265625" style="3"/>
    <col min="4597" max="4598" width="4.36328125" style="3" customWidth="1"/>
    <col min="4599" max="4599" width="8" style="3" customWidth="1"/>
    <col min="4600" max="4600" width="9.6328125" style="3" customWidth="1"/>
    <col min="4601" max="4601" width="20.6328125" style="3" customWidth="1"/>
    <col min="4602" max="4602" width="6.453125" style="3" customWidth="1"/>
    <col min="4603" max="4606" width="7.6328125" style="3" bestFit="1" customWidth="1"/>
    <col min="4607" max="4607" width="9.90625" style="3" bestFit="1" customWidth="1"/>
    <col min="4608" max="4608" width="7.6328125" style="3" bestFit="1" customWidth="1"/>
    <col min="4609" max="4610" width="9.90625" style="3" bestFit="1" customWidth="1"/>
    <col min="4611" max="4616" width="4.36328125" style="3" customWidth="1"/>
    <col min="4617" max="4617" width="20.6328125" style="3" customWidth="1"/>
    <col min="4618" max="4852" width="8.7265625" style="3"/>
    <col min="4853" max="4854" width="4.36328125" style="3" customWidth="1"/>
    <col min="4855" max="4855" width="8" style="3" customWidth="1"/>
    <col min="4856" max="4856" width="9.6328125" style="3" customWidth="1"/>
    <col min="4857" max="4857" width="20.6328125" style="3" customWidth="1"/>
    <col min="4858" max="4858" width="6.453125" style="3" customWidth="1"/>
    <col min="4859" max="4862" width="7.6328125" style="3" bestFit="1" customWidth="1"/>
    <col min="4863" max="4863" width="9.90625" style="3" bestFit="1" customWidth="1"/>
    <col min="4864" max="4864" width="7.6328125" style="3" bestFit="1" customWidth="1"/>
    <col min="4865" max="4866" width="9.90625" style="3" bestFit="1" customWidth="1"/>
    <col min="4867" max="4872" width="4.36328125" style="3" customWidth="1"/>
    <col min="4873" max="4873" width="20.6328125" style="3" customWidth="1"/>
    <col min="4874" max="5108" width="8.7265625" style="3"/>
    <col min="5109" max="5110" width="4.36328125" style="3" customWidth="1"/>
    <col min="5111" max="5111" width="8" style="3" customWidth="1"/>
    <col min="5112" max="5112" width="9.6328125" style="3" customWidth="1"/>
    <col min="5113" max="5113" width="20.6328125" style="3" customWidth="1"/>
    <col min="5114" max="5114" width="6.453125" style="3" customWidth="1"/>
    <col min="5115" max="5118" width="7.6328125" style="3" bestFit="1" customWidth="1"/>
    <col min="5119" max="5119" width="9.90625" style="3" bestFit="1" customWidth="1"/>
    <col min="5120" max="5120" width="7.6328125" style="3" bestFit="1" customWidth="1"/>
    <col min="5121" max="5122" width="9.90625" style="3" bestFit="1" customWidth="1"/>
    <col min="5123" max="5128" width="4.36328125" style="3" customWidth="1"/>
    <col min="5129" max="5129" width="20.6328125" style="3" customWidth="1"/>
    <col min="5130" max="5364" width="8.7265625" style="3"/>
    <col min="5365" max="5366" width="4.36328125" style="3" customWidth="1"/>
    <col min="5367" max="5367" width="8" style="3" customWidth="1"/>
    <col min="5368" max="5368" width="9.6328125" style="3" customWidth="1"/>
    <col min="5369" max="5369" width="20.6328125" style="3" customWidth="1"/>
    <col min="5370" max="5370" width="6.453125" style="3" customWidth="1"/>
    <col min="5371" max="5374" width="7.6328125" style="3" bestFit="1" customWidth="1"/>
    <col min="5375" max="5375" width="9.90625" style="3" bestFit="1" customWidth="1"/>
    <col min="5376" max="5376" width="7.6328125" style="3" bestFit="1" customWidth="1"/>
    <col min="5377" max="5378" width="9.90625" style="3" bestFit="1" customWidth="1"/>
    <col min="5379" max="5384" width="4.36328125" style="3" customWidth="1"/>
    <col min="5385" max="5385" width="20.6328125" style="3" customWidth="1"/>
    <col min="5386" max="5620" width="8.7265625" style="3"/>
    <col min="5621" max="5622" width="4.36328125" style="3" customWidth="1"/>
    <col min="5623" max="5623" width="8" style="3" customWidth="1"/>
    <col min="5624" max="5624" width="9.6328125" style="3" customWidth="1"/>
    <col min="5625" max="5625" width="20.6328125" style="3" customWidth="1"/>
    <col min="5626" max="5626" width="6.453125" style="3" customWidth="1"/>
    <col min="5627" max="5630" width="7.6328125" style="3" bestFit="1" customWidth="1"/>
    <col min="5631" max="5631" width="9.90625" style="3" bestFit="1" customWidth="1"/>
    <col min="5632" max="5632" width="7.6328125" style="3" bestFit="1" customWidth="1"/>
    <col min="5633" max="5634" width="9.90625" style="3" bestFit="1" customWidth="1"/>
    <col min="5635" max="5640" width="4.36328125" style="3" customWidth="1"/>
    <col min="5641" max="5641" width="20.6328125" style="3" customWidth="1"/>
    <col min="5642" max="5876" width="8.7265625" style="3"/>
    <col min="5877" max="5878" width="4.36328125" style="3" customWidth="1"/>
    <col min="5879" max="5879" width="8" style="3" customWidth="1"/>
    <col min="5880" max="5880" width="9.6328125" style="3" customWidth="1"/>
    <col min="5881" max="5881" width="20.6328125" style="3" customWidth="1"/>
    <col min="5882" max="5882" width="6.453125" style="3" customWidth="1"/>
    <col min="5883" max="5886" width="7.6328125" style="3" bestFit="1" customWidth="1"/>
    <col min="5887" max="5887" width="9.90625" style="3" bestFit="1" customWidth="1"/>
    <col min="5888" max="5888" width="7.6328125" style="3" bestFit="1" customWidth="1"/>
    <col min="5889" max="5890" width="9.90625" style="3" bestFit="1" customWidth="1"/>
    <col min="5891" max="5896" width="4.36328125" style="3" customWidth="1"/>
    <col min="5897" max="5897" width="20.6328125" style="3" customWidth="1"/>
    <col min="5898" max="6132" width="8.7265625" style="3"/>
    <col min="6133" max="6134" width="4.36328125" style="3" customWidth="1"/>
    <col min="6135" max="6135" width="8" style="3" customWidth="1"/>
    <col min="6136" max="6136" width="9.6328125" style="3" customWidth="1"/>
    <col min="6137" max="6137" width="20.6328125" style="3" customWidth="1"/>
    <col min="6138" max="6138" width="6.453125" style="3" customWidth="1"/>
    <col min="6139" max="6142" width="7.6328125" style="3" bestFit="1" customWidth="1"/>
    <col min="6143" max="6143" width="9.90625" style="3" bestFit="1" customWidth="1"/>
    <col min="6144" max="6144" width="7.6328125" style="3" bestFit="1" customWidth="1"/>
    <col min="6145" max="6146" width="9.90625" style="3" bestFit="1" customWidth="1"/>
    <col min="6147" max="6152" width="4.36328125" style="3" customWidth="1"/>
    <col min="6153" max="6153" width="20.6328125" style="3" customWidth="1"/>
    <col min="6154" max="6388" width="8.7265625" style="3"/>
    <col min="6389" max="6390" width="4.36328125" style="3" customWidth="1"/>
    <col min="6391" max="6391" width="8" style="3" customWidth="1"/>
    <col min="6392" max="6392" width="9.6328125" style="3" customWidth="1"/>
    <col min="6393" max="6393" width="20.6328125" style="3" customWidth="1"/>
    <col min="6394" max="6394" width="6.453125" style="3" customWidth="1"/>
    <col min="6395" max="6398" width="7.6328125" style="3" bestFit="1" customWidth="1"/>
    <col min="6399" max="6399" width="9.90625" style="3" bestFit="1" customWidth="1"/>
    <col min="6400" max="6400" width="7.6328125" style="3" bestFit="1" customWidth="1"/>
    <col min="6401" max="6402" width="9.90625" style="3" bestFit="1" customWidth="1"/>
    <col min="6403" max="6408" width="4.36328125" style="3" customWidth="1"/>
    <col min="6409" max="6409" width="20.6328125" style="3" customWidth="1"/>
    <col min="6410" max="6644" width="8.7265625" style="3"/>
    <col min="6645" max="6646" width="4.36328125" style="3" customWidth="1"/>
    <col min="6647" max="6647" width="8" style="3" customWidth="1"/>
    <col min="6648" max="6648" width="9.6328125" style="3" customWidth="1"/>
    <col min="6649" max="6649" width="20.6328125" style="3" customWidth="1"/>
    <col min="6650" max="6650" width="6.453125" style="3" customWidth="1"/>
    <col min="6651" max="6654" width="7.6328125" style="3" bestFit="1" customWidth="1"/>
    <col min="6655" max="6655" width="9.90625" style="3" bestFit="1" customWidth="1"/>
    <col min="6656" max="6656" width="7.6328125" style="3" bestFit="1" customWidth="1"/>
    <col min="6657" max="6658" width="9.90625" style="3" bestFit="1" customWidth="1"/>
    <col min="6659" max="6664" width="4.36328125" style="3" customWidth="1"/>
    <col min="6665" max="6665" width="20.6328125" style="3" customWidth="1"/>
    <col min="6666" max="6900" width="8.7265625" style="3"/>
    <col min="6901" max="6902" width="4.36328125" style="3" customWidth="1"/>
    <col min="6903" max="6903" width="8" style="3" customWidth="1"/>
    <col min="6904" max="6904" width="9.6328125" style="3" customWidth="1"/>
    <col min="6905" max="6905" width="20.6328125" style="3" customWidth="1"/>
    <col min="6906" max="6906" width="6.453125" style="3" customWidth="1"/>
    <col min="6907" max="6910" width="7.6328125" style="3" bestFit="1" customWidth="1"/>
    <col min="6911" max="6911" width="9.90625" style="3" bestFit="1" customWidth="1"/>
    <col min="6912" max="6912" width="7.6328125" style="3" bestFit="1" customWidth="1"/>
    <col min="6913" max="6914" width="9.90625" style="3" bestFit="1" customWidth="1"/>
    <col min="6915" max="6920" width="4.36328125" style="3" customWidth="1"/>
    <col min="6921" max="6921" width="20.6328125" style="3" customWidth="1"/>
    <col min="6922" max="7156" width="8.7265625" style="3"/>
    <col min="7157" max="7158" width="4.36328125" style="3" customWidth="1"/>
    <col min="7159" max="7159" width="8" style="3" customWidth="1"/>
    <col min="7160" max="7160" width="9.6328125" style="3" customWidth="1"/>
    <col min="7161" max="7161" width="20.6328125" style="3" customWidth="1"/>
    <col min="7162" max="7162" width="6.453125" style="3" customWidth="1"/>
    <col min="7163" max="7166" width="7.6328125" style="3" bestFit="1" customWidth="1"/>
    <col min="7167" max="7167" width="9.90625" style="3" bestFit="1" customWidth="1"/>
    <col min="7168" max="7168" width="7.6328125" style="3" bestFit="1" customWidth="1"/>
    <col min="7169" max="7170" width="9.90625" style="3" bestFit="1" customWidth="1"/>
    <col min="7171" max="7176" width="4.36328125" style="3" customWidth="1"/>
    <col min="7177" max="7177" width="20.6328125" style="3" customWidth="1"/>
    <col min="7178" max="7412" width="8.7265625" style="3"/>
    <col min="7413" max="7414" width="4.36328125" style="3" customWidth="1"/>
    <col min="7415" max="7415" width="8" style="3" customWidth="1"/>
    <col min="7416" max="7416" width="9.6328125" style="3" customWidth="1"/>
    <col min="7417" max="7417" width="20.6328125" style="3" customWidth="1"/>
    <col min="7418" max="7418" width="6.453125" style="3" customWidth="1"/>
    <col min="7419" max="7422" width="7.6328125" style="3" bestFit="1" customWidth="1"/>
    <col min="7423" max="7423" width="9.90625" style="3" bestFit="1" customWidth="1"/>
    <col min="7424" max="7424" width="7.6328125" style="3" bestFit="1" customWidth="1"/>
    <col min="7425" max="7426" width="9.90625" style="3" bestFit="1" customWidth="1"/>
    <col min="7427" max="7432" width="4.36328125" style="3" customWidth="1"/>
    <col min="7433" max="7433" width="20.6328125" style="3" customWidth="1"/>
    <col min="7434" max="7668" width="8.7265625" style="3"/>
    <col min="7669" max="7670" width="4.36328125" style="3" customWidth="1"/>
    <col min="7671" max="7671" width="8" style="3" customWidth="1"/>
    <col min="7672" max="7672" width="9.6328125" style="3" customWidth="1"/>
    <col min="7673" max="7673" width="20.6328125" style="3" customWidth="1"/>
    <col min="7674" max="7674" width="6.453125" style="3" customWidth="1"/>
    <col min="7675" max="7678" width="7.6328125" style="3" bestFit="1" customWidth="1"/>
    <col min="7679" max="7679" width="9.90625" style="3" bestFit="1" customWidth="1"/>
    <col min="7680" max="7680" width="7.6328125" style="3" bestFit="1" customWidth="1"/>
    <col min="7681" max="7682" width="9.90625" style="3" bestFit="1" customWidth="1"/>
    <col min="7683" max="7688" width="4.36328125" style="3" customWidth="1"/>
    <col min="7689" max="7689" width="20.6328125" style="3" customWidth="1"/>
    <col min="7690" max="7924" width="8.7265625" style="3"/>
    <col min="7925" max="7926" width="4.36328125" style="3" customWidth="1"/>
    <col min="7927" max="7927" width="8" style="3" customWidth="1"/>
    <col min="7928" max="7928" width="9.6328125" style="3" customWidth="1"/>
    <col min="7929" max="7929" width="20.6328125" style="3" customWidth="1"/>
    <col min="7930" max="7930" width="6.453125" style="3" customWidth="1"/>
    <col min="7931" max="7934" width="7.6328125" style="3" bestFit="1" customWidth="1"/>
    <col min="7935" max="7935" width="9.90625" style="3" bestFit="1" customWidth="1"/>
    <col min="7936" max="7936" width="7.6328125" style="3" bestFit="1" customWidth="1"/>
    <col min="7937" max="7938" width="9.90625" style="3" bestFit="1" customWidth="1"/>
    <col min="7939" max="7944" width="4.36328125" style="3" customWidth="1"/>
    <col min="7945" max="7945" width="20.6328125" style="3" customWidth="1"/>
    <col min="7946" max="8180" width="8.7265625" style="3"/>
    <col min="8181" max="8182" width="4.36328125" style="3" customWidth="1"/>
    <col min="8183" max="8183" width="8" style="3" customWidth="1"/>
    <col min="8184" max="8184" width="9.6328125" style="3" customWidth="1"/>
    <col min="8185" max="8185" width="20.6328125" style="3" customWidth="1"/>
    <col min="8186" max="8186" width="6.453125" style="3" customWidth="1"/>
    <col min="8187" max="8190" width="7.6328125" style="3" bestFit="1" customWidth="1"/>
    <col min="8191" max="8191" width="9.90625" style="3" bestFit="1" customWidth="1"/>
    <col min="8192" max="8192" width="7.6328125" style="3" bestFit="1" customWidth="1"/>
    <col min="8193" max="8194" width="9.90625" style="3" bestFit="1" customWidth="1"/>
    <col min="8195" max="8200" width="4.36328125" style="3" customWidth="1"/>
    <col min="8201" max="8201" width="20.6328125" style="3" customWidth="1"/>
    <col min="8202" max="8436" width="8.7265625" style="3"/>
    <col min="8437" max="8438" width="4.36328125" style="3" customWidth="1"/>
    <col min="8439" max="8439" width="8" style="3" customWidth="1"/>
    <col min="8440" max="8440" width="9.6328125" style="3" customWidth="1"/>
    <col min="8441" max="8441" width="20.6328125" style="3" customWidth="1"/>
    <col min="8442" max="8442" width="6.453125" style="3" customWidth="1"/>
    <col min="8443" max="8446" width="7.6328125" style="3" bestFit="1" customWidth="1"/>
    <col min="8447" max="8447" width="9.90625" style="3" bestFit="1" customWidth="1"/>
    <col min="8448" max="8448" width="7.6328125" style="3" bestFit="1" customWidth="1"/>
    <col min="8449" max="8450" width="9.90625" style="3" bestFit="1" customWidth="1"/>
    <col min="8451" max="8456" width="4.36328125" style="3" customWidth="1"/>
    <col min="8457" max="8457" width="20.6328125" style="3" customWidth="1"/>
    <col min="8458" max="8692" width="8.7265625" style="3"/>
    <col min="8693" max="8694" width="4.36328125" style="3" customWidth="1"/>
    <col min="8695" max="8695" width="8" style="3" customWidth="1"/>
    <col min="8696" max="8696" width="9.6328125" style="3" customWidth="1"/>
    <col min="8697" max="8697" width="20.6328125" style="3" customWidth="1"/>
    <col min="8698" max="8698" width="6.453125" style="3" customWidth="1"/>
    <col min="8699" max="8702" width="7.6328125" style="3" bestFit="1" customWidth="1"/>
    <col min="8703" max="8703" width="9.90625" style="3" bestFit="1" customWidth="1"/>
    <col min="8704" max="8704" width="7.6328125" style="3" bestFit="1" customWidth="1"/>
    <col min="8705" max="8706" width="9.90625" style="3" bestFit="1" customWidth="1"/>
    <col min="8707" max="8712" width="4.36328125" style="3" customWidth="1"/>
    <col min="8713" max="8713" width="20.6328125" style="3" customWidth="1"/>
    <col min="8714" max="8948" width="8.7265625" style="3"/>
    <col min="8949" max="8950" width="4.36328125" style="3" customWidth="1"/>
    <col min="8951" max="8951" width="8" style="3" customWidth="1"/>
    <col min="8952" max="8952" width="9.6328125" style="3" customWidth="1"/>
    <col min="8953" max="8953" width="20.6328125" style="3" customWidth="1"/>
    <col min="8954" max="8954" width="6.453125" style="3" customWidth="1"/>
    <col min="8955" max="8958" width="7.6328125" style="3" bestFit="1" customWidth="1"/>
    <col min="8959" max="8959" width="9.90625" style="3" bestFit="1" customWidth="1"/>
    <col min="8960" max="8960" width="7.6328125" style="3" bestFit="1" customWidth="1"/>
    <col min="8961" max="8962" width="9.90625" style="3" bestFit="1" customWidth="1"/>
    <col min="8963" max="8968" width="4.36328125" style="3" customWidth="1"/>
    <col min="8969" max="8969" width="20.6328125" style="3" customWidth="1"/>
    <col min="8970" max="9204" width="8.7265625" style="3"/>
    <col min="9205" max="9206" width="4.36328125" style="3" customWidth="1"/>
    <col min="9207" max="9207" width="8" style="3" customWidth="1"/>
    <col min="9208" max="9208" width="9.6328125" style="3" customWidth="1"/>
    <col min="9209" max="9209" width="20.6328125" style="3" customWidth="1"/>
    <col min="9210" max="9210" width="6.453125" style="3" customWidth="1"/>
    <col min="9211" max="9214" width="7.6328125" style="3" bestFit="1" customWidth="1"/>
    <col min="9215" max="9215" width="9.90625" style="3" bestFit="1" customWidth="1"/>
    <col min="9216" max="9216" width="7.6328125" style="3" bestFit="1" customWidth="1"/>
    <col min="9217" max="9218" width="9.90625" style="3" bestFit="1" customWidth="1"/>
    <col min="9219" max="9224" width="4.36328125" style="3" customWidth="1"/>
    <col min="9225" max="9225" width="20.6328125" style="3" customWidth="1"/>
    <col min="9226" max="9460" width="8.7265625" style="3"/>
    <col min="9461" max="9462" width="4.36328125" style="3" customWidth="1"/>
    <col min="9463" max="9463" width="8" style="3" customWidth="1"/>
    <col min="9464" max="9464" width="9.6328125" style="3" customWidth="1"/>
    <col min="9465" max="9465" width="20.6328125" style="3" customWidth="1"/>
    <col min="9466" max="9466" width="6.453125" style="3" customWidth="1"/>
    <col min="9467" max="9470" width="7.6328125" style="3" bestFit="1" customWidth="1"/>
    <col min="9471" max="9471" width="9.90625" style="3" bestFit="1" customWidth="1"/>
    <col min="9472" max="9472" width="7.6328125" style="3" bestFit="1" customWidth="1"/>
    <col min="9473" max="9474" width="9.90625" style="3" bestFit="1" customWidth="1"/>
    <col min="9475" max="9480" width="4.36328125" style="3" customWidth="1"/>
    <col min="9481" max="9481" width="20.6328125" style="3" customWidth="1"/>
    <col min="9482" max="9716" width="8.7265625" style="3"/>
    <col min="9717" max="9718" width="4.36328125" style="3" customWidth="1"/>
    <col min="9719" max="9719" width="8" style="3" customWidth="1"/>
    <col min="9720" max="9720" width="9.6328125" style="3" customWidth="1"/>
    <col min="9721" max="9721" width="20.6328125" style="3" customWidth="1"/>
    <col min="9722" max="9722" width="6.453125" style="3" customWidth="1"/>
    <col min="9723" max="9726" width="7.6328125" style="3" bestFit="1" customWidth="1"/>
    <col min="9727" max="9727" width="9.90625" style="3" bestFit="1" customWidth="1"/>
    <col min="9728" max="9728" width="7.6328125" style="3" bestFit="1" customWidth="1"/>
    <col min="9729" max="9730" width="9.90625" style="3" bestFit="1" customWidth="1"/>
    <col min="9731" max="9736" width="4.36328125" style="3" customWidth="1"/>
    <col min="9737" max="9737" width="20.6328125" style="3" customWidth="1"/>
    <col min="9738" max="9972" width="8.7265625" style="3"/>
    <col min="9973" max="9974" width="4.36328125" style="3" customWidth="1"/>
    <col min="9975" max="9975" width="8" style="3" customWidth="1"/>
    <col min="9976" max="9976" width="9.6328125" style="3" customWidth="1"/>
    <col min="9977" max="9977" width="20.6328125" style="3" customWidth="1"/>
    <col min="9978" max="9978" width="6.453125" style="3" customWidth="1"/>
    <col min="9979" max="9982" width="7.6328125" style="3" bestFit="1" customWidth="1"/>
    <col min="9983" max="9983" width="9.90625" style="3" bestFit="1" customWidth="1"/>
    <col min="9984" max="9984" width="7.6328125" style="3" bestFit="1" customWidth="1"/>
    <col min="9985" max="9986" width="9.90625" style="3" bestFit="1" customWidth="1"/>
    <col min="9987" max="9992" width="4.36328125" style="3" customWidth="1"/>
    <col min="9993" max="9993" width="20.6328125" style="3" customWidth="1"/>
    <col min="9994" max="10228" width="8.7265625" style="3"/>
    <col min="10229" max="10230" width="4.36328125" style="3" customWidth="1"/>
    <col min="10231" max="10231" width="8" style="3" customWidth="1"/>
    <col min="10232" max="10232" width="9.6328125" style="3" customWidth="1"/>
    <col min="10233" max="10233" width="20.6328125" style="3" customWidth="1"/>
    <col min="10234" max="10234" width="6.453125" style="3" customWidth="1"/>
    <col min="10235" max="10238" width="7.6328125" style="3" bestFit="1" customWidth="1"/>
    <col min="10239" max="10239" width="9.90625" style="3" bestFit="1" customWidth="1"/>
    <col min="10240" max="10240" width="7.6328125" style="3" bestFit="1" customWidth="1"/>
    <col min="10241" max="10242" width="9.90625" style="3" bestFit="1" customWidth="1"/>
    <col min="10243" max="10248" width="4.36328125" style="3" customWidth="1"/>
    <col min="10249" max="10249" width="20.6328125" style="3" customWidth="1"/>
    <col min="10250" max="10484" width="8.7265625" style="3"/>
    <col min="10485" max="10486" width="4.36328125" style="3" customWidth="1"/>
    <col min="10487" max="10487" width="8" style="3" customWidth="1"/>
    <col min="10488" max="10488" width="9.6328125" style="3" customWidth="1"/>
    <col min="10489" max="10489" width="20.6328125" style="3" customWidth="1"/>
    <col min="10490" max="10490" width="6.453125" style="3" customWidth="1"/>
    <col min="10491" max="10494" width="7.6328125" style="3" bestFit="1" customWidth="1"/>
    <col min="10495" max="10495" width="9.90625" style="3" bestFit="1" customWidth="1"/>
    <col min="10496" max="10496" width="7.6328125" style="3" bestFit="1" customWidth="1"/>
    <col min="10497" max="10498" width="9.90625" style="3" bestFit="1" customWidth="1"/>
    <col min="10499" max="10504" width="4.36328125" style="3" customWidth="1"/>
    <col min="10505" max="10505" width="20.6328125" style="3" customWidth="1"/>
    <col min="10506" max="10740" width="8.7265625" style="3"/>
    <col min="10741" max="10742" width="4.36328125" style="3" customWidth="1"/>
    <col min="10743" max="10743" width="8" style="3" customWidth="1"/>
    <col min="10744" max="10744" width="9.6328125" style="3" customWidth="1"/>
    <col min="10745" max="10745" width="20.6328125" style="3" customWidth="1"/>
    <col min="10746" max="10746" width="6.453125" style="3" customWidth="1"/>
    <col min="10747" max="10750" width="7.6328125" style="3" bestFit="1" customWidth="1"/>
    <col min="10751" max="10751" width="9.90625" style="3" bestFit="1" customWidth="1"/>
    <col min="10752" max="10752" width="7.6328125" style="3" bestFit="1" customWidth="1"/>
    <col min="10753" max="10754" width="9.90625" style="3" bestFit="1" customWidth="1"/>
    <col min="10755" max="10760" width="4.36328125" style="3" customWidth="1"/>
    <col min="10761" max="10761" width="20.6328125" style="3" customWidth="1"/>
    <col min="10762" max="10996" width="8.7265625" style="3"/>
    <col min="10997" max="10998" width="4.36328125" style="3" customWidth="1"/>
    <col min="10999" max="10999" width="8" style="3" customWidth="1"/>
    <col min="11000" max="11000" width="9.6328125" style="3" customWidth="1"/>
    <col min="11001" max="11001" width="20.6328125" style="3" customWidth="1"/>
    <col min="11002" max="11002" width="6.453125" style="3" customWidth="1"/>
    <col min="11003" max="11006" width="7.6328125" style="3" bestFit="1" customWidth="1"/>
    <col min="11007" max="11007" width="9.90625" style="3" bestFit="1" customWidth="1"/>
    <col min="11008" max="11008" width="7.6328125" style="3" bestFit="1" customWidth="1"/>
    <col min="11009" max="11010" width="9.90625" style="3" bestFit="1" customWidth="1"/>
    <col min="11011" max="11016" width="4.36328125" style="3" customWidth="1"/>
    <col min="11017" max="11017" width="20.6328125" style="3" customWidth="1"/>
    <col min="11018" max="11252" width="8.7265625" style="3"/>
    <col min="11253" max="11254" width="4.36328125" style="3" customWidth="1"/>
    <col min="11255" max="11255" width="8" style="3" customWidth="1"/>
    <col min="11256" max="11256" width="9.6328125" style="3" customWidth="1"/>
    <col min="11257" max="11257" width="20.6328125" style="3" customWidth="1"/>
    <col min="11258" max="11258" width="6.453125" style="3" customWidth="1"/>
    <col min="11259" max="11262" width="7.6328125" style="3" bestFit="1" customWidth="1"/>
    <col min="11263" max="11263" width="9.90625" style="3" bestFit="1" customWidth="1"/>
    <col min="11264" max="11264" width="7.6328125" style="3" bestFit="1" customWidth="1"/>
    <col min="11265" max="11266" width="9.90625" style="3" bestFit="1" customWidth="1"/>
    <col min="11267" max="11272" width="4.36328125" style="3" customWidth="1"/>
    <col min="11273" max="11273" width="20.6328125" style="3" customWidth="1"/>
    <col min="11274" max="11508" width="8.7265625" style="3"/>
    <col min="11509" max="11510" width="4.36328125" style="3" customWidth="1"/>
    <col min="11511" max="11511" width="8" style="3" customWidth="1"/>
    <col min="11512" max="11512" width="9.6328125" style="3" customWidth="1"/>
    <col min="11513" max="11513" width="20.6328125" style="3" customWidth="1"/>
    <col min="11514" max="11514" width="6.453125" style="3" customWidth="1"/>
    <col min="11515" max="11518" width="7.6328125" style="3" bestFit="1" customWidth="1"/>
    <col min="11519" max="11519" width="9.90625" style="3" bestFit="1" customWidth="1"/>
    <col min="11520" max="11520" width="7.6328125" style="3" bestFit="1" customWidth="1"/>
    <col min="11521" max="11522" width="9.90625" style="3" bestFit="1" customWidth="1"/>
    <col min="11523" max="11528" width="4.36328125" style="3" customWidth="1"/>
    <col min="11529" max="11529" width="20.6328125" style="3" customWidth="1"/>
    <col min="11530" max="11764" width="8.7265625" style="3"/>
    <col min="11765" max="11766" width="4.36328125" style="3" customWidth="1"/>
    <col min="11767" max="11767" width="8" style="3" customWidth="1"/>
    <col min="11768" max="11768" width="9.6328125" style="3" customWidth="1"/>
    <col min="11769" max="11769" width="20.6328125" style="3" customWidth="1"/>
    <col min="11770" max="11770" width="6.453125" style="3" customWidth="1"/>
    <col min="11771" max="11774" width="7.6328125" style="3" bestFit="1" customWidth="1"/>
    <col min="11775" max="11775" width="9.90625" style="3" bestFit="1" customWidth="1"/>
    <col min="11776" max="11776" width="7.6328125" style="3" bestFit="1" customWidth="1"/>
    <col min="11777" max="11778" width="9.90625" style="3" bestFit="1" customWidth="1"/>
    <col min="11779" max="11784" width="4.36328125" style="3" customWidth="1"/>
    <col min="11785" max="11785" width="20.6328125" style="3" customWidth="1"/>
    <col min="11786" max="12020" width="8.7265625" style="3"/>
    <col min="12021" max="12022" width="4.36328125" style="3" customWidth="1"/>
    <col min="12023" max="12023" width="8" style="3" customWidth="1"/>
    <col min="12024" max="12024" width="9.6328125" style="3" customWidth="1"/>
    <col min="12025" max="12025" width="20.6328125" style="3" customWidth="1"/>
    <col min="12026" max="12026" width="6.453125" style="3" customWidth="1"/>
    <col min="12027" max="12030" width="7.6328125" style="3" bestFit="1" customWidth="1"/>
    <col min="12031" max="12031" width="9.90625" style="3" bestFit="1" customWidth="1"/>
    <col min="12032" max="12032" width="7.6328125" style="3" bestFit="1" customWidth="1"/>
    <col min="12033" max="12034" width="9.90625" style="3" bestFit="1" customWidth="1"/>
    <col min="12035" max="12040" width="4.36328125" style="3" customWidth="1"/>
    <col min="12041" max="12041" width="20.6328125" style="3" customWidth="1"/>
    <col min="12042" max="12276" width="8.7265625" style="3"/>
    <col min="12277" max="12278" width="4.36328125" style="3" customWidth="1"/>
    <col min="12279" max="12279" width="8" style="3" customWidth="1"/>
    <col min="12280" max="12280" width="9.6328125" style="3" customWidth="1"/>
    <col min="12281" max="12281" width="20.6328125" style="3" customWidth="1"/>
    <col min="12282" max="12282" width="6.453125" style="3" customWidth="1"/>
    <col min="12283" max="12286" width="7.6328125" style="3" bestFit="1" customWidth="1"/>
    <col min="12287" max="12287" width="9.90625" style="3" bestFit="1" customWidth="1"/>
    <col min="12288" max="12288" width="7.6328125" style="3" bestFit="1" customWidth="1"/>
    <col min="12289" max="12290" width="9.90625" style="3" bestFit="1" customWidth="1"/>
    <col min="12291" max="12296" width="4.36328125" style="3" customWidth="1"/>
    <col min="12297" max="12297" width="20.6328125" style="3" customWidth="1"/>
    <col min="12298" max="12532" width="8.7265625" style="3"/>
    <col min="12533" max="12534" width="4.36328125" style="3" customWidth="1"/>
    <col min="12535" max="12535" width="8" style="3" customWidth="1"/>
    <col min="12536" max="12536" width="9.6328125" style="3" customWidth="1"/>
    <col min="12537" max="12537" width="20.6328125" style="3" customWidth="1"/>
    <col min="12538" max="12538" width="6.453125" style="3" customWidth="1"/>
    <col min="12539" max="12542" width="7.6328125" style="3" bestFit="1" customWidth="1"/>
    <col min="12543" max="12543" width="9.90625" style="3" bestFit="1" customWidth="1"/>
    <col min="12544" max="12544" width="7.6328125" style="3" bestFit="1" customWidth="1"/>
    <col min="12545" max="12546" width="9.90625" style="3" bestFit="1" customWidth="1"/>
    <col min="12547" max="12552" width="4.36328125" style="3" customWidth="1"/>
    <col min="12553" max="12553" width="20.6328125" style="3" customWidth="1"/>
    <col min="12554" max="12788" width="8.7265625" style="3"/>
    <col min="12789" max="12790" width="4.36328125" style="3" customWidth="1"/>
    <col min="12791" max="12791" width="8" style="3" customWidth="1"/>
    <col min="12792" max="12792" width="9.6328125" style="3" customWidth="1"/>
    <col min="12793" max="12793" width="20.6328125" style="3" customWidth="1"/>
    <col min="12794" max="12794" width="6.453125" style="3" customWidth="1"/>
    <col min="12795" max="12798" width="7.6328125" style="3" bestFit="1" customWidth="1"/>
    <col min="12799" max="12799" width="9.90625" style="3" bestFit="1" customWidth="1"/>
    <col min="12800" max="12800" width="7.6328125" style="3" bestFit="1" customWidth="1"/>
    <col min="12801" max="12802" width="9.90625" style="3" bestFit="1" customWidth="1"/>
    <col min="12803" max="12808" width="4.36328125" style="3" customWidth="1"/>
    <col min="12809" max="12809" width="20.6328125" style="3" customWidth="1"/>
    <col min="12810" max="13044" width="8.7265625" style="3"/>
    <col min="13045" max="13046" width="4.36328125" style="3" customWidth="1"/>
    <col min="13047" max="13047" width="8" style="3" customWidth="1"/>
    <col min="13048" max="13048" width="9.6328125" style="3" customWidth="1"/>
    <col min="13049" max="13049" width="20.6328125" style="3" customWidth="1"/>
    <col min="13050" max="13050" width="6.453125" style="3" customWidth="1"/>
    <col min="13051" max="13054" width="7.6328125" style="3" bestFit="1" customWidth="1"/>
    <col min="13055" max="13055" width="9.90625" style="3" bestFit="1" customWidth="1"/>
    <col min="13056" max="13056" width="7.6328125" style="3" bestFit="1" customWidth="1"/>
    <col min="13057" max="13058" width="9.90625" style="3" bestFit="1" customWidth="1"/>
    <col min="13059" max="13064" width="4.36328125" style="3" customWidth="1"/>
    <col min="13065" max="13065" width="20.6328125" style="3" customWidth="1"/>
    <col min="13066" max="13300" width="8.7265625" style="3"/>
    <col min="13301" max="13302" width="4.36328125" style="3" customWidth="1"/>
    <col min="13303" max="13303" width="8" style="3" customWidth="1"/>
    <col min="13304" max="13304" width="9.6328125" style="3" customWidth="1"/>
    <col min="13305" max="13305" width="20.6328125" style="3" customWidth="1"/>
    <col min="13306" max="13306" width="6.453125" style="3" customWidth="1"/>
    <col min="13307" max="13310" width="7.6328125" style="3" bestFit="1" customWidth="1"/>
    <col min="13311" max="13311" width="9.90625" style="3" bestFit="1" customWidth="1"/>
    <col min="13312" max="13312" width="7.6328125" style="3" bestFit="1" customWidth="1"/>
    <col min="13313" max="13314" width="9.90625" style="3" bestFit="1" customWidth="1"/>
    <col min="13315" max="13320" width="4.36328125" style="3" customWidth="1"/>
    <col min="13321" max="13321" width="20.6328125" style="3" customWidth="1"/>
    <col min="13322" max="13556" width="8.7265625" style="3"/>
    <col min="13557" max="13558" width="4.36328125" style="3" customWidth="1"/>
    <col min="13559" max="13559" width="8" style="3" customWidth="1"/>
    <col min="13560" max="13560" width="9.6328125" style="3" customWidth="1"/>
    <col min="13561" max="13561" width="20.6328125" style="3" customWidth="1"/>
    <col min="13562" max="13562" width="6.453125" style="3" customWidth="1"/>
    <col min="13563" max="13566" width="7.6328125" style="3" bestFit="1" customWidth="1"/>
    <col min="13567" max="13567" width="9.90625" style="3" bestFit="1" customWidth="1"/>
    <col min="13568" max="13568" width="7.6328125" style="3" bestFit="1" customWidth="1"/>
    <col min="13569" max="13570" width="9.90625" style="3" bestFit="1" customWidth="1"/>
    <col min="13571" max="13576" width="4.36328125" style="3" customWidth="1"/>
    <col min="13577" max="13577" width="20.6328125" style="3" customWidth="1"/>
    <col min="13578" max="13812" width="8.7265625" style="3"/>
    <col min="13813" max="13814" width="4.36328125" style="3" customWidth="1"/>
    <col min="13815" max="13815" width="8" style="3" customWidth="1"/>
    <col min="13816" max="13816" width="9.6328125" style="3" customWidth="1"/>
    <col min="13817" max="13817" width="20.6328125" style="3" customWidth="1"/>
    <col min="13818" max="13818" width="6.453125" style="3" customWidth="1"/>
    <col min="13819" max="13822" width="7.6328125" style="3" bestFit="1" customWidth="1"/>
    <col min="13823" max="13823" width="9.90625" style="3" bestFit="1" customWidth="1"/>
    <col min="13824" max="13824" width="7.6328125" style="3" bestFit="1" customWidth="1"/>
    <col min="13825" max="13826" width="9.90625" style="3" bestFit="1" customWidth="1"/>
    <col min="13827" max="13832" width="4.36328125" style="3" customWidth="1"/>
    <col min="13833" max="13833" width="20.6328125" style="3" customWidth="1"/>
    <col min="13834" max="14068" width="8.7265625" style="3"/>
    <col min="14069" max="14070" width="4.36328125" style="3" customWidth="1"/>
    <col min="14071" max="14071" width="8" style="3" customWidth="1"/>
    <col min="14072" max="14072" width="9.6328125" style="3" customWidth="1"/>
    <col min="14073" max="14073" width="20.6328125" style="3" customWidth="1"/>
    <col min="14074" max="14074" width="6.453125" style="3" customWidth="1"/>
    <col min="14075" max="14078" width="7.6328125" style="3" bestFit="1" customWidth="1"/>
    <col min="14079" max="14079" width="9.90625" style="3" bestFit="1" customWidth="1"/>
    <col min="14080" max="14080" width="7.6328125" style="3" bestFit="1" customWidth="1"/>
    <col min="14081" max="14082" width="9.90625" style="3" bestFit="1" customWidth="1"/>
    <col min="14083" max="14088" width="4.36328125" style="3" customWidth="1"/>
    <col min="14089" max="14089" width="20.6328125" style="3" customWidth="1"/>
    <col min="14090" max="14324" width="8.7265625" style="3"/>
    <col min="14325" max="14326" width="4.36328125" style="3" customWidth="1"/>
    <col min="14327" max="14327" width="8" style="3" customWidth="1"/>
    <col min="14328" max="14328" width="9.6328125" style="3" customWidth="1"/>
    <col min="14329" max="14329" width="20.6328125" style="3" customWidth="1"/>
    <col min="14330" max="14330" width="6.453125" style="3" customWidth="1"/>
    <col min="14331" max="14334" width="7.6328125" style="3" bestFit="1" customWidth="1"/>
    <col min="14335" max="14335" width="9.90625" style="3" bestFit="1" customWidth="1"/>
    <col min="14336" max="14336" width="7.6328125" style="3" bestFit="1" customWidth="1"/>
    <col min="14337" max="14338" width="9.90625" style="3" bestFit="1" customWidth="1"/>
    <col min="14339" max="14344" width="4.36328125" style="3" customWidth="1"/>
    <col min="14345" max="14345" width="20.6328125" style="3" customWidth="1"/>
    <col min="14346" max="14580" width="8.7265625" style="3"/>
    <col min="14581" max="14582" width="4.36328125" style="3" customWidth="1"/>
    <col min="14583" max="14583" width="8" style="3" customWidth="1"/>
    <col min="14584" max="14584" width="9.6328125" style="3" customWidth="1"/>
    <col min="14585" max="14585" width="20.6328125" style="3" customWidth="1"/>
    <col min="14586" max="14586" width="6.453125" style="3" customWidth="1"/>
    <col min="14587" max="14590" width="7.6328125" style="3" bestFit="1" customWidth="1"/>
    <col min="14591" max="14591" width="9.90625" style="3" bestFit="1" customWidth="1"/>
    <col min="14592" max="14592" width="7.6328125" style="3" bestFit="1" customWidth="1"/>
    <col min="14593" max="14594" width="9.90625" style="3" bestFit="1" customWidth="1"/>
    <col min="14595" max="14600" width="4.36328125" style="3" customWidth="1"/>
    <col min="14601" max="14601" width="20.6328125" style="3" customWidth="1"/>
    <col min="14602" max="14836" width="8.7265625" style="3"/>
    <col min="14837" max="14838" width="4.36328125" style="3" customWidth="1"/>
    <col min="14839" max="14839" width="8" style="3" customWidth="1"/>
    <col min="14840" max="14840" width="9.6328125" style="3" customWidth="1"/>
    <col min="14841" max="14841" width="20.6328125" style="3" customWidth="1"/>
    <col min="14842" max="14842" width="6.453125" style="3" customWidth="1"/>
    <col min="14843" max="14846" width="7.6328125" style="3" bestFit="1" customWidth="1"/>
    <col min="14847" max="14847" width="9.90625" style="3" bestFit="1" customWidth="1"/>
    <col min="14848" max="14848" width="7.6328125" style="3" bestFit="1" customWidth="1"/>
    <col min="14849" max="14850" width="9.90625" style="3" bestFit="1" customWidth="1"/>
    <col min="14851" max="14856" width="4.36328125" style="3" customWidth="1"/>
    <col min="14857" max="14857" width="20.6328125" style="3" customWidth="1"/>
    <col min="14858" max="15092" width="8.7265625" style="3"/>
    <col min="15093" max="15094" width="4.36328125" style="3" customWidth="1"/>
    <col min="15095" max="15095" width="8" style="3" customWidth="1"/>
    <col min="15096" max="15096" width="9.6328125" style="3" customWidth="1"/>
    <col min="15097" max="15097" width="20.6328125" style="3" customWidth="1"/>
    <col min="15098" max="15098" width="6.453125" style="3" customWidth="1"/>
    <col min="15099" max="15102" width="7.6328125" style="3" bestFit="1" customWidth="1"/>
    <col min="15103" max="15103" width="9.90625" style="3" bestFit="1" customWidth="1"/>
    <col min="15104" max="15104" width="7.6328125" style="3" bestFit="1" customWidth="1"/>
    <col min="15105" max="15106" width="9.90625" style="3" bestFit="1" customWidth="1"/>
    <col min="15107" max="15112" width="4.36328125" style="3" customWidth="1"/>
    <col min="15113" max="15113" width="20.6328125" style="3" customWidth="1"/>
    <col min="15114" max="15348" width="8.7265625" style="3"/>
    <col min="15349" max="15350" width="4.36328125" style="3" customWidth="1"/>
    <col min="15351" max="15351" width="8" style="3" customWidth="1"/>
    <col min="15352" max="15352" width="9.6328125" style="3" customWidth="1"/>
    <col min="15353" max="15353" width="20.6328125" style="3" customWidth="1"/>
    <col min="15354" max="15354" width="6.453125" style="3" customWidth="1"/>
    <col min="15355" max="15358" width="7.6328125" style="3" bestFit="1" customWidth="1"/>
    <col min="15359" max="15359" width="9.90625" style="3" bestFit="1" customWidth="1"/>
    <col min="15360" max="15360" width="7.6328125" style="3" bestFit="1" customWidth="1"/>
    <col min="15361" max="15362" width="9.90625" style="3" bestFit="1" customWidth="1"/>
    <col min="15363" max="15368" width="4.36328125" style="3" customWidth="1"/>
    <col min="15369" max="15369" width="20.6328125" style="3" customWidth="1"/>
    <col min="15370" max="15604" width="8.7265625" style="3"/>
    <col min="15605" max="15606" width="4.36328125" style="3" customWidth="1"/>
    <col min="15607" max="15607" width="8" style="3" customWidth="1"/>
    <col min="15608" max="15608" width="9.6328125" style="3" customWidth="1"/>
    <col min="15609" max="15609" width="20.6328125" style="3" customWidth="1"/>
    <col min="15610" max="15610" width="6.453125" style="3" customWidth="1"/>
    <col min="15611" max="15614" width="7.6328125" style="3" bestFit="1" customWidth="1"/>
    <col min="15615" max="15615" width="9.90625" style="3" bestFit="1" customWidth="1"/>
    <col min="15616" max="15616" width="7.6328125" style="3" bestFit="1" customWidth="1"/>
    <col min="15617" max="15618" width="9.90625" style="3" bestFit="1" customWidth="1"/>
    <col min="15619" max="15624" width="4.36328125" style="3" customWidth="1"/>
    <col min="15625" max="15625" width="20.6328125" style="3" customWidth="1"/>
    <col min="15626" max="15860" width="8.7265625" style="3"/>
    <col min="15861" max="15862" width="4.36328125" style="3" customWidth="1"/>
    <col min="15863" max="15863" width="8" style="3" customWidth="1"/>
    <col min="15864" max="15864" width="9.6328125" style="3" customWidth="1"/>
    <col min="15865" max="15865" width="20.6328125" style="3" customWidth="1"/>
    <col min="15866" max="15866" width="6.453125" style="3" customWidth="1"/>
    <col min="15867" max="15870" width="7.6328125" style="3" bestFit="1" customWidth="1"/>
    <col min="15871" max="15871" width="9.90625" style="3" bestFit="1" customWidth="1"/>
    <col min="15872" max="15872" width="7.6328125" style="3" bestFit="1" customWidth="1"/>
    <col min="15873" max="15874" width="9.90625" style="3" bestFit="1" customWidth="1"/>
    <col min="15875" max="15880" width="4.36328125" style="3" customWidth="1"/>
    <col min="15881" max="15881" width="20.6328125" style="3" customWidth="1"/>
    <col min="15882" max="16116" width="8.7265625" style="3"/>
    <col min="16117" max="16118" width="4.36328125" style="3" customWidth="1"/>
    <col min="16119" max="16119" width="8" style="3" customWidth="1"/>
    <col min="16120" max="16120" width="9.6328125" style="3" customWidth="1"/>
    <col min="16121" max="16121" width="20.6328125" style="3" customWidth="1"/>
    <col min="16122" max="16122" width="6.453125" style="3" customWidth="1"/>
    <col min="16123" max="16126" width="7.6328125" style="3" bestFit="1" customWidth="1"/>
    <col min="16127" max="16127" width="9.90625" style="3" bestFit="1" customWidth="1"/>
    <col min="16128" max="16128" width="7.6328125" style="3" bestFit="1" customWidth="1"/>
    <col min="16129" max="16130" width="9.90625" style="3" bestFit="1" customWidth="1"/>
    <col min="16131" max="16136" width="4.36328125" style="3" customWidth="1"/>
    <col min="16137" max="16137" width="20.6328125" style="3" customWidth="1"/>
    <col min="16138" max="16384" width="8.7265625" style="3"/>
  </cols>
  <sheetData>
    <row r="1" spans="1:43" s="1" customFormat="1" ht="23.15" customHeight="1">
      <c r="A1" s="102" t="s">
        <v>459</v>
      </c>
      <c r="B1" s="77"/>
      <c r="C1" s="77"/>
      <c r="D1" s="76"/>
      <c r="E1" s="77"/>
      <c r="F1" s="77"/>
      <c r="G1" s="158" t="s">
        <v>706</v>
      </c>
      <c r="H1" s="77"/>
      <c r="I1" s="63"/>
      <c r="J1" s="63"/>
      <c r="K1" s="63"/>
      <c r="L1" s="63"/>
      <c r="M1" s="77"/>
      <c r="N1" s="77"/>
      <c r="O1" s="77"/>
      <c r="P1" s="77"/>
      <c r="Q1" s="77"/>
      <c r="R1" s="77"/>
      <c r="S1" s="77"/>
      <c r="T1" s="77"/>
      <c r="U1" s="77"/>
      <c r="V1" s="77"/>
      <c r="W1" s="77"/>
      <c r="X1" s="77"/>
      <c r="Y1" s="77"/>
      <c r="Z1" s="77"/>
      <c r="AA1" s="77"/>
      <c r="AB1" s="77"/>
      <c r="AC1" s="63"/>
      <c r="AD1" s="63"/>
      <c r="AE1" s="63"/>
      <c r="AF1" s="63"/>
      <c r="AG1" s="63"/>
      <c r="AH1" s="77"/>
      <c r="AI1" s="77"/>
      <c r="AJ1" s="77"/>
      <c r="AK1" s="77"/>
      <c r="AL1" s="77"/>
      <c r="AM1" s="77"/>
      <c r="AN1" s="77"/>
      <c r="AO1" s="77"/>
      <c r="AP1" s="77"/>
      <c r="AQ1" s="77"/>
    </row>
    <row r="2" spans="1:43" s="12" customFormat="1" ht="5" customHeight="1" thickBot="1">
      <c r="C2" s="4"/>
      <c r="D2" s="5"/>
      <c r="E2" s="5"/>
      <c r="F2" s="5"/>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row>
    <row r="3" spans="1:43" s="10" customFormat="1" ht="19" customHeight="1" thickBot="1">
      <c r="A3" s="248" t="s">
        <v>1</v>
      </c>
      <c r="B3" s="249"/>
      <c r="C3" s="249"/>
      <c r="D3" s="249"/>
      <c r="E3" s="250"/>
      <c r="F3" s="253" t="s">
        <v>618</v>
      </c>
      <c r="G3" s="25"/>
      <c r="H3" s="25"/>
      <c r="I3" s="155" t="s">
        <v>2</v>
      </c>
      <c r="J3" s="156"/>
      <c r="K3" s="156"/>
      <c r="L3" s="156"/>
      <c r="M3" s="156"/>
      <c r="N3" s="156"/>
      <c r="O3" s="156"/>
      <c r="P3" s="156"/>
      <c r="Q3" s="156"/>
      <c r="R3" s="156"/>
      <c r="S3" s="156"/>
      <c r="T3" s="156"/>
      <c r="U3" s="156"/>
      <c r="V3" s="156"/>
      <c r="W3" s="156"/>
      <c r="X3" s="156"/>
      <c r="Y3" s="156"/>
      <c r="Z3" s="156"/>
      <c r="AA3" s="156"/>
      <c r="AB3" s="156"/>
      <c r="AC3" s="156"/>
      <c r="AD3" s="156"/>
      <c r="AE3" s="156"/>
      <c r="AF3" s="156"/>
      <c r="AG3" s="156"/>
      <c r="AH3" s="156"/>
      <c r="AI3" s="156"/>
      <c r="AJ3" s="156"/>
      <c r="AK3" s="157"/>
      <c r="AL3" s="155" t="s">
        <v>489</v>
      </c>
      <c r="AM3" s="156"/>
      <c r="AN3" s="156"/>
      <c r="AO3" s="156"/>
      <c r="AP3" s="156"/>
      <c r="AQ3" s="157"/>
    </row>
    <row r="4" spans="1:43" s="10" customFormat="1" ht="19" customHeight="1" thickBot="1">
      <c r="A4" s="251" t="s">
        <v>317</v>
      </c>
      <c r="B4" s="252"/>
      <c r="C4" s="251" t="s">
        <v>3</v>
      </c>
      <c r="D4" s="252"/>
      <c r="E4" s="26"/>
      <c r="F4" s="254"/>
      <c r="G4" s="27"/>
      <c r="H4" s="27"/>
      <c r="I4" s="20" t="s">
        <v>458</v>
      </c>
      <c r="J4" s="21"/>
      <c r="K4" s="21"/>
      <c r="L4" s="21"/>
      <c r="M4" s="21"/>
      <c r="N4" s="21"/>
      <c r="O4" s="21"/>
      <c r="P4" s="21"/>
      <c r="Q4" s="21"/>
      <c r="R4" s="21"/>
      <c r="S4" s="21"/>
      <c r="T4" s="21"/>
      <c r="U4" s="21"/>
      <c r="V4" s="21"/>
      <c r="W4" s="21"/>
      <c r="X4" s="21"/>
      <c r="Y4" s="21"/>
      <c r="Z4" s="21"/>
      <c r="AA4" s="21"/>
      <c r="AB4" s="21"/>
      <c r="AC4" s="21"/>
      <c r="AD4" s="21"/>
      <c r="AE4" s="21"/>
      <c r="AF4" s="21"/>
      <c r="AG4" s="21"/>
      <c r="AH4" s="21"/>
      <c r="AI4" s="21"/>
      <c r="AJ4" s="21"/>
      <c r="AK4" s="21"/>
      <c r="AL4" s="161" t="s">
        <v>488</v>
      </c>
      <c r="AM4" s="162"/>
      <c r="AN4" s="162"/>
      <c r="AO4" s="162"/>
      <c r="AP4" s="162"/>
      <c r="AQ4" s="241"/>
    </row>
    <row r="5" spans="1:43" s="10" customFormat="1" ht="13" customHeight="1">
      <c r="A5" s="28"/>
      <c r="B5" s="29"/>
      <c r="C5" s="28"/>
      <c r="D5" s="29"/>
      <c r="E5" s="30"/>
      <c r="F5" s="254"/>
      <c r="G5" s="27"/>
      <c r="H5" s="27"/>
      <c r="I5" s="13">
        <v>1</v>
      </c>
      <c r="J5" s="14">
        <v>6</v>
      </c>
      <c r="K5" s="14">
        <v>8</v>
      </c>
      <c r="L5" s="14">
        <v>11</v>
      </c>
      <c r="M5" s="14">
        <v>20</v>
      </c>
      <c r="N5" s="14">
        <v>26</v>
      </c>
      <c r="O5" s="14">
        <v>27</v>
      </c>
      <c r="P5" s="14">
        <v>28</v>
      </c>
      <c r="Q5" s="14">
        <v>31</v>
      </c>
      <c r="R5" s="14">
        <v>32</v>
      </c>
      <c r="S5" s="14">
        <v>33</v>
      </c>
      <c r="T5" s="14">
        <v>36</v>
      </c>
      <c r="U5" s="66">
        <v>39</v>
      </c>
      <c r="V5" s="14">
        <v>42</v>
      </c>
      <c r="W5" s="14">
        <v>46</v>
      </c>
      <c r="X5" s="14">
        <v>49</v>
      </c>
      <c r="Y5" s="14">
        <v>50</v>
      </c>
      <c r="Z5" s="66">
        <v>52</v>
      </c>
      <c r="AA5" s="66">
        <v>53</v>
      </c>
      <c r="AB5" s="14">
        <v>55</v>
      </c>
      <c r="AC5" s="14">
        <v>61</v>
      </c>
      <c r="AD5" s="14">
        <v>94</v>
      </c>
      <c r="AE5" s="14">
        <v>95</v>
      </c>
      <c r="AF5" s="14">
        <v>96</v>
      </c>
      <c r="AG5" s="14">
        <v>97</v>
      </c>
      <c r="AH5" s="66">
        <v>98</v>
      </c>
      <c r="AI5" s="14">
        <v>106</v>
      </c>
      <c r="AJ5" s="66">
        <v>112</v>
      </c>
      <c r="AK5" s="14">
        <v>119</v>
      </c>
      <c r="AL5" s="159">
        <v>300</v>
      </c>
      <c r="AM5" s="160"/>
      <c r="AN5" s="163"/>
      <c r="AO5" s="163"/>
      <c r="AP5" s="163"/>
      <c r="AQ5" s="242"/>
    </row>
    <row r="6" spans="1:43" s="10" customFormat="1" ht="170.15" customHeight="1" thickBot="1">
      <c r="A6" s="90" t="s">
        <v>318</v>
      </c>
      <c r="B6" s="91" t="s">
        <v>319</v>
      </c>
      <c r="C6" s="90" t="s">
        <v>4</v>
      </c>
      <c r="D6" s="91" t="s">
        <v>5</v>
      </c>
      <c r="E6" s="92" t="s">
        <v>444</v>
      </c>
      <c r="F6" s="255"/>
      <c r="G6" s="93" t="s">
        <v>6</v>
      </c>
      <c r="H6" s="93" t="s">
        <v>287</v>
      </c>
      <c r="I6" s="234" t="str">
        <f>HYPERLINK("#分類事項一覧! $B$3 "," 男女")</f>
        <v xml:space="preserve"> 男女</v>
      </c>
      <c r="J6" s="235" t="str">
        <f>HYPERLINK("#分類事項一覧! $B$57 "," 年齢")</f>
        <v xml:space="preserve"> 年齢</v>
      </c>
      <c r="K6" s="235" t="str">
        <f>HYPERLINK("#分類事項一覧! $B$377 "," 教育")</f>
        <v xml:space="preserve"> 教育</v>
      </c>
      <c r="L6" s="235" t="str">
        <f>HYPERLINK("#分類事項一覧! $B$459 "," 就業状態・仕事の主従")</f>
        <v xml:space="preserve"> 就業状態・仕事の主従</v>
      </c>
      <c r="M6" s="235" t="str">
        <f>HYPERLINK("#分類事項一覧! $B$664 "," 従業上の地位・雇用形態")</f>
        <v xml:space="preserve"> 従業上の地位・雇用形態</v>
      </c>
      <c r="N6" s="235" t="str">
        <f>HYPERLINK("#分類事項一覧! $B$814 "," 産業")</f>
        <v xml:space="preserve"> 産業</v>
      </c>
      <c r="O6" s="235" t="str">
        <f>HYPERLINK("#分類事項一覧! $B$1176 "," 職業")</f>
        <v xml:space="preserve"> 職業</v>
      </c>
      <c r="P6" s="235" t="str">
        <f>HYPERLINK("#分類事項一覧! $B$1484 "," 従業者規模")</f>
        <v xml:space="preserve"> 従業者規模</v>
      </c>
      <c r="Q6" s="235" t="str">
        <f>HYPERLINK("#分類事項一覧! $B$1533 "," 年間就業日数")</f>
        <v xml:space="preserve"> 年間就業日数</v>
      </c>
      <c r="R6" s="235" t="str">
        <f>HYPERLINK("#分類事項一覧! $B$1547 "," 年間就業日数・就業の規則")</f>
        <v xml:space="preserve"> 年間就業日数・就業の規則</v>
      </c>
      <c r="S6" s="235" t="str">
        <f>HYPERLINK("#分類事項一覧! $B$1578 "," 年間就業日数・週間就業時間")</f>
        <v xml:space="preserve"> 年間就業日数・週間就業時間</v>
      </c>
      <c r="T6" s="235" t="str">
        <f>HYPERLINK("#分類事項一覧! $B$1814 "," 週間就業時間")</f>
        <v xml:space="preserve"> 週間就業時間</v>
      </c>
      <c r="U6" s="238" t="str">
        <f>HYPERLINK("#分類事項一覧! $B$1871 "," テレワーク実施の有無・頻度・テレワーク実施の場所")</f>
        <v xml:space="preserve"> テレワーク実施の有無・頻度・テレワーク実施の場所</v>
      </c>
      <c r="V6" s="235" t="str">
        <f>HYPERLINK("#分類事項一覧! $B$1945 "," 継続就業期間")</f>
        <v xml:space="preserve"> 継続就業期間</v>
      </c>
      <c r="W6" s="235" t="str">
        <f>HYPERLINK("#分類事項一覧! $B$2008 "," 就業希望意識")</f>
        <v xml:space="preserve"> 就業希望意識</v>
      </c>
      <c r="X6" s="235" t="str">
        <f>HYPERLINK("#分類事項一覧! $B$2053 "," 転職希望理由")</f>
        <v xml:space="preserve"> 転職希望理由</v>
      </c>
      <c r="Y6" s="235" t="str">
        <f>HYPERLINK("#分類事項一覧! $B$2069 "," 就業時間希望")</f>
        <v xml:space="preserve"> 就業時間希望</v>
      </c>
      <c r="Z6" s="235" t="str">
        <f>HYPERLINK("#分類事項一覧! $B$2088 "," 副業の有無・副業の従業上の地位・雇用形態")</f>
        <v xml:space="preserve"> 副業の有無・副業の従業上の地位・雇用形態</v>
      </c>
      <c r="AA6" s="238" t="str">
        <f>HYPERLINK("#分類事項一覧! $B$2099 "," フリーランスの本業・副業の別")</f>
        <v xml:space="preserve"> フリーランスの本業・副業の別</v>
      </c>
      <c r="AB6" s="235" t="str">
        <f>HYPERLINK("#分類事項一覧! $B$2127 "," 就業希望の有無・求職活動の有無")</f>
        <v xml:space="preserve"> 就業希望の有無・求職活動の有無</v>
      </c>
      <c r="AC6" s="235" t="str">
        <f>HYPERLINK("#分類事項一覧! $B$2224 "," 希望する仕事の形態")</f>
        <v xml:space="preserve"> 希望する仕事の形態</v>
      </c>
      <c r="AD6" s="235" t="str">
        <f>HYPERLINK("#分類事項一覧! $B$3033 "," 育児の有無・頻度")</f>
        <v xml:space="preserve"> 育児の有無・頻度</v>
      </c>
      <c r="AE6" s="235" t="str">
        <f>HYPERLINK("#分類事項一覧! $B$3048 "," 育児の有無・頻度・育児休業等制度利用の有無")</f>
        <v xml:space="preserve"> 育児の有無・頻度・育児休業等制度利用の有無</v>
      </c>
      <c r="AF6" s="235" t="str">
        <f>HYPERLINK("#分類事項一覧! $B$3059 "," 育児休業等制度利用の有無")</f>
        <v xml:space="preserve"> 育児休業等制度利用の有無</v>
      </c>
      <c r="AG6" s="235" t="str">
        <f>HYPERLINK("#分類事項一覧! $B$3068 "," 育児休業等制度利用の有無・育児休業等制度の種類")</f>
        <v xml:space="preserve"> 育児休業等制度利用の有無・育児休業等制度の種類</v>
      </c>
      <c r="AH6" s="235" t="str">
        <f>HYPERLINK("#分類事項一覧! $B$3083 "," 介護の有無・頻度")</f>
        <v xml:space="preserve"> 介護の有無・頻度</v>
      </c>
      <c r="AI6" s="235" t="str">
        <f>HYPERLINK("#分類事項一覧! $B$3245 "," 本業の従業上の地位・雇用形態")</f>
        <v xml:space="preserve"> 本業の従業上の地位・雇用形態</v>
      </c>
      <c r="AJ6" s="238" t="str">
        <f>HYPERLINK("#分類事項一覧! $B$3362 "," 本業の職業")</f>
        <v xml:space="preserve"> 本業の職業</v>
      </c>
      <c r="AK6" s="235" t="str">
        <f>HYPERLINK("#分類事項一覧! $B$3505 "," 本業の所得")</f>
        <v xml:space="preserve"> 本業の所得</v>
      </c>
      <c r="AL6" s="240" t="str">
        <f>HYPERLINK("#分類事項一覧! $B$5017 "," 地域区分")</f>
        <v xml:space="preserve"> 地域区分</v>
      </c>
      <c r="AM6" s="35" t="s">
        <v>490</v>
      </c>
      <c r="AN6" s="56" t="s">
        <v>491</v>
      </c>
      <c r="AO6" s="56" t="s">
        <v>492</v>
      </c>
      <c r="AP6" s="56" t="s">
        <v>493</v>
      </c>
      <c r="AQ6" s="243" t="s">
        <v>494</v>
      </c>
    </row>
    <row r="7" spans="1:43" s="7" customFormat="1" ht="12">
      <c r="A7" s="128" t="s">
        <v>435</v>
      </c>
      <c r="B7" s="129" t="s">
        <v>7</v>
      </c>
      <c r="C7" s="128" t="s">
        <v>207</v>
      </c>
      <c r="D7" s="129" t="s">
        <v>7</v>
      </c>
      <c r="E7" s="96" t="s">
        <v>189</v>
      </c>
      <c r="F7" s="96" t="s">
        <v>707</v>
      </c>
      <c r="G7" s="130" t="s">
        <v>0</v>
      </c>
      <c r="H7" s="130" t="s">
        <v>273</v>
      </c>
      <c r="I7" s="131">
        <v>3</v>
      </c>
      <c r="J7" s="132">
        <v>8</v>
      </c>
      <c r="K7" s="132"/>
      <c r="L7" s="132">
        <v>11</v>
      </c>
      <c r="M7" s="132"/>
      <c r="N7" s="132"/>
      <c r="O7" s="132"/>
      <c r="P7" s="132"/>
      <c r="Q7" s="132"/>
      <c r="R7" s="132"/>
      <c r="S7" s="132"/>
      <c r="T7" s="132"/>
      <c r="U7" s="133"/>
      <c r="V7" s="132"/>
      <c r="W7" s="132"/>
      <c r="X7" s="132"/>
      <c r="Y7" s="132"/>
      <c r="Z7" s="133"/>
      <c r="AA7" s="133"/>
      <c r="AB7" s="132"/>
      <c r="AC7" s="132"/>
      <c r="AD7" s="132"/>
      <c r="AE7" s="132">
        <v>5</v>
      </c>
      <c r="AF7" s="132"/>
      <c r="AG7" s="132"/>
      <c r="AH7" s="133"/>
      <c r="AI7" s="133"/>
      <c r="AJ7" s="133"/>
      <c r="AK7" s="133"/>
      <c r="AL7" s="97">
        <v>1</v>
      </c>
      <c r="AM7" s="17" t="s">
        <v>115</v>
      </c>
      <c r="AN7" s="57"/>
      <c r="AO7" s="57"/>
      <c r="AP7" s="57"/>
      <c r="AQ7" s="244"/>
    </row>
    <row r="8" spans="1:43" s="7" customFormat="1" ht="12">
      <c r="A8" s="39" t="s">
        <v>435</v>
      </c>
      <c r="B8" s="40" t="s">
        <v>8</v>
      </c>
      <c r="C8" s="39" t="s">
        <v>207</v>
      </c>
      <c r="D8" s="40" t="s">
        <v>8</v>
      </c>
      <c r="E8" s="42" t="s">
        <v>189</v>
      </c>
      <c r="F8" s="42" t="s">
        <v>708</v>
      </c>
      <c r="G8" s="41" t="s">
        <v>9</v>
      </c>
      <c r="H8" s="41" t="s">
        <v>273</v>
      </c>
      <c r="I8" s="18">
        <v>3</v>
      </c>
      <c r="J8" s="19">
        <v>8</v>
      </c>
      <c r="K8" s="48">
        <v>3</v>
      </c>
      <c r="L8" s="19"/>
      <c r="M8" s="19"/>
      <c r="N8" s="19"/>
      <c r="O8" s="19"/>
      <c r="P8" s="19"/>
      <c r="Q8" s="19"/>
      <c r="R8" s="19"/>
      <c r="S8" s="19"/>
      <c r="T8" s="19"/>
      <c r="U8" s="48"/>
      <c r="V8" s="19"/>
      <c r="W8" s="19">
        <v>5</v>
      </c>
      <c r="X8" s="19"/>
      <c r="Y8" s="19"/>
      <c r="Z8" s="48"/>
      <c r="AA8" s="48"/>
      <c r="AB8" s="19"/>
      <c r="AC8" s="19"/>
      <c r="AD8" s="19"/>
      <c r="AE8" s="19">
        <v>5</v>
      </c>
      <c r="AF8" s="19"/>
      <c r="AG8" s="19"/>
      <c r="AH8" s="48"/>
      <c r="AI8" s="48"/>
      <c r="AJ8" s="48"/>
      <c r="AK8" s="48"/>
      <c r="AL8" s="98">
        <v>1</v>
      </c>
      <c r="AM8" s="19" t="s">
        <v>115</v>
      </c>
      <c r="AN8" s="58"/>
      <c r="AO8" s="58"/>
      <c r="AP8" s="58"/>
      <c r="AQ8" s="245"/>
    </row>
    <row r="9" spans="1:43" s="7" customFormat="1" ht="12">
      <c r="A9" s="39" t="s">
        <v>435</v>
      </c>
      <c r="B9" s="40" t="s">
        <v>10</v>
      </c>
      <c r="C9" s="39" t="s">
        <v>207</v>
      </c>
      <c r="D9" s="40" t="s">
        <v>10</v>
      </c>
      <c r="E9" s="42" t="s">
        <v>189</v>
      </c>
      <c r="F9" s="42" t="s">
        <v>709</v>
      </c>
      <c r="G9" s="41" t="s">
        <v>9</v>
      </c>
      <c r="H9" s="41" t="s">
        <v>273</v>
      </c>
      <c r="I9" s="18">
        <v>3</v>
      </c>
      <c r="J9" s="19">
        <v>8</v>
      </c>
      <c r="K9" s="19"/>
      <c r="L9" s="19"/>
      <c r="M9" s="19">
        <v>13</v>
      </c>
      <c r="N9" s="19"/>
      <c r="O9" s="19"/>
      <c r="P9" s="19"/>
      <c r="Q9" s="19"/>
      <c r="R9" s="19"/>
      <c r="S9" s="19"/>
      <c r="T9" s="19"/>
      <c r="U9" s="48"/>
      <c r="V9" s="19"/>
      <c r="W9" s="19"/>
      <c r="X9" s="19"/>
      <c r="Y9" s="19"/>
      <c r="Z9" s="48"/>
      <c r="AA9" s="48"/>
      <c r="AB9" s="19"/>
      <c r="AC9" s="19"/>
      <c r="AD9" s="19"/>
      <c r="AE9" s="19">
        <v>5</v>
      </c>
      <c r="AF9" s="19"/>
      <c r="AG9" s="19"/>
      <c r="AH9" s="48"/>
      <c r="AI9" s="48"/>
      <c r="AJ9" s="48"/>
      <c r="AK9" s="48"/>
      <c r="AL9" s="98">
        <v>1</v>
      </c>
      <c r="AM9" s="19" t="s">
        <v>115</v>
      </c>
      <c r="AN9" s="58"/>
      <c r="AO9" s="58"/>
      <c r="AP9" s="58"/>
      <c r="AQ9" s="245"/>
    </row>
    <row r="10" spans="1:43" s="7" customFormat="1" ht="12">
      <c r="A10" s="39" t="s">
        <v>435</v>
      </c>
      <c r="B10" s="40" t="s">
        <v>12</v>
      </c>
      <c r="C10" s="39" t="s">
        <v>207</v>
      </c>
      <c r="D10" s="40" t="s">
        <v>12</v>
      </c>
      <c r="E10" s="42" t="s">
        <v>189</v>
      </c>
      <c r="F10" s="42" t="s">
        <v>710</v>
      </c>
      <c r="G10" s="41" t="s">
        <v>11</v>
      </c>
      <c r="H10" s="41" t="s">
        <v>273</v>
      </c>
      <c r="I10" s="18">
        <v>3</v>
      </c>
      <c r="J10" s="19">
        <v>8</v>
      </c>
      <c r="K10" s="48">
        <v>3</v>
      </c>
      <c r="L10" s="19"/>
      <c r="M10" s="19"/>
      <c r="N10" s="19"/>
      <c r="O10" s="19"/>
      <c r="P10" s="19"/>
      <c r="Q10" s="19"/>
      <c r="R10" s="19"/>
      <c r="S10" s="19"/>
      <c r="T10" s="19"/>
      <c r="U10" s="48"/>
      <c r="V10" s="19"/>
      <c r="W10" s="19"/>
      <c r="X10" s="19"/>
      <c r="Y10" s="19"/>
      <c r="Z10" s="48"/>
      <c r="AA10" s="48"/>
      <c r="AB10" s="19">
        <v>5</v>
      </c>
      <c r="AC10" s="19"/>
      <c r="AD10" s="19"/>
      <c r="AE10" s="19">
        <v>5</v>
      </c>
      <c r="AF10" s="19"/>
      <c r="AG10" s="19"/>
      <c r="AH10" s="48"/>
      <c r="AI10" s="48"/>
      <c r="AJ10" s="48"/>
      <c r="AK10" s="48"/>
      <c r="AL10" s="98">
        <v>1</v>
      </c>
      <c r="AM10" s="19" t="s">
        <v>115</v>
      </c>
      <c r="AN10" s="58"/>
      <c r="AO10" s="58"/>
      <c r="AP10" s="58"/>
      <c r="AQ10" s="245"/>
    </row>
    <row r="11" spans="1:43" s="7" customFormat="1" ht="12">
      <c r="A11" s="39" t="s">
        <v>423</v>
      </c>
      <c r="B11" s="40" t="s">
        <v>15</v>
      </c>
      <c r="C11" s="39" t="s">
        <v>208</v>
      </c>
      <c r="D11" s="40" t="s">
        <v>15</v>
      </c>
      <c r="E11" s="42" t="s">
        <v>190</v>
      </c>
      <c r="F11" s="42" t="s">
        <v>711</v>
      </c>
      <c r="G11" s="41" t="s">
        <v>101</v>
      </c>
      <c r="H11" s="41" t="s">
        <v>273</v>
      </c>
      <c r="I11" s="18">
        <v>3</v>
      </c>
      <c r="J11" s="19"/>
      <c r="K11" s="19"/>
      <c r="L11" s="19"/>
      <c r="M11" s="19">
        <v>11</v>
      </c>
      <c r="N11" s="19"/>
      <c r="O11" s="19"/>
      <c r="P11" s="19"/>
      <c r="Q11" s="19"/>
      <c r="R11" s="19"/>
      <c r="S11" s="19"/>
      <c r="T11" s="19"/>
      <c r="U11" s="48"/>
      <c r="V11" s="19">
        <v>5</v>
      </c>
      <c r="W11" s="19"/>
      <c r="X11" s="19"/>
      <c r="Y11" s="19"/>
      <c r="Z11" s="48"/>
      <c r="AA11" s="48"/>
      <c r="AB11" s="19"/>
      <c r="AC11" s="19"/>
      <c r="AD11" s="19"/>
      <c r="AE11" s="19"/>
      <c r="AF11" s="19"/>
      <c r="AG11" s="19">
        <v>9</v>
      </c>
      <c r="AH11" s="48"/>
      <c r="AI11" s="48"/>
      <c r="AJ11" s="48"/>
      <c r="AK11" s="48"/>
      <c r="AL11" s="98">
        <v>1</v>
      </c>
      <c r="AM11" s="19" t="s">
        <v>115</v>
      </c>
      <c r="AN11" s="58"/>
      <c r="AO11" s="58"/>
      <c r="AP11" s="58"/>
      <c r="AQ11" s="245"/>
    </row>
    <row r="12" spans="1:43" s="7" customFormat="1" ht="12">
      <c r="A12" s="39" t="s">
        <v>424</v>
      </c>
      <c r="B12" s="40"/>
      <c r="C12" s="39" t="s">
        <v>209</v>
      </c>
      <c r="D12" s="40"/>
      <c r="E12" s="42" t="s">
        <v>191</v>
      </c>
      <c r="F12" s="42" t="s">
        <v>712</v>
      </c>
      <c r="G12" s="41" t="s">
        <v>101</v>
      </c>
      <c r="H12" s="41" t="s">
        <v>273</v>
      </c>
      <c r="I12" s="18">
        <v>3</v>
      </c>
      <c r="J12" s="19">
        <v>8</v>
      </c>
      <c r="K12" s="19"/>
      <c r="L12" s="19"/>
      <c r="M12" s="19">
        <v>11</v>
      </c>
      <c r="N12" s="19"/>
      <c r="O12" s="19"/>
      <c r="P12" s="19"/>
      <c r="Q12" s="19"/>
      <c r="R12" s="19"/>
      <c r="S12" s="19"/>
      <c r="T12" s="19"/>
      <c r="U12" s="48"/>
      <c r="V12" s="19"/>
      <c r="W12" s="19"/>
      <c r="X12" s="19"/>
      <c r="Y12" s="19"/>
      <c r="Z12" s="48"/>
      <c r="AA12" s="48"/>
      <c r="AB12" s="19"/>
      <c r="AC12" s="19"/>
      <c r="AD12" s="19"/>
      <c r="AE12" s="19"/>
      <c r="AF12" s="19"/>
      <c r="AG12" s="19">
        <v>9</v>
      </c>
      <c r="AH12" s="48"/>
      <c r="AI12" s="48"/>
      <c r="AJ12" s="48"/>
      <c r="AK12" s="48"/>
      <c r="AL12" s="98">
        <v>1</v>
      </c>
      <c r="AM12" s="19" t="s">
        <v>115</v>
      </c>
      <c r="AN12" s="58"/>
      <c r="AO12" s="58"/>
      <c r="AP12" s="58"/>
      <c r="AQ12" s="245"/>
    </row>
    <row r="13" spans="1:43" s="7" customFormat="1" ht="12">
      <c r="A13" s="39" t="s">
        <v>186</v>
      </c>
      <c r="B13" s="40"/>
      <c r="C13" s="39" t="s">
        <v>210</v>
      </c>
      <c r="D13" s="40"/>
      <c r="E13" s="42" t="s">
        <v>193</v>
      </c>
      <c r="F13" s="42" t="s">
        <v>713</v>
      </c>
      <c r="G13" s="41" t="s">
        <v>101</v>
      </c>
      <c r="H13" s="41" t="s">
        <v>273</v>
      </c>
      <c r="I13" s="18">
        <v>3</v>
      </c>
      <c r="J13" s="19"/>
      <c r="K13" s="19"/>
      <c r="L13" s="19"/>
      <c r="M13" s="19">
        <v>11</v>
      </c>
      <c r="N13" s="19">
        <v>21</v>
      </c>
      <c r="O13" s="19"/>
      <c r="P13" s="19"/>
      <c r="Q13" s="19"/>
      <c r="R13" s="19"/>
      <c r="S13" s="19"/>
      <c r="T13" s="19"/>
      <c r="U13" s="48"/>
      <c r="V13" s="19"/>
      <c r="W13" s="19"/>
      <c r="X13" s="19"/>
      <c r="Y13" s="19"/>
      <c r="Z13" s="48"/>
      <c r="AA13" s="48"/>
      <c r="AB13" s="19"/>
      <c r="AC13" s="19"/>
      <c r="AD13" s="19"/>
      <c r="AE13" s="19"/>
      <c r="AF13" s="19"/>
      <c r="AG13" s="19">
        <v>9</v>
      </c>
      <c r="AH13" s="48"/>
      <c r="AI13" s="48"/>
      <c r="AJ13" s="48"/>
      <c r="AK13" s="48"/>
      <c r="AL13" s="98">
        <v>1</v>
      </c>
      <c r="AM13" s="19" t="s">
        <v>115</v>
      </c>
      <c r="AN13" s="58"/>
      <c r="AO13" s="58"/>
      <c r="AP13" s="58"/>
      <c r="AQ13" s="245"/>
    </row>
    <row r="14" spans="1:43" s="7" customFormat="1" ht="12">
      <c r="A14" s="39" t="s">
        <v>188</v>
      </c>
      <c r="B14" s="40"/>
      <c r="C14" s="39" t="s">
        <v>211</v>
      </c>
      <c r="D14" s="40"/>
      <c r="E14" s="42" t="s">
        <v>195</v>
      </c>
      <c r="F14" s="42" t="s">
        <v>714</v>
      </c>
      <c r="G14" s="41" t="s">
        <v>101</v>
      </c>
      <c r="H14" s="41" t="s">
        <v>273</v>
      </c>
      <c r="I14" s="18">
        <v>3</v>
      </c>
      <c r="J14" s="19"/>
      <c r="K14" s="19"/>
      <c r="L14" s="19"/>
      <c r="M14" s="19">
        <v>11</v>
      </c>
      <c r="N14" s="19"/>
      <c r="O14" s="19">
        <v>13</v>
      </c>
      <c r="P14" s="19"/>
      <c r="Q14" s="19"/>
      <c r="R14" s="19"/>
      <c r="S14" s="19"/>
      <c r="T14" s="19"/>
      <c r="U14" s="48"/>
      <c r="V14" s="19"/>
      <c r="W14" s="19"/>
      <c r="X14" s="19"/>
      <c r="Y14" s="19"/>
      <c r="Z14" s="48"/>
      <c r="AA14" s="48"/>
      <c r="AB14" s="19"/>
      <c r="AC14" s="19"/>
      <c r="AD14" s="19"/>
      <c r="AE14" s="19"/>
      <c r="AF14" s="19"/>
      <c r="AG14" s="19">
        <v>9</v>
      </c>
      <c r="AH14" s="48"/>
      <c r="AI14" s="48"/>
      <c r="AJ14" s="48"/>
      <c r="AK14" s="48"/>
      <c r="AL14" s="98">
        <v>1</v>
      </c>
      <c r="AM14" s="19" t="s">
        <v>115</v>
      </c>
      <c r="AN14" s="58"/>
      <c r="AO14" s="58"/>
      <c r="AP14" s="58"/>
      <c r="AQ14" s="245"/>
    </row>
    <row r="15" spans="1:43" s="7" customFormat="1" ht="12">
      <c r="A15" s="39" t="s">
        <v>189</v>
      </c>
      <c r="B15" s="40"/>
      <c r="C15" s="39" t="s">
        <v>212</v>
      </c>
      <c r="D15" s="40"/>
      <c r="E15" s="42" t="s">
        <v>196</v>
      </c>
      <c r="F15" s="42" t="s">
        <v>715</v>
      </c>
      <c r="G15" s="41" t="s">
        <v>101</v>
      </c>
      <c r="H15" s="41" t="s">
        <v>273</v>
      </c>
      <c r="I15" s="18">
        <v>3</v>
      </c>
      <c r="J15" s="19"/>
      <c r="K15" s="19"/>
      <c r="L15" s="19"/>
      <c r="M15" s="19">
        <v>11</v>
      </c>
      <c r="N15" s="19"/>
      <c r="O15" s="19"/>
      <c r="P15" s="19">
        <v>8</v>
      </c>
      <c r="Q15" s="19"/>
      <c r="R15" s="19"/>
      <c r="S15" s="19"/>
      <c r="T15" s="19"/>
      <c r="U15" s="48"/>
      <c r="V15" s="19"/>
      <c r="W15" s="19"/>
      <c r="X15" s="19"/>
      <c r="Y15" s="19"/>
      <c r="Z15" s="48"/>
      <c r="AA15" s="48"/>
      <c r="AB15" s="19"/>
      <c r="AC15" s="19"/>
      <c r="AD15" s="19"/>
      <c r="AE15" s="19"/>
      <c r="AF15" s="19"/>
      <c r="AG15" s="19">
        <v>9</v>
      </c>
      <c r="AH15" s="48"/>
      <c r="AI15" s="48"/>
      <c r="AJ15" s="48"/>
      <c r="AK15" s="48"/>
      <c r="AL15" s="98">
        <v>1</v>
      </c>
      <c r="AM15" s="19" t="s">
        <v>115</v>
      </c>
      <c r="AN15" s="58"/>
      <c r="AO15" s="58"/>
      <c r="AP15" s="58"/>
      <c r="AQ15" s="245"/>
    </row>
    <row r="16" spans="1:43" s="7" customFormat="1" ht="12">
      <c r="A16" s="39" t="s">
        <v>190</v>
      </c>
      <c r="B16" s="40"/>
      <c r="C16" s="39" t="s">
        <v>213</v>
      </c>
      <c r="D16" s="40"/>
      <c r="E16" s="42" t="s">
        <v>197</v>
      </c>
      <c r="F16" s="42" t="s">
        <v>716</v>
      </c>
      <c r="G16" s="41" t="s">
        <v>294</v>
      </c>
      <c r="H16" s="41" t="s">
        <v>273</v>
      </c>
      <c r="I16" s="18">
        <v>3</v>
      </c>
      <c r="J16" s="19"/>
      <c r="K16" s="19"/>
      <c r="L16" s="19"/>
      <c r="M16" s="48">
        <v>15</v>
      </c>
      <c r="N16" s="19"/>
      <c r="O16" s="19"/>
      <c r="P16" s="19"/>
      <c r="Q16" s="19"/>
      <c r="R16" s="19"/>
      <c r="S16" s="19">
        <v>59</v>
      </c>
      <c r="T16" s="19"/>
      <c r="U16" s="48"/>
      <c r="V16" s="19"/>
      <c r="W16" s="19"/>
      <c r="X16" s="19"/>
      <c r="Y16" s="19">
        <v>4</v>
      </c>
      <c r="Z16" s="48"/>
      <c r="AA16" s="48"/>
      <c r="AB16" s="19"/>
      <c r="AC16" s="19"/>
      <c r="AD16" s="19"/>
      <c r="AE16" s="19"/>
      <c r="AF16" s="19">
        <v>3</v>
      </c>
      <c r="AG16" s="19"/>
      <c r="AH16" s="48"/>
      <c r="AI16" s="48"/>
      <c r="AJ16" s="48"/>
      <c r="AK16" s="48"/>
      <c r="AL16" s="98">
        <v>1</v>
      </c>
      <c r="AM16" s="19" t="s">
        <v>115</v>
      </c>
      <c r="AN16" s="58"/>
      <c r="AO16" s="58"/>
      <c r="AP16" s="58"/>
      <c r="AQ16" s="245"/>
    </row>
    <row r="17" spans="1:43" s="7" customFormat="1" ht="12">
      <c r="A17" s="39" t="s">
        <v>191</v>
      </c>
      <c r="B17" s="40"/>
      <c r="C17" s="39" t="s">
        <v>214</v>
      </c>
      <c r="D17" s="40"/>
      <c r="E17" s="42" t="s">
        <v>42</v>
      </c>
      <c r="F17" s="42" t="s">
        <v>717</v>
      </c>
      <c r="G17" s="41" t="s">
        <v>294</v>
      </c>
      <c r="H17" s="41" t="s">
        <v>273</v>
      </c>
      <c r="I17" s="18">
        <v>3</v>
      </c>
      <c r="J17" s="19"/>
      <c r="K17" s="19"/>
      <c r="L17" s="19"/>
      <c r="M17" s="48">
        <v>15</v>
      </c>
      <c r="N17" s="19"/>
      <c r="O17" s="19"/>
      <c r="P17" s="19"/>
      <c r="Q17" s="19"/>
      <c r="R17" s="19">
        <v>15</v>
      </c>
      <c r="S17" s="19"/>
      <c r="T17" s="19">
        <v>27</v>
      </c>
      <c r="U17" s="48"/>
      <c r="V17" s="19"/>
      <c r="W17" s="19"/>
      <c r="X17" s="19"/>
      <c r="Y17" s="19"/>
      <c r="Z17" s="48"/>
      <c r="AA17" s="48"/>
      <c r="AB17" s="19"/>
      <c r="AC17" s="19"/>
      <c r="AD17" s="19">
        <v>7</v>
      </c>
      <c r="AE17" s="19"/>
      <c r="AF17" s="19"/>
      <c r="AG17" s="19"/>
      <c r="AH17" s="48"/>
      <c r="AI17" s="48"/>
      <c r="AJ17" s="48"/>
      <c r="AK17" s="48"/>
      <c r="AL17" s="98">
        <v>1</v>
      </c>
      <c r="AM17" s="19" t="s">
        <v>115</v>
      </c>
      <c r="AN17" s="58"/>
      <c r="AO17" s="58"/>
      <c r="AP17" s="58"/>
      <c r="AQ17" s="245"/>
    </row>
    <row r="18" spans="1:43" s="7" customFormat="1" ht="12">
      <c r="A18" s="39" t="s">
        <v>193</v>
      </c>
      <c r="B18" s="40"/>
      <c r="C18" s="39" t="s">
        <v>215</v>
      </c>
      <c r="D18" s="40"/>
      <c r="E18" s="42" t="s">
        <v>42</v>
      </c>
      <c r="F18" s="42" t="s">
        <v>718</v>
      </c>
      <c r="G18" s="41" t="s">
        <v>294</v>
      </c>
      <c r="H18" s="41" t="s">
        <v>273</v>
      </c>
      <c r="I18" s="18">
        <v>3</v>
      </c>
      <c r="J18" s="19">
        <v>8</v>
      </c>
      <c r="K18" s="19"/>
      <c r="L18" s="19"/>
      <c r="M18" s="48">
        <v>15</v>
      </c>
      <c r="N18" s="19"/>
      <c r="O18" s="19"/>
      <c r="P18" s="19"/>
      <c r="Q18" s="19"/>
      <c r="R18" s="19"/>
      <c r="S18" s="19"/>
      <c r="T18" s="19"/>
      <c r="U18" s="48"/>
      <c r="V18" s="19"/>
      <c r="W18" s="19">
        <v>5</v>
      </c>
      <c r="X18" s="19"/>
      <c r="Y18" s="19"/>
      <c r="Z18" s="48"/>
      <c r="AA18" s="48"/>
      <c r="AB18" s="19"/>
      <c r="AC18" s="19"/>
      <c r="AD18" s="19">
        <v>7</v>
      </c>
      <c r="AE18" s="19"/>
      <c r="AF18" s="19"/>
      <c r="AG18" s="19"/>
      <c r="AH18" s="48"/>
      <c r="AI18" s="48"/>
      <c r="AJ18" s="48"/>
      <c r="AK18" s="48"/>
      <c r="AL18" s="98">
        <v>1</v>
      </c>
      <c r="AM18" s="19" t="s">
        <v>115</v>
      </c>
      <c r="AN18" s="58"/>
      <c r="AO18" s="58"/>
      <c r="AP18" s="58"/>
      <c r="AQ18" s="245"/>
    </row>
    <row r="19" spans="1:43" s="7" customFormat="1" ht="24">
      <c r="A19" s="39" t="s">
        <v>195</v>
      </c>
      <c r="B19" s="40"/>
      <c r="C19" s="39">
        <v>225</v>
      </c>
      <c r="D19" s="40"/>
      <c r="E19" s="42" t="s">
        <v>42</v>
      </c>
      <c r="F19" s="42" t="s">
        <v>719</v>
      </c>
      <c r="G19" s="41" t="s">
        <v>295</v>
      </c>
      <c r="H19" s="41" t="s">
        <v>273</v>
      </c>
      <c r="I19" s="18">
        <v>3</v>
      </c>
      <c r="J19" s="19"/>
      <c r="K19" s="19"/>
      <c r="L19" s="19"/>
      <c r="M19" s="48">
        <v>15</v>
      </c>
      <c r="N19" s="19"/>
      <c r="O19" s="19"/>
      <c r="P19" s="19"/>
      <c r="Q19" s="19"/>
      <c r="R19" s="19"/>
      <c r="S19" s="19"/>
      <c r="T19" s="19"/>
      <c r="U19" s="48"/>
      <c r="V19" s="19"/>
      <c r="W19" s="19"/>
      <c r="X19" s="19">
        <v>10</v>
      </c>
      <c r="Y19" s="19"/>
      <c r="Z19" s="48"/>
      <c r="AA19" s="48"/>
      <c r="AB19" s="19"/>
      <c r="AC19" s="19"/>
      <c r="AD19" s="19">
        <v>7</v>
      </c>
      <c r="AE19" s="19"/>
      <c r="AF19" s="19"/>
      <c r="AG19" s="19"/>
      <c r="AH19" s="48"/>
      <c r="AI19" s="48"/>
      <c r="AJ19" s="48"/>
      <c r="AK19" s="48"/>
      <c r="AL19" s="98">
        <v>1</v>
      </c>
      <c r="AM19" s="19" t="s">
        <v>115</v>
      </c>
      <c r="AN19" s="58"/>
      <c r="AO19" s="58"/>
      <c r="AP19" s="58"/>
      <c r="AQ19" s="245"/>
    </row>
    <row r="20" spans="1:43" s="7" customFormat="1" ht="24">
      <c r="A20" s="39" t="s">
        <v>196</v>
      </c>
      <c r="B20" s="109"/>
      <c r="C20" s="108">
        <v>226</v>
      </c>
      <c r="D20" s="109"/>
      <c r="E20" s="110" t="s">
        <v>42</v>
      </c>
      <c r="F20" s="110" t="s">
        <v>720</v>
      </c>
      <c r="G20" s="54" t="s">
        <v>295</v>
      </c>
      <c r="H20" s="54" t="s">
        <v>273</v>
      </c>
      <c r="I20" s="22">
        <v>3</v>
      </c>
      <c r="J20" s="23"/>
      <c r="K20" s="23"/>
      <c r="L20" s="23"/>
      <c r="M20" s="55" t="s">
        <v>440</v>
      </c>
      <c r="N20" s="23"/>
      <c r="O20" s="23"/>
      <c r="P20" s="23"/>
      <c r="Q20" s="23"/>
      <c r="R20" s="23"/>
      <c r="S20" s="23"/>
      <c r="T20" s="23"/>
      <c r="U20" s="55"/>
      <c r="V20" s="23"/>
      <c r="W20" s="23"/>
      <c r="X20" s="23"/>
      <c r="Y20" s="23"/>
      <c r="Z20" s="55"/>
      <c r="AA20" s="55"/>
      <c r="AB20" s="23"/>
      <c r="AC20" s="23">
        <v>9</v>
      </c>
      <c r="AD20" s="23">
        <v>7</v>
      </c>
      <c r="AE20" s="23"/>
      <c r="AF20" s="23"/>
      <c r="AG20" s="23"/>
      <c r="AH20" s="55"/>
      <c r="AI20" s="55"/>
      <c r="AJ20" s="55"/>
      <c r="AK20" s="55"/>
      <c r="AL20" s="98">
        <v>1</v>
      </c>
      <c r="AM20" s="19" t="s">
        <v>115</v>
      </c>
      <c r="AN20" s="58"/>
      <c r="AO20" s="58"/>
      <c r="AP20" s="58"/>
      <c r="AQ20" s="245"/>
    </row>
    <row r="21" spans="1:43" s="10" customFormat="1" ht="12">
      <c r="A21" s="39" t="s">
        <v>197</v>
      </c>
      <c r="B21" s="44"/>
      <c r="C21" s="43" t="s">
        <v>453</v>
      </c>
      <c r="D21" s="44"/>
      <c r="E21" s="45" t="s">
        <v>453</v>
      </c>
      <c r="F21" s="45" t="s">
        <v>721</v>
      </c>
      <c r="G21" s="41" t="s">
        <v>0</v>
      </c>
      <c r="H21" s="41" t="s">
        <v>273</v>
      </c>
      <c r="I21" s="18">
        <v>3</v>
      </c>
      <c r="J21" s="19">
        <v>8</v>
      </c>
      <c r="K21" s="19"/>
      <c r="L21" s="19">
        <v>3</v>
      </c>
      <c r="M21" s="19"/>
      <c r="N21" s="19"/>
      <c r="O21" s="19"/>
      <c r="P21" s="19"/>
      <c r="Q21" s="19"/>
      <c r="R21" s="19"/>
      <c r="S21" s="19"/>
      <c r="T21" s="19"/>
      <c r="U21" s="67"/>
      <c r="V21" s="19"/>
      <c r="W21" s="19"/>
      <c r="X21" s="19"/>
      <c r="Y21" s="19"/>
      <c r="Z21" s="19"/>
      <c r="AA21" s="19"/>
      <c r="AB21" s="19"/>
      <c r="AC21" s="19"/>
      <c r="AD21" s="19">
        <v>3</v>
      </c>
      <c r="AE21" s="19"/>
      <c r="AF21" s="19"/>
      <c r="AG21" s="19"/>
      <c r="AH21" s="19">
        <v>3</v>
      </c>
      <c r="AI21" s="19"/>
      <c r="AJ21" s="19"/>
      <c r="AK21" s="19"/>
      <c r="AL21" s="98">
        <v>1</v>
      </c>
      <c r="AM21" s="19" t="s">
        <v>115</v>
      </c>
      <c r="AN21" s="58"/>
      <c r="AO21" s="58"/>
      <c r="AP21" s="58"/>
      <c r="AQ21" s="245"/>
    </row>
    <row r="22" spans="1:43" s="7" customFormat="1" ht="12">
      <c r="A22" s="39" t="s">
        <v>198</v>
      </c>
      <c r="B22" s="40"/>
      <c r="C22" s="39" t="s">
        <v>453</v>
      </c>
      <c r="D22" s="40"/>
      <c r="E22" s="42" t="s">
        <v>453</v>
      </c>
      <c r="F22" s="42" t="s">
        <v>722</v>
      </c>
      <c r="G22" s="41" t="s">
        <v>9</v>
      </c>
      <c r="H22" s="41" t="s">
        <v>273</v>
      </c>
      <c r="I22" s="18">
        <v>3</v>
      </c>
      <c r="J22" s="50"/>
      <c r="K22" s="50"/>
      <c r="L22" s="19"/>
      <c r="M22" s="48" t="s">
        <v>440</v>
      </c>
      <c r="N22" s="19">
        <v>21</v>
      </c>
      <c r="O22" s="19"/>
      <c r="P22" s="19"/>
      <c r="Q22" s="19">
        <v>5</v>
      </c>
      <c r="R22" s="19"/>
      <c r="S22" s="19"/>
      <c r="T22" s="19"/>
      <c r="U22" s="48">
        <v>11</v>
      </c>
      <c r="V22" s="19"/>
      <c r="W22" s="19"/>
      <c r="X22" s="19"/>
      <c r="Y22" s="19"/>
      <c r="Z22" s="48"/>
      <c r="AA22" s="48"/>
      <c r="AB22" s="19"/>
      <c r="AC22" s="19"/>
      <c r="AD22" s="19">
        <v>3</v>
      </c>
      <c r="AE22" s="19"/>
      <c r="AF22" s="19"/>
      <c r="AG22" s="19"/>
      <c r="AH22" s="48"/>
      <c r="AI22" s="48"/>
      <c r="AJ22" s="48"/>
      <c r="AK22" s="48"/>
      <c r="AL22" s="98">
        <v>1</v>
      </c>
      <c r="AM22" s="19" t="s">
        <v>115</v>
      </c>
      <c r="AN22" s="58"/>
      <c r="AO22" s="58"/>
      <c r="AP22" s="58"/>
      <c r="AQ22" s="245"/>
    </row>
    <row r="23" spans="1:43" s="7" customFormat="1" ht="12">
      <c r="A23" s="39" t="s">
        <v>199</v>
      </c>
      <c r="B23" s="40"/>
      <c r="C23" s="39" t="s">
        <v>453</v>
      </c>
      <c r="D23" s="40"/>
      <c r="E23" s="42" t="s">
        <v>453</v>
      </c>
      <c r="F23" s="42" t="s">
        <v>723</v>
      </c>
      <c r="G23" s="41" t="s">
        <v>9</v>
      </c>
      <c r="H23" s="41" t="s">
        <v>273</v>
      </c>
      <c r="I23" s="18">
        <v>3</v>
      </c>
      <c r="J23" s="50"/>
      <c r="K23" s="50"/>
      <c r="L23" s="19"/>
      <c r="M23" s="48" t="s">
        <v>440</v>
      </c>
      <c r="N23" s="19"/>
      <c r="O23" s="19">
        <v>13</v>
      </c>
      <c r="P23" s="19"/>
      <c r="Q23" s="19">
        <v>5</v>
      </c>
      <c r="R23" s="19"/>
      <c r="S23" s="19"/>
      <c r="T23" s="19"/>
      <c r="U23" s="48">
        <v>11</v>
      </c>
      <c r="V23" s="19"/>
      <c r="W23" s="19"/>
      <c r="X23" s="19"/>
      <c r="Y23" s="19"/>
      <c r="Z23" s="48"/>
      <c r="AA23" s="48"/>
      <c r="AB23" s="19"/>
      <c r="AC23" s="19"/>
      <c r="AD23" s="19">
        <v>3</v>
      </c>
      <c r="AE23" s="19"/>
      <c r="AF23" s="19"/>
      <c r="AG23" s="19"/>
      <c r="AH23" s="48"/>
      <c r="AI23" s="48"/>
      <c r="AJ23" s="48"/>
      <c r="AK23" s="48"/>
      <c r="AL23" s="98">
        <v>1</v>
      </c>
      <c r="AM23" s="19" t="s">
        <v>115</v>
      </c>
      <c r="AN23" s="58"/>
      <c r="AO23" s="58"/>
      <c r="AP23" s="58"/>
      <c r="AQ23" s="245"/>
    </row>
    <row r="24" spans="1:43" s="7" customFormat="1" ht="12">
      <c r="A24" s="39" t="s">
        <v>201</v>
      </c>
      <c r="B24" s="40"/>
      <c r="C24" s="39" t="s">
        <v>453</v>
      </c>
      <c r="D24" s="40"/>
      <c r="E24" s="42" t="s">
        <v>453</v>
      </c>
      <c r="F24" s="42" t="s">
        <v>724</v>
      </c>
      <c r="G24" s="41" t="s">
        <v>9</v>
      </c>
      <c r="H24" s="41" t="s">
        <v>273</v>
      </c>
      <c r="I24" s="18">
        <v>3</v>
      </c>
      <c r="J24" s="19">
        <v>8</v>
      </c>
      <c r="K24" s="19"/>
      <c r="L24" s="19"/>
      <c r="M24" s="19" t="s">
        <v>440</v>
      </c>
      <c r="N24" s="19"/>
      <c r="O24" s="19"/>
      <c r="P24" s="19">
        <v>8</v>
      </c>
      <c r="Q24" s="19">
        <v>5</v>
      </c>
      <c r="R24" s="19"/>
      <c r="S24" s="19"/>
      <c r="T24" s="19"/>
      <c r="U24" s="48">
        <v>11</v>
      </c>
      <c r="V24" s="19"/>
      <c r="W24" s="19"/>
      <c r="X24" s="19"/>
      <c r="Y24" s="19"/>
      <c r="Z24" s="48"/>
      <c r="AA24" s="48"/>
      <c r="AB24" s="19"/>
      <c r="AC24" s="19"/>
      <c r="AD24" s="19">
        <v>3</v>
      </c>
      <c r="AE24" s="19"/>
      <c r="AF24" s="19"/>
      <c r="AG24" s="19"/>
      <c r="AH24" s="48"/>
      <c r="AI24" s="48"/>
      <c r="AJ24" s="48"/>
      <c r="AK24" s="19"/>
      <c r="AL24" s="98">
        <v>1</v>
      </c>
      <c r="AM24" s="19" t="s">
        <v>115</v>
      </c>
      <c r="AN24" s="58"/>
      <c r="AO24" s="58"/>
      <c r="AP24" s="58"/>
      <c r="AQ24" s="245"/>
    </row>
    <row r="25" spans="1:43" s="7" customFormat="1" ht="12">
      <c r="A25" s="39" t="s">
        <v>203</v>
      </c>
      <c r="B25" s="40"/>
      <c r="C25" s="39" t="s">
        <v>453</v>
      </c>
      <c r="D25" s="40"/>
      <c r="E25" s="42" t="s">
        <v>453</v>
      </c>
      <c r="F25" s="42" t="s">
        <v>725</v>
      </c>
      <c r="G25" s="41" t="s">
        <v>9</v>
      </c>
      <c r="H25" s="41" t="s">
        <v>273</v>
      </c>
      <c r="I25" s="18">
        <v>3</v>
      </c>
      <c r="J25" s="19"/>
      <c r="K25" s="19"/>
      <c r="L25" s="19"/>
      <c r="M25" s="19"/>
      <c r="N25" s="19"/>
      <c r="O25" s="19"/>
      <c r="P25" s="19"/>
      <c r="Q25" s="19"/>
      <c r="R25" s="19"/>
      <c r="S25" s="19"/>
      <c r="T25" s="152"/>
      <c r="U25" s="48"/>
      <c r="V25" s="19"/>
      <c r="W25" s="19"/>
      <c r="X25" s="19"/>
      <c r="Y25" s="19"/>
      <c r="Z25" s="19">
        <v>5</v>
      </c>
      <c r="AA25" s="19"/>
      <c r="AB25" s="19"/>
      <c r="AC25" s="19"/>
      <c r="AD25" s="19">
        <v>3</v>
      </c>
      <c r="AE25" s="19"/>
      <c r="AF25" s="19"/>
      <c r="AG25" s="19"/>
      <c r="AH25" s="19"/>
      <c r="AI25" s="19">
        <v>8</v>
      </c>
      <c r="AJ25" s="19"/>
      <c r="AK25" s="19">
        <v>17</v>
      </c>
      <c r="AL25" s="98">
        <v>1</v>
      </c>
      <c r="AM25" s="19" t="s">
        <v>115</v>
      </c>
      <c r="AN25" s="58"/>
      <c r="AO25" s="58"/>
      <c r="AP25" s="58"/>
      <c r="AQ25" s="245"/>
    </row>
    <row r="26" spans="1:43" s="7" customFormat="1" ht="12">
      <c r="A26" s="39" t="s">
        <v>204</v>
      </c>
      <c r="B26" s="40"/>
      <c r="C26" s="39" t="s">
        <v>453</v>
      </c>
      <c r="D26" s="40"/>
      <c r="E26" s="42" t="s">
        <v>453</v>
      </c>
      <c r="F26" s="42" t="s">
        <v>726</v>
      </c>
      <c r="G26" s="41" t="s">
        <v>101</v>
      </c>
      <c r="H26" s="41" t="s">
        <v>273</v>
      </c>
      <c r="I26" s="18">
        <v>3</v>
      </c>
      <c r="J26" s="19"/>
      <c r="K26" s="19"/>
      <c r="L26" s="19"/>
      <c r="M26" s="19">
        <v>3</v>
      </c>
      <c r="N26" s="19"/>
      <c r="O26" s="19"/>
      <c r="P26" s="19"/>
      <c r="Q26" s="19"/>
      <c r="R26" s="19"/>
      <c r="S26" s="19"/>
      <c r="T26" s="19"/>
      <c r="U26" s="48"/>
      <c r="V26" s="19"/>
      <c r="W26" s="19"/>
      <c r="X26" s="19"/>
      <c r="Y26" s="19"/>
      <c r="Z26" s="19"/>
      <c r="AA26" s="19"/>
      <c r="AB26" s="19"/>
      <c r="AC26" s="19"/>
      <c r="AD26" s="19">
        <v>7</v>
      </c>
      <c r="AE26" s="19"/>
      <c r="AF26" s="19"/>
      <c r="AG26" s="19">
        <v>9</v>
      </c>
      <c r="AH26" s="19"/>
      <c r="AI26" s="19"/>
      <c r="AJ26" s="19"/>
      <c r="AK26" s="19"/>
      <c r="AL26" s="98">
        <v>1</v>
      </c>
      <c r="AM26" s="19" t="s">
        <v>115</v>
      </c>
      <c r="AN26" s="58"/>
      <c r="AO26" s="58"/>
      <c r="AP26" s="58"/>
      <c r="AQ26" s="245"/>
    </row>
    <row r="27" spans="1:43" s="10" customFormat="1" ht="24">
      <c r="A27" s="39" t="s">
        <v>205</v>
      </c>
      <c r="B27" s="40"/>
      <c r="C27" s="39" t="s">
        <v>453</v>
      </c>
      <c r="D27" s="40"/>
      <c r="E27" s="42" t="s">
        <v>453</v>
      </c>
      <c r="F27" s="42" t="s">
        <v>727</v>
      </c>
      <c r="G27" s="41" t="s">
        <v>325</v>
      </c>
      <c r="H27" s="41" t="s">
        <v>273</v>
      </c>
      <c r="I27" s="18">
        <v>3</v>
      </c>
      <c r="J27" s="19">
        <v>8</v>
      </c>
      <c r="K27" s="19"/>
      <c r="L27" s="19"/>
      <c r="M27" s="19"/>
      <c r="N27" s="19"/>
      <c r="O27" s="19"/>
      <c r="P27" s="19"/>
      <c r="Q27" s="19"/>
      <c r="R27" s="19"/>
      <c r="S27" s="19"/>
      <c r="T27" s="152"/>
      <c r="U27" s="67"/>
      <c r="V27" s="19"/>
      <c r="W27" s="19"/>
      <c r="X27" s="19"/>
      <c r="Y27" s="19"/>
      <c r="Z27" s="19"/>
      <c r="AA27" s="19">
        <v>4</v>
      </c>
      <c r="AB27" s="19"/>
      <c r="AC27" s="19"/>
      <c r="AD27" s="19">
        <v>9</v>
      </c>
      <c r="AE27" s="19"/>
      <c r="AF27" s="19"/>
      <c r="AG27" s="19"/>
      <c r="AH27" s="19"/>
      <c r="AI27" s="19"/>
      <c r="AJ27" s="19">
        <v>13</v>
      </c>
      <c r="AK27" s="19"/>
      <c r="AL27" s="98">
        <v>1</v>
      </c>
      <c r="AM27" s="19" t="s">
        <v>115</v>
      </c>
      <c r="AN27" s="58"/>
      <c r="AO27" s="58"/>
      <c r="AP27" s="58"/>
      <c r="AQ27" s="245"/>
    </row>
    <row r="28" spans="1:43" s="10" customFormat="1" ht="12">
      <c r="A28" s="39" t="s">
        <v>206</v>
      </c>
      <c r="B28" s="40"/>
      <c r="C28" s="39" t="s">
        <v>453</v>
      </c>
      <c r="D28" s="40"/>
      <c r="E28" s="42" t="s">
        <v>453</v>
      </c>
      <c r="F28" s="42" t="s">
        <v>728</v>
      </c>
      <c r="G28" s="41" t="s">
        <v>0</v>
      </c>
      <c r="H28" s="41" t="s">
        <v>273</v>
      </c>
      <c r="I28" s="18">
        <v>3</v>
      </c>
      <c r="J28" s="19">
        <v>8</v>
      </c>
      <c r="K28" s="19"/>
      <c r="L28" s="19">
        <v>3</v>
      </c>
      <c r="M28" s="19"/>
      <c r="N28" s="19"/>
      <c r="O28" s="19"/>
      <c r="P28" s="19"/>
      <c r="Q28" s="19"/>
      <c r="R28" s="19"/>
      <c r="S28" s="19"/>
      <c r="T28" s="19"/>
      <c r="U28" s="67"/>
      <c r="V28" s="19"/>
      <c r="W28" s="19"/>
      <c r="X28" s="19"/>
      <c r="Y28" s="19"/>
      <c r="Z28" s="48"/>
      <c r="AA28" s="48"/>
      <c r="AB28" s="19"/>
      <c r="AC28" s="19"/>
      <c r="AD28" s="19">
        <v>9</v>
      </c>
      <c r="AE28" s="19"/>
      <c r="AF28" s="19"/>
      <c r="AG28" s="19"/>
      <c r="AH28" s="48">
        <v>9</v>
      </c>
      <c r="AI28" s="48"/>
      <c r="AJ28" s="19"/>
      <c r="AK28" s="19"/>
      <c r="AL28" s="98">
        <v>1</v>
      </c>
      <c r="AM28" s="19" t="s">
        <v>115</v>
      </c>
      <c r="AN28" s="58"/>
      <c r="AO28" s="58"/>
      <c r="AP28" s="58"/>
      <c r="AQ28" s="245"/>
    </row>
    <row r="29" spans="1:43" s="10" customFormat="1" ht="12.5" thickBot="1">
      <c r="A29" s="116" t="s">
        <v>226</v>
      </c>
      <c r="B29" s="69"/>
      <c r="C29" s="116" t="s">
        <v>453</v>
      </c>
      <c r="D29" s="69"/>
      <c r="E29" s="100" t="s">
        <v>453</v>
      </c>
      <c r="F29" s="100" t="s">
        <v>729</v>
      </c>
      <c r="G29" s="70" t="s">
        <v>271</v>
      </c>
      <c r="H29" s="70" t="s">
        <v>273</v>
      </c>
      <c r="I29" s="71">
        <v>3</v>
      </c>
      <c r="J29" s="72"/>
      <c r="K29" s="72"/>
      <c r="L29" s="72"/>
      <c r="M29" s="72">
        <v>6</v>
      </c>
      <c r="N29" s="72"/>
      <c r="O29" s="72"/>
      <c r="P29" s="72"/>
      <c r="Q29" s="72"/>
      <c r="R29" s="72"/>
      <c r="S29" s="72"/>
      <c r="T29" s="72"/>
      <c r="U29" s="153"/>
      <c r="V29" s="72"/>
      <c r="W29" s="72"/>
      <c r="X29" s="72"/>
      <c r="Y29" s="72"/>
      <c r="Z29" s="73"/>
      <c r="AA29" s="73"/>
      <c r="AB29" s="72"/>
      <c r="AC29" s="72"/>
      <c r="AD29" s="72">
        <v>3</v>
      </c>
      <c r="AE29" s="72"/>
      <c r="AF29" s="72"/>
      <c r="AG29" s="72"/>
      <c r="AH29" s="73">
        <v>3</v>
      </c>
      <c r="AI29" s="73"/>
      <c r="AJ29" s="72"/>
      <c r="AK29" s="72"/>
      <c r="AL29" s="101">
        <v>1</v>
      </c>
      <c r="AM29" s="72" t="s">
        <v>115</v>
      </c>
      <c r="AN29" s="74"/>
      <c r="AO29" s="74"/>
      <c r="AP29" s="74"/>
      <c r="AQ29" s="75"/>
    </row>
    <row r="30" spans="1:43" s="6" customFormat="1">
      <c r="AL30"/>
      <c r="AM30"/>
      <c r="AN30"/>
      <c r="AO30"/>
      <c r="AP30"/>
      <c r="AQ30"/>
    </row>
    <row r="31" spans="1:43" s="6" customFormat="1">
      <c r="AL31"/>
      <c r="AM31"/>
      <c r="AN31"/>
      <c r="AO31"/>
      <c r="AP31"/>
      <c r="AQ31"/>
    </row>
    <row r="32" spans="1:43" s="6" customFormat="1">
      <c r="AL32"/>
      <c r="AM32"/>
      <c r="AN32"/>
      <c r="AO32"/>
      <c r="AP32"/>
      <c r="AQ32"/>
    </row>
    <row r="33" spans="38:43" s="6" customFormat="1">
      <c r="AL33"/>
      <c r="AM33"/>
      <c r="AN33"/>
      <c r="AO33"/>
      <c r="AP33"/>
      <c r="AQ33"/>
    </row>
    <row r="34" spans="38:43" s="6" customFormat="1" ht="12"/>
    <row r="35" spans="38:43" s="6" customFormat="1" ht="12"/>
    <row r="36" spans="38:43" s="6" customFormat="1" ht="12"/>
    <row r="37" spans="38:43" s="6" customFormat="1" ht="12"/>
    <row r="38" spans="38:43" s="6" customFormat="1" ht="12"/>
    <row r="39" spans="38:43" s="6" customFormat="1" ht="12"/>
    <row r="40" spans="38:43" s="6" customFormat="1" ht="12"/>
    <row r="41" spans="38:43" s="6" customFormat="1" ht="12"/>
    <row r="42" spans="38:43" s="6" customFormat="1" ht="12"/>
    <row r="43" spans="38:43" s="6" customFormat="1" ht="12"/>
    <row r="44" spans="38:43" s="6" customFormat="1" ht="12"/>
    <row r="45" spans="38:43" s="6" customFormat="1" ht="12"/>
    <row r="46" spans="38:43" s="6" customFormat="1" ht="12"/>
    <row r="47" spans="38:43" s="6" customFormat="1" ht="12"/>
    <row r="48" spans="38:43" s="6" customFormat="1" ht="12"/>
    <row r="49" s="6" customFormat="1" ht="12"/>
    <row r="50" s="6" customFormat="1" ht="12"/>
    <row r="51" s="6" customFormat="1" ht="12"/>
    <row r="52" s="6" customFormat="1" ht="12"/>
    <row r="53" s="6" customFormat="1" ht="12"/>
    <row r="54" s="6" customFormat="1" ht="12"/>
    <row r="55" s="6" customFormat="1" ht="12"/>
    <row r="56" s="6" customFormat="1" ht="12"/>
    <row r="57" s="6" customFormat="1" ht="12"/>
    <row r="58" s="6" customFormat="1" ht="12"/>
    <row r="59" s="6" customFormat="1" ht="12"/>
    <row r="60" s="6" customFormat="1" ht="12"/>
    <row r="61" s="6" customFormat="1" ht="12"/>
    <row r="62" s="6" customFormat="1" ht="12"/>
    <row r="63" s="6" customFormat="1" ht="12"/>
    <row r="64" s="6" customFormat="1" ht="12"/>
    <row r="65" s="6" customFormat="1" ht="12"/>
    <row r="66" s="6" customFormat="1" ht="12"/>
    <row r="67" s="6" customFormat="1" ht="12"/>
    <row r="68" s="6" customFormat="1" ht="12"/>
    <row r="69" s="6" customFormat="1" ht="12"/>
    <row r="70" s="6" customFormat="1" ht="12"/>
    <row r="71" s="6" customFormat="1" ht="12"/>
    <row r="72" s="6" customFormat="1" ht="12"/>
    <row r="73" s="6" customFormat="1" ht="12"/>
    <row r="74" s="6" customFormat="1" ht="12"/>
    <row r="75" s="6" customFormat="1" ht="12"/>
    <row r="76" s="6" customFormat="1" ht="12"/>
    <row r="77" s="6" customFormat="1" ht="12"/>
    <row r="78" s="6" customFormat="1" ht="12"/>
    <row r="79" s="6" customFormat="1" ht="12"/>
    <row r="80" s="6" customFormat="1" ht="12"/>
    <row r="81" s="6" customFormat="1" ht="12"/>
    <row r="82" s="6" customFormat="1" ht="12"/>
    <row r="83" s="6" customFormat="1" ht="12"/>
    <row r="84" s="6" customFormat="1" ht="12"/>
    <row r="85" s="6" customFormat="1" ht="12"/>
    <row r="86" s="6" customFormat="1" ht="12"/>
    <row r="87" s="6" customFormat="1" ht="12"/>
    <row r="88" s="6" customFormat="1" ht="12"/>
    <row r="89" s="6" customFormat="1" ht="12"/>
    <row r="90" s="6" customFormat="1" ht="12"/>
    <row r="91" s="6" customFormat="1" ht="12"/>
    <row r="92" s="6" customFormat="1" ht="12"/>
    <row r="93" s="6" customFormat="1" ht="12"/>
    <row r="94" s="6" customFormat="1" ht="12"/>
    <row r="95" s="6" customFormat="1" ht="12"/>
    <row r="96" s="6" customFormat="1" ht="12"/>
    <row r="97" spans="3:43" s="6" customFormat="1" ht="15" customHeight="1"/>
    <row r="98" spans="3:43">
      <c r="C98" s="6"/>
      <c r="D98" s="6"/>
      <c r="E98" s="6"/>
      <c r="F98" s="6"/>
      <c r="G98" s="6"/>
      <c r="H98" s="6"/>
      <c r="I98" s="6"/>
      <c r="J98" s="6"/>
      <c r="K98" s="6"/>
      <c r="L98" s="6"/>
      <c r="M98" s="6"/>
      <c r="N98" s="6"/>
      <c r="O98" s="6"/>
      <c r="P98" s="6"/>
      <c r="Q98" s="6"/>
      <c r="R98" s="6"/>
      <c r="S98" s="6"/>
      <c r="T98" s="6"/>
      <c r="U98" s="6"/>
      <c r="V98" s="6"/>
      <c r="W98" s="6"/>
      <c r="X98" s="6"/>
      <c r="Y98" s="6"/>
      <c r="Z98" s="6"/>
      <c r="AA98" s="6"/>
      <c r="AB98" s="6"/>
      <c r="AC98" s="6"/>
      <c r="AD98" s="6"/>
      <c r="AE98" s="6"/>
      <c r="AF98" s="6"/>
      <c r="AG98" s="6"/>
      <c r="AH98" s="6"/>
      <c r="AI98" s="6"/>
      <c r="AJ98" s="6"/>
      <c r="AK98" s="6"/>
      <c r="AL98" s="6"/>
      <c r="AM98" s="6"/>
      <c r="AN98" s="6"/>
      <c r="AO98" s="6"/>
      <c r="AP98" s="6"/>
      <c r="AQ98" s="6"/>
    </row>
    <row r="99" spans="3:43">
      <c r="C99" s="6"/>
      <c r="D99" s="6"/>
      <c r="E99" s="6"/>
      <c r="F99" s="6"/>
      <c r="G99" s="6"/>
      <c r="H99" s="6"/>
      <c r="I99" s="6"/>
      <c r="J99" s="6"/>
      <c r="K99" s="6"/>
      <c r="L99" s="6"/>
      <c r="M99" s="6"/>
      <c r="N99" s="6"/>
      <c r="O99" s="6"/>
      <c r="P99" s="6"/>
      <c r="Q99" s="6"/>
      <c r="R99" s="6"/>
      <c r="S99" s="6"/>
      <c r="T99" s="6"/>
      <c r="U99" s="6"/>
      <c r="V99" s="6"/>
      <c r="W99" s="6"/>
      <c r="X99" s="6"/>
      <c r="Y99" s="6"/>
      <c r="Z99" s="6"/>
      <c r="AA99" s="6"/>
      <c r="AB99" s="6"/>
      <c r="AC99" s="6"/>
      <c r="AD99" s="6"/>
      <c r="AE99" s="6"/>
      <c r="AF99" s="6"/>
      <c r="AG99" s="6"/>
      <c r="AH99" s="6"/>
      <c r="AI99" s="6"/>
      <c r="AJ99" s="6"/>
      <c r="AK99" s="6"/>
      <c r="AL99" s="6"/>
      <c r="AM99" s="6"/>
      <c r="AN99" s="6"/>
      <c r="AO99" s="6"/>
      <c r="AP99" s="6"/>
      <c r="AQ99" s="6"/>
    </row>
    <row r="100" spans="3:43">
      <c r="C100" s="6"/>
      <c r="D100" s="6"/>
      <c r="E100" s="6"/>
      <c r="F100" s="6"/>
      <c r="G100" s="6"/>
      <c r="H100" s="6"/>
      <c r="I100" s="6"/>
      <c r="J100" s="6"/>
      <c r="K100" s="6"/>
      <c r="L100" s="6"/>
      <c r="M100" s="6"/>
      <c r="N100" s="6"/>
      <c r="O100" s="6"/>
      <c r="P100" s="6"/>
      <c r="Q100" s="6"/>
      <c r="R100" s="6"/>
      <c r="S100" s="6"/>
      <c r="T100" s="6"/>
      <c r="U100" s="6"/>
      <c r="V100" s="6"/>
      <c r="W100" s="6"/>
      <c r="X100" s="6"/>
      <c r="Y100" s="6"/>
      <c r="Z100" s="6"/>
      <c r="AA100" s="6"/>
      <c r="AB100" s="6"/>
      <c r="AC100" s="6"/>
      <c r="AD100" s="6"/>
      <c r="AE100" s="6"/>
      <c r="AF100" s="6"/>
      <c r="AG100" s="6"/>
      <c r="AH100" s="6"/>
      <c r="AI100" s="6"/>
      <c r="AJ100" s="6"/>
      <c r="AK100" s="6"/>
      <c r="AL100" s="6"/>
      <c r="AM100" s="6"/>
      <c r="AN100" s="6"/>
      <c r="AO100" s="6"/>
      <c r="AP100" s="6"/>
      <c r="AQ100" s="6"/>
    </row>
    <row r="101" spans="3:43">
      <c r="C101" s="6"/>
      <c r="D101" s="6"/>
      <c r="E101" s="6"/>
      <c r="F101" s="6"/>
      <c r="G101" s="6"/>
      <c r="H101" s="6"/>
      <c r="I101" s="6"/>
      <c r="J101" s="6"/>
      <c r="K101" s="6"/>
      <c r="L101" s="6"/>
      <c r="M101" s="6"/>
      <c r="N101" s="6"/>
      <c r="O101" s="6"/>
      <c r="P101" s="6"/>
      <c r="Q101" s="6"/>
      <c r="R101" s="6"/>
      <c r="S101" s="6"/>
      <c r="T101" s="6"/>
      <c r="U101" s="6"/>
      <c r="V101" s="6"/>
      <c r="W101" s="6"/>
      <c r="X101" s="6"/>
      <c r="Y101" s="6"/>
      <c r="Z101" s="6"/>
      <c r="AA101" s="6"/>
      <c r="AB101" s="6"/>
      <c r="AC101" s="6"/>
      <c r="AD101" s="6"/>
      <c r="AE101" s="6"/>
      <c r="AF101" s="6"/>
      <c r="AG101" s="6"/>
      <c r="AH101" s="6"/>
      <c r="AI101" s="6"/>
      <c r="AJ101" s="6"/>
      <c r="AK101" s="6"/>
    </row>
    <row r="102" spans="3:43">
      <c r="C102" s="3"/>
      <c r="D102" s="3"/>
      <c r="E102" s="3"/>
      <c r="F102" s="3"/>
      <c r="G102" s="3"/>
      <c r="H102" s="3"/>
    </row>
    <row r="103" spans="3:43">
      <c r="C103" s="3"/>
      <c r="D103" s="3"/>
      <c r="E103" s="3"/>
      <c r="F103" s="3"/>
      <c r="G103" s="3"/>
      <c r="H103" s="3"/>
    </row>
    <row r="104" spans="3:43">
      <c r="C104" s="3"/>
      <c r="D104" s="3"/>
      <c r="E104" s="3"/>
      <c r="F104" s="3"/>
      <c r="G104" s="3"/>
      <c r="H104" s="3"/>
    </row>
    <row r="105" spans="3:43">
      <c r="C105" s="3"/>
      <c r="D105" s="3"/>
      <c r="E105" s="3"/>
      <c r="F105" s="3"/>
      <c r="G105" s="3"/>
      <c r="H105" s="3"/>
    </row>
    <row r="106" spans="3:43">
      <c r="C106" s="3"/>
      <c r="D106" s="3"/>
      <c r="E106" s="3"/>
      <c r="F106" s="3"/>
      <c r="G106" s="3"/>
      <c r="H106" s="3"/>
    </row>
    <row r="107" spans="3:43">
      <c r="C107" s="3"/>
      <c r="D107" s="3"/>
      <c r="E107" s="3"/>
      <c r="F107" s="3"/>
      <c r="G107" s="3"/>
      <c r="H107" s="3"/>
    </row>
    <row r="108" spans="3:43">
      <c r="C108" s="3"/>
      <c r="D108" s="3"/>
      <c r="E108" s="3"/>
      <c r="F108" s="3"/>
      <c r="G108" s="3"/>
      <c r="H108" s="3"/>
    </row>
    <row r="109" spans="3:43">
      <c r="C109" s="3"/>
      <c r="D109" s="3"/>
      <c r="E109" s="3"/>
      <c r="F109" s="3"/>
      <c r="G109" s="3"/>
      <c r="H109" s="3"/>
    </row>
    <row r="110" spans="3:43">
      <c r="C110" s="3"/>
      <c r="D110" s="3"/>
      <c r="E110" s="3"/>
      <c r="F110" s="3"/>
      <c r="G110" s="3"/>
      <c r="H110" s="3"/>
    </row>
    <row r="111" spans="3:43">
      <c r="C111" s="3"/>
      <c r="D111" s="3"/>
      <c r="E111" s="3"/>
      <c r="F111" s="3"/>
      <c r="G111" s="3"/>
      <c r="H111" s="3"/>
    </row>
    <row r="112" spans="3:43">
      <c r="C112" s="3"/>
      <c r="D112" s="3"/>
      <c r="E112" s="3"/>
      <c r="F112" s="3"/>
      <c r="G112" s="3"/>
      <c r="H112" s="3"/>
    </row>
    <row r="113" spans="3:8">
      <c r="C113" s="3"/>
      <c r="D113" s="3"/>
      <c r="E113" s="3"/>
      <c r="F113" s="3"/>
      <c r="G113" s="3"/>
      <c r="H113" s="3"/>
    </row>
    <row r="114" spans="3:8">
      <c r="C114" s="3"/>
      <c r="D114" s="3"/>
      <c r="E114" s="3"/>
      <c r="F114" s="3"/>
      <c r="G114" s="3"/>
      <c r="H114" s="3"/>
    </row>
    <row r="115" spans="3:8">
      <c r="C115" s="3"/>
      <c r="D115" s="3"/>
      <c r="E115" s="3"/>
      <c r="F115" s="3"/>
      <c r="G115" s="3"/>
      <c r="H115" s="3"/>
    </row>
    <row r="116" spans="3:8">
      <c r="C116" s="3"/>
      <c r="D116" s="3"/>
      <c r="E116" s="3"/>
      <c r="F116" s="3"/>
      <c r="G116" s="3"/>
      <c r="H116" s="3"/>
    </row>
    <row r="117" spans="3:8">
      <c r="C117" s="3"/>
      <c r="D117" s="3"/>
      <c r="E117" s="3"/>
      <c r="F117" s="3"/>
      <c r="G117" s="3"/>
      <c r="H117" s="3"/>
    </row>
    <row r="118" spans="3:8">
      <c r="C118" s="3"/>
      <c r="D118" s="3"/>
      <c r="E118" s="3"/>
      <c r="F118" s="3"/>
      <c r="G118" s="3"/>
      <c r="H118" s="3"/>
    </row>
    <row r="119" spans="3:8">
      <c r="C119" s="3"/>
      <c r="D119" s="3"/>
      <c r="E119" s="3"/>
      <c r="F119" s="3"/>
      <c r="G119" s="3"/>
      <c r="H119" s="3"/>
    </row>
    <row r="120" spans="3:8">
      <c r="C120" s="3"/>
      <c r="D120" s="3"/>
      <c r="E120" s="3"/>
      <c r="F120" s="3"/>
      <c r="G120" s="3"/>
      <c r="H120" s="3"/>
    </row>
    <row r="121" spans="3:8">
      <c r="C121" s="3"/>
      <c r="D121" s="3"/>
      <c r="E121" s="3"/>
      <c r="F121" s="3"/>
      <c r="G121" s="3"/>
      <c r="H121" s="3"/>
    </row>
    <row r="122" spans="3:8">
      <c r="C122" s="3"/>
      <c r="D122" s="3"/>
      <c r="E122" s="3"/>
      <c r="F122" s="3"/>
      <c r="G122" s="3"/>
      <c r="H122" s="3"/>
    </row>
    <row r="123" spans="3:8">
      <c r="C123" s="3"/>
      <c r="D123" s="3"/>
      <c r="E123" s="3"/>
      <c r="F123" s="3"/>
      <c r="G123" s="3"/>
      <c r="H123" s="3"/>
    </row>
    <row r="124" spans="3:8">
      <c r="C124" s="3"/>
      <c r="D124" s="3"/>
      <c r="E124" s="3"/>
      <c r="F124" s="3"/>
      <c r="G124" s="3"/>
      <c r="H124" s="3"/>
    </row>
    <row r="125" spans="3:8">
      <c r="C125" s="3"/>
      <c r="D125" s="3"/>
      <c r="E125" s="3"/>
      <c r="F125" s="3"/>
      <c r="G125" s="3"/>
      <c r="H125" s="3"/>
    </row>
    <row r="126" spans="3:8">
      <c r="C126" s="3"/>
      <c r="D126" s="3"/>
      <c r="E126" s="3"/>
      <c r="F126" s="3"/>
      <c r="G126" s="3"/>
      <c r="H126" s="3"/>
    </row>
    <row r="127" spans="3:8">
      <c r="C127" s="3"/>
      <c r="D127" s="3"/>
      <c r="E127" s="3"/>
      <c r="F127" s="3"/>
      <c r="G127" s="3"/>
      <c r="H127" s="3"/>
    </row>
    <row r="128" spans="3:8">
      <c r="C128" s="3"/>
      <c r="D128" s="3"/>
      <c r="E128" s="3"/>
      <c r="F128" s="3"/>
      <c r="G128" s="3"/>
      <c r="H128" s="3"/>
    </row>
    <row r="129" spans="3:8">
      <c r="C129" s="3"/>
      <c r="D129" s="3"/>
      <c r="E129" s="3"/>
      <c r="F129" s="3"/>
      <c r="G129" s="3"/>
      <c r="H129" s="3"/>
    </row>
    <row r="130" spans="3:8">
      <c r="C130" s="3"/>
      <c r="D130" s="3"/>
      <c r="E130" s="3"/>
      <c r="F130" s="3"/>
      <c r="G130" s="3"/>
      <c r="H130" s="3"/>
    </row>
    <row r="131" spans="3:8">
      <c r="C131" s="3"/>
      <c r="D131" s="3"/>
      <c r="E131" s="3"/>
      <c r="F131" s="3"/>
      <c r="G131" s="3"/>
      <c r="H131" s="3"/>
    </row>
    <row r="132" spans="3:8">
      <c r="C132" s="3"/>
      <c r="D132" s="3"/>
      <c r="E132" s="3"/>
      <c r="F132" s="3"/>
      <c r="G132" s="3"/>
      <c r="H132" s="3"/>
    </row>
    <row r="133" spans="3:8">
      <c r="C133" s="3"/>
      <c r="D133" s="3"/>
      <c r="E133" s="3"/>
      <c r="F133" s="3"/>
      <c r="G133" s="3"/>
      <c r="H133" s="3"/>
    </row>
    <row r="134" spans="3:8">
      <c r="C134" s="3"/>
      <c r="D134" s="3"/>
      <c r="E134" s="3"/>
      <c r="F134" s="3"/>
      <c r="G134" s="3"/>
      <c r="H134" s="3"/>
    </row>
    <row r="135" spans="3:8">
      <c r="C135" s="3"/>
      <c r="D135" s="3"/>
      <c r="E135" s="3"/>
      <c r="F135" s="3"/>
      <c r="G135" s="3"/>
      <c r="H135" s="3"/>
    </row>
    <row r="136" spans="3:8">
      <c r="C136" s="3"/>
      <c r="D136" s="3"/>
      <c r="E136" s="3"/>
      <c r="F136" s="3"/>
      <c r="G136" s="3"/>
      <c r="H136" s="3"/>
    </row>
    <row r="137" spans="3:8">
      <c r="C137" s="3"/>
      <c r="D137" s="3"/>
      <c r="E137" s="3"/>
      <c r="F137" s="3"/>
      <c r="G137" s="3"/>
      <c r="H137" s="3"/>
    </row>
    <row r="138" spans="3:8">
      <c r="C138" s="3"/>
      <c r="D138" s="3"/>
      <c r="E138" s="3"/>
      <c r="F138" s="3"/>
      <c r="G138" s="3"/>
      <c r="H138" s="3"/>
    </row>
    <row r="139" spans="3:8">
      <c r="C139" s="3"/>
      <c r="D139" s="3"/>
      <c r="E139" s="3"/>
      <c r="F139" s="3"/>
      <c r="G139" s="3"/>
      <c r="H139" s="3"/>
    </row>
    <row r="140" spans="3:8">
      <c r="C140" s="3"/>
      <c r="D140" s="3"/>
      <c r="E140" s="3"/>
      <c r="F140" s="3"/>
      <c r="G140" s="3"/>
      <c r="H140" s="3"/>
    </row>
    <row r="141" spans="3:8">
      <c r="C141" s="3"/>
      <c r="D141" s="3"/>
      <c r="E141" s="3"/>
      <c r="F141" s="3"/>
      <c r="G141" s="3"/>
      <c r="H141" s="3"/>
    </row>
    <row r="142" spans="3:8">
      <c r="C142" s="3"/>
      <c r="D142" s="3"/>
      <c r="E142" s="3"/>
      <c r="F142" s="3"/>
      <c r="G142" s="3"/>
      <c r="H142" s="3"/>
    </row>
    <row r="143" spans="3:8">
      <c r="C143" s="3"/>
      <c r="D143" s="3"/>
      <c r="E143" s="3"/>
      <c r="F143" s="3"/>
      <c r="G143" s="3"/>
      <c r="H143" s="3"/>
    </row>
    <row r="144" spans="3:8">
      <c r="C144" s="3"/>
      <c r="D144" s="3"/>
      <c r="E144" s="3"/>
      <c r="F144" s="3"/>
      <c r="G144" s="3"/>
      <c r="H144" s="3"/>
    </row>
    <row r="145" spans="3:8">
      <c r="C145" s="3"/>
      <c r="D145" s="3"/>
      <c r="E145" s="3"/>
      <c r="F145" s="3"/>
      <c r="G145" s="3"/>
      <c r="H145" s="3"/>
    </row>
    <row r="146" spans="3:8">
      <c r="C146" s="3"/>
      <c r="D146" s="3"/>
      <c r="E146" s="3"/>
      <c r="F146" s="3"/>
      <c r="G146" s="3"/>
      <c r="H146" s="3"/>
    </row>
    <row r="147" spans="3:8">
      <c r="C147" s="3"/>
      <c r="D147" s="3"/>
      <c r="E147" s="3"/>
      <c r="F147" s="3"/>
      <c r="G147" s="3"/>
      <c r="H147" s="3"/>
    </row>
    <row r="148" spans="3:8">
      <c r="C148" s="3"/>
      <c r="D148" s="3"/>
      <c r="E148" s="3"/>
      <c r="F148" s="3"/>
      <c r="G148" s="3"/>
      <c r="H148" s="3"/>
    </row>
    <row r="149" spans="3:8">
      <c r="C149" s="3"/>
      <c r="D149" s="3"/>
      <c r="E149" s="3"/>
      <c r="F149" s="3"/>
      <c r="G149" s="3"/>
      <c r="H149" s="3"/>
    </row>
    <row r="150" spans="3:8">
      <c r="C150" s="3"/>
      <c r="D150" s="3"/>
      <c r="E150" s="3"/>
      <c r="F150" s="3"/>
      <c r="G150" s="3"/>
      <c r="H150" s="3"/>
    </row>
    <row r="151" spans="3:8">
      <c r="C151" s="3"/>
      <c r="D151" s="3"/>
      <c r="E151" s="3"/>
      <c r="F151" s="3"/>
      <c r="G151" s="3"/>
      <c r="H151" s="3"/>
    </row>
    <row r="152" spans="3:8">
      <c r="C152" s="3"/>
      <c r="D152" s="3"/>
      <c r="E152" s="3"/>
      <c r="F152" s="3"/>
      <c r="G152" s="3"/>
      <c r="H152" s="3"/>
    </row>
    <row r="153" spans="3:8">
      <c r="C153" s="3"/>
      <c r="D153" s="3"/>
      <c r="E153" s="3"/>
      <c r="F153" s="3"/>
      <c r="G153" s="3"/>
      <c r="H153" s="3"/>
    </row>
    <row r="154" spans="3:8">
      <c r="C154" s="3"/>
      <c r="D154" s="3"/>
      <c r="E154" s="3"/>
      <c r="F154" s="3"/>
      <c r="G154" s="3"/>
      <c r="H154" s="3"/>
    </row>
    <row r="155" spans="3:8">
      <c r="C155" s="3"/>
      <c r="D155" s="3"/>
      <c r="E155" s="3"/>
      <c r="F155" s="3"/>
      <c r="G155" s="3"/>
      <c r="H155" s="3"/>
    </row>
    <row r="156" spans="3:8">
      <c r="C156" s="3"/>
      <c r="D156" s="3"/>
      <c r="E156" s="3"/>
      <c r="F156" s="3"/>
      <c r="G156" s="3"/>
      <c r="H156" s="3"/>
    </row>
    <row r="157" spans="3:8">
      <c r="C157" s="3"/>
      <c r="D157" s="3"/>
      <c r="E157" s="3"/>
      <c r="F157" s="3"/>
      <c r="G157" s="3"/>
      <c r="H157" s="3"/>
    </row>
    <row r="158" spans="3:8">
      <c r="C158" s="3"/>
      <c r="D158" s="3"/>
      <c r="E158" s="3"/>
      <c r="F158" s="3"/>
      <c r="G158" s="3"/>
      <c r="H158" s="3"/>
    </row>
    <row r="159" spans="3:8">
      <c r="C159" s="3"/>
      <c r="D159" s="3"/>
      <c r="E159" s="3"/>
      <c r="F159" s="3"/>
      <c r="G159" s="3"/>
      <c r="H159" s="3"/>
    </row>
    <row r="160" spans="3:8">
      <c r="C160" s="3"/>
      <c r="D160" s="3"/>
      <c r="E160" s="3"/>
      <c r="F160" s="3"/>
      <c r="G160" s="3"/>
      <c r="H160" s="3"/>
    </row>
    <row r="161" spans="3:8">
      <c r="C161" s="3"/>
      <c r="D161" s="3"/>
      <c r="E161" s="3"/>
      <c r="F161" s="3"/>
      <c r="G161" s="3"/>
      <c r="H161" s="3"/>
    </row>
    <row r="162" spans="3:8">
      <c r="C162" s="3"/>
      <c r="D162" s="3"/>
      <c r="E162" s="3"/>
      <c r="F162" s="3"/>
      <c r="G162" s="3"/>
      <c r="H162" s="3"/>
    </row>
    <row r="163" spans="3:8">
      <c r="C163" s="3"/>
      <c r="D163" s="3"/>
      <c r="E163" s="3"/>
      <c r="F163" s="3"/>
      <c r="G163" s="3"/>
      <c r="H163" s="3"/>
    </row>
    <row r="164" spans="3:8">
      <c r="C164" s="3"/>
      <c r="D164" s="3"/>
      <c r="E164" s="3"/>
      <c r="F164" s="3"/>
      <c r="G164" s="3"/>
      <c r="H164" s="3"/>
    </row>
    <row r="165" spans="3:8">
      <c r="C165" s="3"/>
      <c r="D165" s="3"/>
      <c r="E165" s="3"/>
      <c r="F165" s="3"/>
      <c r="G165" s="3"/>
      <c r="H165" s="3"/>
    </row>
    <row r="166" spans="3:8">
      <c r="C166" s="3"/>
      <c r="D166" s="3"/>
      <c r="E166" s="3"/>
      <c r="F166" s="3"/>
      <c r="G166" s="3"/>
      <c r="H166" s="3"/>
    </row>
    <row r="167" spans="3:8">
      <c r="C167" s="3"/>
      <c r="D167" s="3"/>
      <c r="E167" s="3"/>
      <c r="F167" s="3"/>
      <c r="G167" s="3"/>
      <c r="H167" s="3"/>
    </row>
    <row r="168" spans="3:8">
      <c r="C168" s="3"/>
      <c r="D168" s="3"/>
      <c r="E168" s="3"/>
      <c r="F168" s="3"/>
      <c r="G168" s="3"/>
      <c r="H168" s="3"/>
    </row>
    <row r="169" spans="3:8">
      <c r="C169" s="3"/>
      <c r="D169" s="3"/>
      <c r="E169" s="3"/>
      <c r="F169" s="3"/>
      <c r="G169" s="3"/>
      <c r="H169" s="3"/>
    </row>
    <row r="170" spans="3:8">
      <c r="C170" s="3"/>
      <c r="D170" s="3"/>
      <c r="E170" s="3"/>
      <c r="F170" s="3"/>
      <c r="G170" s="3"/>
      <c r="H170" s="3"/>
    </row>
    <row r="171" spans="3:8">
      <c r="C171" s="3"/>
      <c r="D171" s="3"/>
      <c r="E171" s="3"/>
      <c r="F171" s="3"/>
      <c r="G171" s="3"/>
      <c r="H171" s="3"/>
    </row>
    <row r="172" spans="3:8">
      <c r="C172" s="3"/>
      <c r="D172" s="3"/>
      <c r="E172" s="3"/>
      <c r="F172" s="3"/>
      <c r="G172" s="3"/>
      <c r="H172" s="3"/>
    </row>
    <row r="173" spans="3:8">
      <c r="C173" s="3"/>
      <c r="D173" s="3"/>
      <c r="E173" s="3"/>
      <c r="F173" s="3"/>
      <c r="G173" s="3"/>
      <c r="H173" s="3"/>
    </row>
    <row r="174" spans="3:8">
      <c r="C174" s="3"/>
      <c r="D174" s="3"/>
      <c r="E174" s="3"/>
      <c r="F174" s="3"/>
      <c r="G174" s="3"/>
      <c r="H174" s="3"/>
    </row>
    <row r="175" spans="3:8">
      <c r="C175" s="3"/>
      <c r="D175" s="3"/>
      <c r="E175" s="3"/>
      <c r="F175" s="3"/>
      <c r="G175" s="3"/>
      <c r="H175" s="3"/>
    </row>
    <row r="176" spans="3:8">
      <c r="C176" s="3"/>
      <c r="D176" s="3"/>
      <c r="E176" s="3"/>
      <c r="F176" s="3"/>
      <c r="G176" s="3"/>
      <c r="H176" s="3"/>
    </row>
    <row r="177" spans="3:8">
      <c r="C177" s="3"/>
      <c r="D177" s="3"/>
      <c r="E177" s="3"/>
      <c r="F177" s="3"/>
      <c r="G177" s="3"/>
      <c r="H177" s="3"/>
    </row>
    <row r="178" spans="3:8">
      <c r="C178" s="3"/>
      <c r="D178" s="3"/>
      <c r="E178" s="3"/>
      <c r="F178" s="3"/>
      <c r="G178" s="3"/>
      <c r="H178" s="3"/>
    </row>
    <row r="179" spans="3:8">
      <c r="C179" s="3"/>
      <c r="D179" s="3"/>
      <c r="E179" s="3"/>
      <c r="F179" s="3"/>
      <c r="G179" s="3"/>
      <c r="H179" s="3"/>
    </row>
    <row r="180" spans="3:8">
      <c r="C180" s="3"/>
      <c r="D180" s="3"/>
      <c r="E180" s="3"/>
      <c r="F180" s="3"/>
      <c r="G180" s="3"/>
      <c r="H180" s="3"/>
    </row>
    <row r="181" spans="3:8">
      <c r="C181" s="3"/>
      <c r="D181" s="3"/>
      <c r="E181" s="3"/>
      <c r="F181" s="3"/>
      <c r="G181" s="3"/>
      <c r="H181" s="3"/>
    </row>
    <row r="182" spans="3:8">
      <c r="C182" s="3"/>
      <c r="D182" s="3"/>
      <c r="E182" s="3"/>
      <c r="F182" s="3"/>
      <c r="G182" s="3"/>
      <c r="H182" s="3"/>
    </row>
    <row r="183" spans="3:8">
      <c r="C183" s="3"/>
      <c r="D183" s="3"/>
      <c r="E183" s="3"/>
      <c r="F183" s="3"/>
      <c r="G183" s="3"/>
      <c r="H183" s="3"/>
    </row>
    <row r="184" spans="3:8">
      <c r="C184" s="3"/>
      <c r="D184" s="3"/>
      <c r="E184" s="3"/>
      <c r="F184" s="3"/>
      <c r="G184" s="3"/>
      <c r="H184" s="3"/>
    </row>
    <row r="185" spans="3:8">
      <c r="C185" s="3"/>
      <c r="D185" s="3"/>
      <c r="E185" s="3"/>
      <c r="F185" s="3"/>
      <c r="G185" s="3"/>
      <c r="H185" s="3"/>
    </row>
    <row r="186" spans="3:8">
      <c r="C186" s="3"/>
      <c r="D186" s="3"/>
      <c r="E186" s="3"/>
      <c r="F186" s="3"/>
      <c r="G186" s="3"/>
      <c r="H186" s="3"/>
    </row>
    <row r="187" spans="3:8">
      <c r="C187" s="3"/>
      <c r="D187" s="3"/>
      <c r="E187" s="3"/>
      <c r="F187" s="3"/>
      <c r="G187" s="3"/>
      <c r="H187" s="3"/>
    </row>
    <row r="188" spans="3:8">
      <c r="C188" s="3"/>
      <c r="D188" s="3"/>
      <c r="E188" s="3"/>
      <c r="F188" s="3"/>
      <c r="G188" s="3"/>
      <c r="H188" s="3"/>
    </row>
    <row r="189" spans="3:8">
      <c r="C189" s="3"/>
      <c r="D189" s="3"/>
      <c r="E189" s="3"/>
      <c r="F189" s="3"/>
      <c r="G189" s="3"/>
      <c r="H189" s="3"/>
    </row>
    <row r="190" spans="3:8">
      <c r="C190" s="3"/>
      <c r="D190" s="3"/>
      <c r="E190" s="3"/>
      <c r="F190" s="3"/>
      <c r="G190" s="3"/>
      <c r="H190" s="3"/>
    </row>
    <row r="191" spans="3:8">
      <c r="C191" s="3"/>
      <c r="D191" s="3"/>
      <c r="E191" s="3"/>
      <c r="F191" s="3"/>
      <c r="G191" s="3"/>
      <c r="H191" s="3"/>
    </row>
    <row r="192" spans="3:8">
      <c r="C192" s="3"/>
      <c r="D192" s="3"/>
      <c r="E192" s="3"/>
      <c r="F192" s="3"/>
      <c r="G192" s="3"/>
      <c r="H192" s="3"/>
    </row>
    <row r="193" spans="3:8">
      <c r="C193" s="3"/>
      <c r="D193" s="3"/>
      <c r="E193" s="3"/>
      <c r="F193" s="3"/>
      <c r="G193" s="3"/>
      <c r="H193" s="3"/>
    </row>
    <row r="194" spans="3:8">
      <c r="C194" s="3"/>
      <c r="D194" s="3"/>
      <c r="E194" s="3"/>
      <c r="F194" s="3"/>
      <c r="G194" s="3"/>
      <c r="H194" s="3"/>
    </row>
    <row r="195" spans="3:8">
      <c r="C195" s="3"/>
      <c r="D195" s="3"/>
      <c r="E195" s="3"/>
      <c r="F195" s="3"/>
      <c r="G195" s="3"/>
      <c r="H195" s="3"/>
    </row>
    <row r="196" spans="3:8">
      <c r="C196" s="3"/>
      <c r="D196" s="3"/>
      <c r="E196" s="3"/>
      <c r="F196" s="3"/>
      <c r="G196" s="3"/>
      <c r="H196" s="3"/>
    </row>
    <row r="197" spans="3:8">
      <c r="C197" s="3"/>
      <c r="D197" s="3"/>
      <c r="E197" s="3"/>
      <c r="F197" s="3"/>
      <c r="G197" s="3"/>
      <c r="H197" s="3"/>
    </row>
    <row r="198" spans="3:8">
      <c r="C198" s="3"/>
      <c r="D198" s="3"/>
      <c r="E198" s="3"/>
      <c r="F198" s="3"/>
      <c r="G198" s="3"/>
      <c r="H198" s="3"/>
    </row>
    <row r="199" spans="3:8">
      <c r="C199" s="3"/>
      <c r="D199" s="3"/>
      <c r="E199" s="3"/>
      <c r="F199" s="3"/>
      <c r="G199" s="3"/>
      <c r="H199" s="3"/>
    </row>
    <row r="200" spans="3:8">
      <c r="C200" s="3"/>
      <c r="D200" s="3"/>
      <c r="E200" s="3"/>
      <c r="F200" s="3"/>
      <c r="G200" s="3"/>
      <c r="H200" s="3"/>
    </row>
    <row r="201" spans="3:8">
      <c r="C201" s="3"/>
      <c r="D201" s="3"/>
      <c r="E201" s="3"/>
      <c r="F201" s="3"/>
      <c r="G201" s="3"/>
      <c r="H201" s="3"/>
    </row>
    <row r="202" spans="3:8">
      <c r="C202" s="3"/>
      <c r="D202" s="3"/>
      <c r="E202" s="3"/>
      <c r="F202" s="3"/>
      <c r="G202" s="3"/>
      <c r="H202" s="3"/>
    </row>
    <row r="203" spans="3:8">
      <c r="C203" s="3"/>
      <c r="D203" s="3"/>
      <c r="E203" s="3"/>
      <c r="F203" s="3"/>
      <c r="G203" s="3"/>
      <c r="H203" s="3"/>
    </row>
    <row r="204" spans="3:8">
      <c r="C204" s="3"/>
      <c r="D204" s="3"/>
      <c r="E204" s="3"/>
      <c r="F204" s="3"/>
      <c r="G204" s="3"/>
      <c r="H204" s="3"/>
    </row>
    <row r="205" spans="3:8">
      <c r="C205" s="3"/>
      <c r="D205" s="3"/>
      <c r="E205" s="3"/>
      <c r="F205" s="3"/>
      <c r="G205" s="3"/>
      <c r="H205" s="3"/>
    </row>
    <row r="206" spans="3:8">
      <c r="C206" s="3"/>
      <c r="D206" s="3"/>
      <c r="E206" s="3"/>
      <c r="F206" s="3"/>
      <c r="G206" s="3"/>
      <c r="H206" s="3"/>
    </row>
    <row r="207" spans="3:8">
      <c r="C207" s="3"/>
      <c r="D207" s="3"/>
      <c r="E207" s="3"/>
      <c r="F207" s="3"/>
      <c r="G207" s="3"/>
      <c r="H207" s="3"/>
    </row>
  </sheetData>
  <autoFilter ref="A6:AQ6" xr:uid="{4D35780D-5D9A-4EA9-9B61-0FF5EFFB3C7E}"/>
  <mergeCells count="4">
    <mergeCell ref="A4:B4"/>
    <mergeCell ref="A3:E3"/>
    <mergeCell ref="C4:D4"/>
    <mergeCell ref="F3:F6"/>
  </mergeCells>
  <phoneticPr fontId="2"/>
  <pageMargins left="0.70866141732283472" right="0.70866141732283472" top="0.74803149606299213" bottom="0.74803149606299213" header="0.31496062992125984" footer="0.31496062992125984"/>
  <pageSetup paperSize="8" scale="54" fitToHeight="0" pageOrder="overThenDown"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AQ208"/>
  <sheetViews>
    <sheetView showGridLines="0" zoomScaleNormal="100" zoomScaleSheetLayoutView="70" workbookViewId="0">
      <pane xSplit="8" ySplit="6" topLeftCell="I7" activePane="bottomRight" state="frozen"/>
      <selection pane="topRight"/>
      <selection pane="bottomLeft"/>
      <selection pane="bottomRight"/>
    </sheetView>
  </sheetViews>
  <sheetFormatPr defaultRowHeight="13"/>
  <cols>
    <col min="1" max="2" width="5.36328125" style="3" customWidth="1"/>
    <col min="3" max="3" width="5.36328125" style="8" customWidth="1"/>
    <col min="4" max="5" width="5.36328125" style="9" customWidth="1"/>
    <col min="6" max="6" width="6.36328125" style="9" bestFit="1" customWidth="1"/>
    <col min="7" max="8" width="26.36328125" style="10" customWidth="1"/>
    <col min="9" max="37" width="8.36328125" style="3" customWidth="1"/>
    <col min="38" max="43" width="5.36328125" style="3" customWidth="1"/>
    <col min="44" max="44" width="2.1796875" style="3" customWidth="1"/>
    <col min="45" max="244" width="8.7265625" style="3"/>
    <col min="245" max="246" width="4.36328125" style="3" customWidth="1"/>
    <col min="247" max="247" width="8" style="3" customWidth="1"/>
    <col min="248" max="248" width="9.6328125" style="3" customWidth="1"/>
    <col min="249" max="249" width="20.6328125" style="3" customWidth="1"/>
    <col min="250" max="250" width="6.453125" style="3" customWidth="1"/>
    <col min="251" max="254" width="7.6328125" style="3" bestFit="1" customWidth="1"/>
    <col min="255" max="255" width="9.90625" style="3" bestFit="1" customWidth="1"/>
    <col min="256" max="256" width="7.6328125" style="3" bestFit="1" customWidth="1"/>
    <col min="257" max="258" width="9.90625" style="3" bestFit="1" customWidth="1"/>
    <col min="259" max="264" width="4.36328125" style="3" customWidth="1"/>
    <col min="265" max="265" width="20.6328125" style="3" customWidth="1"/>
    <col min="266" max="500" width="8.7265625" style="3"/>
    <col min="501" max="502" width="4.36328125" style="3" customWidth="1"/>
    <col min="503" max="503" width="8" style="3" customWidth="1"/>
    <col min="504" max="504" width="9.6328125" style="3" customWidth="1"/>
    <col min="505" max="505" width="20.6328125" style="3" customWidth="1"/>
    <col min="506" max="506" width="6.453125" style="3" customWidth="1"/>
    <col min="507" max="510" width="7.6328125" style="3" bestFit="1" customWidth="1"/>
    <col min="511" max="511" width="9.90625" style="3" bestFit="1" customWidth="1"/>
    <col min="512" max="512" width="7.6328125" style="3" bestFit="1" customWidth="1"/>
    <col min="513" max="514" width="9.90625" style="3" bestFit="1" customWidth="1"/>
    <col min="515" max="520" width="4.36328125" style="3" customWidth="1"/>
    <col min="521" max="521" width="20.6328125" style="3" customWidth="1"/>
    <col min="522" max="756" width="8.7265625" style="3"/>
    <col min="757" max="758" width="4.36328125" style="3" customWidth="1"/>
    <col min="759" max="759" width="8" style="3" customWidth="1"/>
    <col min="760" max="760" width="9.6328125" style="3" customWidth="1"/>
    <col min="761" max="761" width="20.6328125" style="3" customWidth="1"/>
    <col min="762" max="762" width="6.453125" style="3" customWidth="1"/>
    <col min="763" max="766" width="7.6328125" style="3" bestFit="1" customWidth="1"/>
    <col min="767" max="767" width="9.90625" style="3" bestFit="1" customWidth="1"/>
    <col min="768" max="768" width="7.6328125" style="3" bestFit="1" customWidth="1"/>
    <col min="769" max="770" width="9.90625" style="3" bestFit="1" customWidth="1"/>
    <col min="771" max="776" width="4.36328125" style="3" customWidth="1"/>
    <col min="777" max="777" width="20.6328125" style="3" customWidth="1"/>
    <col min="778" max="1012" width="8.7265625" style="3"/>
    <col min="1013" max="1014" width="4.36328125" style="3" customWidth="1"/>
    <col min="1015" max="1015" width="8" style="3" customWidth="1"/>
    <col min="1016" max="1016" width="9.6328125" style="3" customWidth="1"/>
    <col min="1017" max="1017" width="20.6328125" style="3" customWidth="1"/>
    <col min="1018" max="1018" width="6.453125" style="3" customWidth="1"/>
    <col min="1019" max="1022" width="7.6328125" style="3" bestFit="1" customWidth="1"/>
    <col min="1023" max="1023" width="9.90625" style="3" bestFit="1" customWidth="1"/>
    <col min="1024" max="1024" width="7.6328125" style="3" bestFit="1" customWidth="1"/>
    <col min="1025" max="1026" width="9.90625" style="3" bestFit="1" customWidth="1"/>
    <col min="1027" max="1032" width="4.36328125" style="3" customWidth="1"/>
    <col min="1033" max="1033" width="20.6328125" style="3" customWidth="1"/>
    <col min="1034" max="1268" width="8.7265625" style="3"/>
    <col min="1269" max="1270" width="4.36328125" style="3" customWidth="1"/>
    <col min="1271" max="1271" width="8" style="3" customWidth="1"/>
    <col min="1272" max="1272" width="9.6328125" style="3" customWidth="1"/>
    <col min="1273" max="1273" width="20.6328125" style="3" customWidth="1"/>
    <col min="1274" max="1274" width="6.453125" style="3" customWidth="1"/>
    <col min="1275" max="1278" width="7.6328125" style="3" bestFit="1" customWidth="1"/>
    <col min="1279" max="1279" width="9.90625" style="3" bestFit="1" customWidth="1"/>
    <col min="1280" max="1280" width="7.6328125" style="3" bestFit="1" customWidth="1"/>
    <col min="1281" max="1282" width="9.90625" style="3" bestFit="1" customWidth="1"/>
    <col min="1283" max="1288" width="4.36328125" style="3" customWidth="1"/>
    <col min="1289" max="1289" width="20.6328125" style="3" customWidth="1"/>
    <col min="1290" max="1524" width="8.7265625" style="3"/>
    <col min="1525" max="1526" width="4.36328125" style="3" customWidth="1"/>
    <col min="1527" max="1527" width="8" style="3" customWidth="1"/>
    <col min="1528" max="1528" width="9.6328125" style="3" customWidth="1"/>
    <col min="1529" max="1529" width="20.6328125" style="3" customWidth="1"/>
    <col min="1530" max="1530" width="6.453125" style="3" customWidth="1"/>
    <col min="1531" max="1534" width="7.6328125" style="3" bestFit="1" customWidth="1"/>
    <col min="1535" max="1535" width="9.90625" style="3" bestFit="1" customWidth="1"/>
    <col min="1536" max="1536" width="7.6328125" style="3" bestFit="1" customWidth="1"/>
    <col min="1537" max="1538" width="9.90625" style="3" bestFit="1" customWidth="1"/>
    <col min="1539" max="1544" width="4.36328125" style="3" customWidth="1"/>
    <col min="1545" max="1545" width="20.6328125" style="3" customWidth="1"/>
    <col min="1546" max="1780" width="8.7265625" style="3"/>
    <col min="1781" max="1782" width="4.36328125" style="3" customWidth="1"/>
    <col min="1783" max="1783" width="8" style="3" customWidth="1"/>
    <col min="1784" max="1784" width="9.6328125" style="3" customWidth="1"/>
    <col min="1785" max="1785" width="20.6328125" style="3" customWidth="1"/>
    <col min="1786" max="1786" width="6.453125" style="3" customWidth="1"/>
    <col min="1787" max="1790" width="7.6328125" style="3" bestFit="1" customWidth="1"/>
    <col min="1791" max="1791" width="9.90625" style="3" bestFit="1" customWidth="1"/>
    <col min="1792" max="1792" width="7.6328125" style="3" bestFit="1" customWidth="1"/>
    <col min="1793" max="1794" width="9.90625" style="3" bestFit="1" customWidth="1"/>
    <col min="1795" max="1800" width="4.36328125" style="3" customWidth="1"/>
    <col min="1801" max="1801" width="20.6328125" style="3" customWidth="1"/>
    <col min="1802" max="2036" width="8.7265625" style="3"/>
    <col min="2037" max="2038" width="4.36328125" style="3" customWidth="1"/>
    <col min="2039" max="2039" width="8" style="3" customWidth="1"/>
    <col min="2040" max="2040" width="9.6328125" style="3" customWidth="1"/>
    <col min="2041" max="2041" width="20.6328125" style="3" customWidth="1"/>
    <col min="2042" max="2042" width="6.453125" style="3" customWidth="1"/>
    <col min="2043" max="2046" width="7.6328125" style="3" bestFit="1" customWidth="1"/>
    <col min="2047" max="2047" width="9.90625" style="3" bestFit="1" customWidth="1"/>
    <col min="2048" max="2048" width="7.6328125" style="3" bestFit="1" customWidth="1"/>
    <col min="2049" max="2050" width="9.90625" style="3" bestFit="1" customWidth="1"/>
    <col min="2051" max="2056" width="4.36328125" style="3" customWidth="1"/>
    <col min="2057" max="2057" width="20.6328125" style="3" customWidth="1"/>
    <col min="2058" max="2292" width="8.7265625" style="3"/>
    <col min="2293" max="2294" width="4.36328125" style="3" customWidth="1"/>
    <col min="2295" max="2295" width="8" style="3" customWidth="1"/>
    <col min="2296" max="2296" width="9.6328125" style="3" customWidth="1"/>
    <col min="2297" max="2297" width="20.6328125" style="3" customWidth="1"/>
    <col min="2298" max="2298" width="6.453125" style="3" customWidth="1"/>
    <col min="2299" max="2302" width="7.6328125" style="3" bestFit="1" customWidth="1"/>
    <col min="2303" max="2303" width="9.90625" style="3" bestFit="1" customWidth="1"/>
    <col min="2304" max="2304" width="7.6328125" style="3" bestFit="1" customWidth="1"/>
    <col min="2305" max="2306" width="9.90625" style="3" bestFit="1" customWidth="1"/>
    <col min="2307" max="2312" width="4.36328125" style="3" customWidth="1"/>
    <col min="2313" max="2313" width="20.6328125" style="3" customWidth="1"/>
    <col min="2314" max="2548" width="8.7265625" style="3"/>
    <col min="2549" max="2550" width="4.36328125" style="3" customWidth="1"/>
    <col min="2551" max="2551" width="8" style="3" customWidth="1"/>
    <col min="2552" max="2552" width="9.6328125" style="3" customWidth="1"/>
    <col min="2553" max="2553" width="20.6328125" style="3" customWidth="1"/>
    <col min="2554" max="2554" width="6.453125" style="3" customWidth="1"/>
    <col min="2555" max="2558" width="7.6328125" style="3" bestFit="1" customWidth="1"/>
    <col min="2559" max="2559" width="9.90625" style="3" bestFit="1" customWidth="1"/>
    <col min="2560" max="2560" width="7.6328125" style="3" bestFit="1" customWidth="1"/>
    <col min="2561" max="2562" width="9.90625" style="3" bestFit="1" customWidth="1"/>
    <col min="2563" max="2568" width="4.36328125" style="3" customWidth="1"/>
    <col min="2569" max="2569" width="20.6328125" style="3" customWidth="1"/>
    <col min="2570" max="2804" width="8.7265625" style="3"/>
    <col min="2805" max="2806" width="4.36328125" style="3" customWidth="1"/>
    <col min="2807" max="2807" width="8" style="3" customWidth="1"/>
    <col min="2808" max="2808" width="9.6328125" style="3" customWidth="1"/>
    <col min="2809" max="2809" width="20.6328125" style="3" customWidth="1"/>
    <col min="2810" max="2810" width="6.453125" style="3" customWidth="1"/>
    <col min="2811" max="2814" width="7.6328125" style="3" bestFit="1" customWidth="1"/>
    <col min="2815" max="2815" width="9.90625" style="3" bestFit="1" customWidth="1"/>
    <col min="2816" max="2816" width="7.6328125" style="3" bestFit="1" customWidth="1"/>
    <col min="2817" max="2818" width="9.90625" style="3" bestFit="1" customWidth="1"/>
    <col min="2819" max="2824" width="4.36328125" style="3" customWidth="1"/>
    <col min="2825" max="2825" width="20.6328125" style="3" customWidth="1"/>
    <col min="2826" max="3060" width="8.7265625" style="3"/>
    <col min="3061" max="3062" width="4.36328125" style="3" customWidth="1"/>
    <col min="3063" max="3063" width="8" style="3" customWidth="1"/>
    <col min="3064" max="3064" width="9.6328125" style="3" customWidth="1"/>
    <col min="3065" max="3065" width="20.6328125" style="3" customWidth="1"/>
    <col min="3066" max="3066" width="6.453125" style="3" customWidth="1"/>
    <col min="3067" max="3070" width="7.6328125" style="3" bestFit="1" customWidth="1"/>
    <col min="3071" max="3071" width="9.90625" style="3" bestFit="1" customWidth="1"/>
    <col min="3072" max="3072" width="7.6328125" style="3" bestFit="1" customWidth="1"/>
    <col min="3073" max="3074" width="9.90625" style="3" bestFit="1" customWidth="1"/>
    <col min="3075" max="3080" width="4.36328125" style="3" customWidth="1"/>
    <col min="3081" max="3081" width="20.6328125" style="3" customWidth="1"/>
    <col min="3082" max="3316" width="8.7265625" style="3"/>
    <col min="3317" max="3318" width="4.36328125" style="3" customWidth="1"/>
    <col min="3319" max="3319" width="8" style="3" customWidth="1"/>
    <col min="3320" max="3320" width="9.6328125" style="3" customWidth="1"/>
    <col min="3321" max="3321" width="20.6328125" style="3" customWidth="1"/>
    <col min="3322" max="3322" width="6.453125" style="3" customWidth="1"/>
    <col min="3323" max="3326" width="7.6328125" style="3" bestFit="1" customWidth="1"/>
    <col min="3327" max="3327" width="9.90625" style="3" bestFit="1" customWidth="1"/>
    <col min="3328" max="3328" width="7.6328125" style="3" bestFit="1" customWidth="1"/>
    <col min="3329" max="3330" width="9.90625" style="3" bestFit="1" customWidth="1"/>
    <col min="3331" max="3336" width="4.36328125" style="3" customWidth="1"/>
    <col min="3337" max="3337" width="20.6328125" style="3" customWidth="1"/>
    <col min="3338" max="3572" width="8.7265625" style="3"/>
    <col min="3573" max="3574" width="4.36328125" style="3" customWidth="1"/>
    <col min="3575" max="3575" width="8" style="3" customWidth="1"/>
    <col min="3576" max="3576" width="9.6328125" style="3" customWidth="1"/>
    <col min="3577" max="3577" width="20.6328125" style="3" customWidth="1"/>
    <col min="3578" max="3578" width="6.453125" style="3" customWidth="1"/>
    <col min="3579" max="3582" width="7.6328125" style="3" bestFit="1" customWidth="1"/>
    <col min="3583" max="3583" width="9.90625" style="3" bestFit="1" customWidth="1"/>
    <col min="3584" max="3584" width="7.6328125" style="3" bestFit="1" customWidth="1"/>
    <col min="3585" max="3586" width="9.90625" style="3" bestFit="1" customWidth="1"/>
    <col min="3587" max="3592" width="4.36328125" style="3" customWidth="1"/>
    <col min="3593" max="3593" width="20.6328125" style="3" customWidth="1"/>
    <col min="3594" max="3828" width="8.7265625" style="3"/>
    <col min="3829" max="3830" width="4.36328125" style="3" customWidth="1"/>
    <col min="3831" max="3831" width="8" style="3" customWidth="1"/>
    <col min="3832" max="3832" width="9.6328125" style="3" customWidth="1"/>
    <col min="3833" max="3833" width="20.6328125" style="3" customWidth="1"/>
    <col min="3834" max="3834" width="6.453125" style="3" customWidth="1"/>
    <col min="3835" max="3838" width="7.6328125" style="3" bestFit="1" customWidth="1"/>
    <col min="3839" max="3839" width="9.90625" style="3" bestFit="1" customWidth="1"/>
    <col min="3840" max="3840" width="7.6328125" style="3" bestFit="1" customWidth="1"/>
    <col min="3841" max="3842" width="9.90625" style="3" bestFit="1" customWidth="1"/>
    <col min="3843" max="3848" width="4.36328125" style="3" customWidth="1"/>
    <col min="3849" max="3849" width="20.6328125" style="3" customWidth="1"/>
    <col min="3850" max="4084" width="8.7265625" style="3"/>
    <col min="4085" max="4086" width="4.36328125" style="3" customWidth="1"/>
    <col min="4087" max="4087" width="8" style="3" customWidth="1"/>
    <col min="4088" max="4088" width="9.6328125" style="3" customWidth="1"/>
    <col min="4089" max="4089" width="20.6328125" style="3" customWidth="1"/>
    <col min="4090" max="4090" width="6.453125" style="3" customWidth="1"/>
    <col min="4091" max="4094" width="7.6328125" style="3" bestFit="1" customWidth="1"/>
    <col min="4095" max="4095" width="9.90625" style="3" bestFit="1" customWidth="1"/>
    <col min="4096" max="4096" width="7.6328125" style="3" bestFit="1" customWidth="1"/>
    <col min="4097" max="4098" width="9.90625" style="3" bestFit="1" customWidth="1"/>
    <col min="4099" max="4104" width="4.36328125" style="3" customWidth="1"/>
    <col min="4105" max="4105" width="20.6328125" style="3" customWidth="1"/>
    <col min="4106" max="4340" width="8.7265625" style="3"/>
    <col min="4341" max="4342" width="4.36328125" style="3" customWidth="1"/>
    <col min="4343" max="4343" width="8" style="3" customWidth="1"/>
    <col min="4344" max="4344" width="9.6328125" style="3" customWidth="1"/>
    <col min="4345" max="4345" width="20.6328125" style="3" customWidth="1"/>
    <col min="4346" max="4346" width="6.453125" style="3" customWidth="1"/>
    <col min="4347" max="4350" width="7.6328125" style="3" bestFit="1" customWidth="1"/>
    <col min="4351" max="4351" width="9.90625" style="3" bestFit="1" customWidth="1"/>
    <col min="4352" max="4352" width="7.6328125" style="3" bestFit="1" customWidth="1"/>
    <col min="4353" max="4354" width="9.90625" style="3" bestFit="1" customWidth="1"/>
    <col min="4355" max="4360" width="4.36328125" style="3" customWidth="1"/>
    <col min="4361" max="4361" width="20.6328125" style="3" customWidth="1"/>
    <col min="4362" max="4596" width="8.7265625" style="3"/>
    <col min="4597" max="4598" width="4.36328125" style="3" customWidth="1"/>
    <col min="4599" max="4599" width="8" style="3" customWidth="1"/>
    <col min="4600" max="4600" width="9.6328125" style="3" customWidth="1"/>
    <col min="4601" max="4601" width="20.6328125" style="3" customWidth="1"/>
    <col min="4602" max="4602" width="6.453125" style="3" customWidth="1"/>
    <col min="4603" max="4606" width="7.6328125" style="3" bestFit="1" customWidth="1"/>
    <col min="4607" max="4607" width="9.90625" style="3" bestFit="1" customWidth="1"/>
    <col min="4608" max="4608" width="7.6328125" style="3" bestFit="1" customWidth="1"/>
    <col min="4609" max="4610" width="9.90625" style="3" bestFit="1" customWidth="1"/>
    <col min="4611" max="4616" width="4.36328125" style="3" customWidth="1"/>
    <col min="4617" max="4617" width="20.6328125" style="3" customWidth="1"/>
    <col min="4618" max="4852" width="8.7265625" style="3"/>
    <col min="4853" max="4854" width="4.36328125" style="3" customWidth="1"/>
    <col min="4855" max="4855" width="8" style="3" customWidth="1"/>
    <col min="4856" max="4856" width="9.6328125" style="3" customWidth="1"/>
    <col min="4857" max="4857" width="20.6328125" style="3" customWidth="1"/>
    <col min="4858" max="4858" width="6.453125" style="3" customWidth="1"/>
    <col min="4859" max="4862" width="7.6328125" style="3" bestFit="1" customWidth="1"/>
    <col min="4863" max="4863" width="9.90625" style="3" bestFit="1" customWidth="1"/>
    <col min="4864" max="4864" width="7.6328125" style="3" bestFit="1" customWidth="1"/>
    <col min="4865" max="4866" width="9.90625" style="3" bestFit="1" customWidth="1"/>
    <col min="4867" max="4872" width="4.36328125" style="3" customWidth="1"/>
    <col min="4873" max="4873" width="20.6328125" style="3" customWidth="1"/>
    <col min="4874" max="5108" width="8.7265625" style="3"/>
    <col min="5109" max="5110" width="4.36328125" style="3" customWidth="1"/>
    <col min="5111" max="5111" width="8" style="3" customWidth="1"/>
    <col min="5112" max="5112" width="9.6328125" style="3" customWidth="1"/>
    <col min="5113" max="5113" width="20.6328125" style="3" customWidth="1"/>
    <col min="5114" max="5114" width="6.453125" style="3" customWidth="1"/>
    <col min="5115" max="5118" width="7.6328125" style="3" bestFit="1" customWidth="1"/>
    <col min="5119" max="5119" width="9.90625" style="3" bestFit="1" customWidth="1"/>
    <col min="5120" max="5120" width="7.6328125" style="3" bestFit="1" customWidth="1"/>
    <col min="5121" max="5122" width="9.90625" style="3" bestFit="1" customWidth="1"/>
    <col min="5123" max="5128" width="4.36328125" style="3" customWidth="1"/>
    <col min="5129" max="5129" width="20.6328125" style="3" customWidth="1"/>
    <col min="5130" max="5364" width="8.7265625" style="3"/>
    <col min="5365" max="5366" width="4.36328125" style="3" customWidth="1"/>
    <col min="5367" max="5367" width="8" style="3" customWidth="1"/>
    <col min="5368" max="5368" width="9.6328125" style="3" customWidth="1"/>
    <col min="5369" max="5369" width="20.6328125" style="3" customWidth="1"/>
    <col min="5370" max="5370" width="6.453125" style="3" customWidth="1"/>
    <col min="5371" max="5374" width="7.6328125" style="3" bestFit="1" customWidth="1"/>
    <col min="5375" max="5375" width="9.90625" style="3" bestFit="1" customWidth="1"/>
    <col min="5376" max="5376" width="7.6328125" style="3" bestFit="1" customWidth="1"/>
    <col min="5377" max="5378" width="9.90625" style="3" bestFit="1" customWidth="1"/>
    <col min="5379" max="5384" width="4.36328125" style="3" customWidth="1"/>
    <col min="5385" max="5385" width="20.6328125" style="3" customWidth="1"/>
    <col min="5386" max="5620" width="8.7265625" style="3"/>
    <col min="5621" max="5622" width="4.36328125" style="3" customWidth="1"/>
    <col min="5623" max="5623" width="8" style="3" customWidth="1"/>
    <col min="5624" max="5624" width="9.6328125" style="3" customWidth="1"/>
    <col min="5625" max="5625" width="20.6328125" style="3" customWidth="1"/>
    <col min="5626" max="5626" width="6.453125" style="3" customWidth="1"/>
    <col min="5627" max="5630" width="7.6328125" style="3" bestFit="1" customWidth="1"/>
    <col min="5631" max="5631" width="9.90625" style="3" bestFit="1" customWidth="1"/>
    <col min="5632" max="5632" width="7.6328125" style="3" bestFit="1" customWidth="1"/>
    <col min="5633" max="5634" width="9.90625" style="3" bestFit="1" customWidth="1"/>
    <col min="5635" max="5640" width="4.36328125" style="3" customWidth="1"/>
    <col min="5641" max="5641" width="20.6328125" style="3" customWidth="1"/>
    <col min="5642" max="5876" width="8.7265625" style="3"/>
    <col min="5877" max="5878" width="4.36328125" style="3" customWidth="1"/>
    <col min="5879" max="5879" width="8" style="3" customWidth="1"/>
    <col min="5880" max="5880" width="9.6328125" style="3" customWidth="1"/>
    <col min="5881" max="5881" width="20.6328125" style="3" customWidth="1"/>
    <col min="5882" max="5882" width="6.453125" style="3" customWidth="1"/>
    <col min="5883" max="5886" width="7.6328125" style="3" bestFit="1" customWidth="1"/>
    <col min="5887" max="5887" width="9.90625" style="3" bestFit="1" customWidth="1"/>
    <col min="5888" max="5888" width="7.6328125" style="3" bestFit="1" customWidth="1"/>
    <col min="5889" max="5890" width="9.90625" style="3" bestFit="1" customWidth="1"/>
    <col min="5891" max="5896" width="4.36328125" style="3" customWidth="1"/>
    <col min="5897" max="5897" width="20.6328125" style="3" customWidth="1"/>
    <col min="5898" max="6132" width="8.7265625" style="3"/>
    <col min="6133" max="6134" width="4.36328125" style="3" customWidth="1"/>
    <col min="6135" max="6135" width="8" style="3" customWidth="1"/>
    <col min="6136" max="6136" width="9.6328125" style="3" customWidth="1"/>
    <col min="6137" max="6137" width="20.6328125" style="3" customWidth="1"/>
    <col min="6138" max="6138" width="6.453125" style="3" customWidth="1"/>
    <col min="6139" max="6142" width="7.6328125" style="3" bestFit="1" customWidth="1"/>
    <col min="6143" max="6143" width="9.90625" style="3" bestFit="1" customWidth="1"/>
    <col min="6144" max="6144" width="7.6328125" style="3" bestFit="1" customWidth="1"/>
    <col min="6145" max="6146" width="9.90625" style="3" bestFit="1" customWidth="1"/>
    <col min="6147" max="6152" width="4.36328125" style="3" customWidth="1"/>
    <col min="6153" max="6153" width="20.6328125" style="3" customWidth="1"/>
    <col min="6154" max="6388" width="8.7265625" style="3"/>
    <col min="6389" max="6390" width="4.36328125" style="3" customWidth="1"/>
    <col min="6391" max="6391" width="8" style="3" customWidth="1"/>
    <col min="6392" max="6392" width="9.6328125" style="3" customWidth="1"/>
    <col min="6393" max="6393" width="20.6328125" style="3" customWidth="1"/>
    <col min="6394" max="6394" width="6.453125" style="3" customWidth="1"/>
    <col min="6395" max="6398" width="7.6328125" style="3" bestFit="1" customWidth="1"/>
    <col min="6399" max="6399" width="9.90625" style="3" bestFit="1" customWidth="1"/>
    <col min="6400" max="6400" width="7.6328125" style="3" bestFit="1" customWidth="1"/>
    <col min="6401" max="6402" width="9.90625" style="3" bestFit="1" customWidth="1"/>
    <col min="6403" max="6408" width="4.36328125" style="3" customWidth="1"/>
    <col min="6409" max="6409" width="20.6328125" style="3" customWidth="1"/>
    <col min="6410" max="6644" width="8.7265625" style="3"/>
    <col min="6645" max="6646" width="4.36328125" style="3" customWidth="1"/>
    <col min="6647" max="6647" width="8" style="3" customWidth="1"/>
    <col min="6648" max="6648" width="9.6328125" style="3" customWidth="1"/>
    <col min="6649" max="6649" width="20.6328125" style="3" customWidth="1"/>
    <col min="6650" max="6650" width="6.453125" style="3" customWidth="1"/>
    <col min="6651" max="6654" width="7.6328125" style="3" bestFit="1" customWidth="1"/>
    <col min="6655" max="6655" width="9.90625" style="3" bestFit="1" customWidth="1"/>
    <col min="6656" max="6656" width="7.6328125" style="3" bestFit="1" customWidth="1"/>
    <col min="6657" max="6658" width="9.90625" style="3" bestFit="1" customWidth="1"/>
    <col min="6659" max="6664" width="4.36328125" style="3" customWidth="1"/>
    <col min="6665" max="6665" width="20.6328125" style="3" customWidth="1"/>
    <col min="6666" max="6900" width="8.7265625" style="3"/>
    <col min="6901" max="6902" width="4.36328125" style="3" customWidth="1"/>
    <col min="6903" max="6903" width="8" style="3" customWidth="1"/>
    <col min="6904" max="6904" width="9.6328125" style="3" customWidth="1"/>
    <col min="6905" max="6905" width="20.6328125" style="3" customWidth="1"/>
    <col min="6906" max="6906" width="6.453125" style="3" customWidth="1"/>
    <col min="6907" max="6910" width="7.6328125" style="3" bestFit="1" customWidth="1"/>
    <col min="6911" max="6911" width="9.90625" style="3" bestFit="1" customWidth="1"/>
    <col min="6912" max="6912" width="7.6328125" style="3" bestFit="1" customWidth="1"/>
    <col min="6913" max="6914" width="9.90625" style="3" bestFit="1" customWidth="1"/>
    <col min="6915" max="6920" width="4.36328125" style="3" customWidth="1"/>
    <col min="6921" max="6921" width="20.6328125" style="3" customWidth="1"/>
    <col min="6922" max="7156" width="8.7265625" style="3"/>
    <col min="7157" max="7158" width="4.36328125" style="3" customWidth="1"/>
    <col min="7159" max="7159" width="8" style="3" customWidth="1"/>
    <col min="7160" max="7160" width="9.6328125" style="3" customWidth="1"/>
    <col min="7161" max="7161" width="20.6328125" style="3" customWidth="1"/>
    <col min="7162" max="7162" width="6.453125" style="3" customWidth="1"/>
    <col min="7163" max="7166" width="7.6328125" style="3" bestFit="1" customWidth="1"/>
    <col min="7167" max="7167" width="9.90625" style="3" bestFit="1" customWidth="1"/>
    <col min="7168" max="7168" width="7.6328125" style="3" bestFit="1" customWidth="1"/>
    <col min="7169" max="7170" width="9.90625" style="3" bestFit="1" customWidth="1"/>
    <col min="7171" max="7176" width="4.36328125" style="3" customWidth="1"/>
    <col min="7177" max="7177" width="20.6328125" style="3" customWidth="1"/>
    <col min="7178" max="7412" width="8.7265625" style="3"/>
    <col min="7413" max="7414" width="4.36328125" style="3" customWidth="1"/>
    <col min="7415" max="7415" width="8" style="3" customWidth="1"/>
    <col min="7416" max="7416" width="9.6328125" style="3" customWidth="1"/>
    <col min="7417" max="7417" width="20.6328125" style="3" customWidth="1"/>
    <col min="7418" max="7418" width="6.453125" style="3" customWidth="1"/>
    <col min="7419" max="7422" width="7.6328125" style="3" bestFit="1" customWidth="1"/>
    <col min="7423" max="7423" width="9.90625" style="3" bestFit="1" customWidth="1"/>
    <col min="7424" max="7424" width="7.6328125" style="3" bestFit="1" customWidth="1"/>
    <col min="7425" max="7426" width="9.90625" style="3" bestFit="1" customWidth="1"/>
    <col min="7427" max="7432" width="4.36328125" style="3" customWidth="1"/>
    <col min="7433" max="7433" width="20.6328125" style="3" customWidth="1"/>
    <col min="7434" max="7668" width="8.7265625" style="3"/>
    <col min="7669" max="7670" width="4.36328125" style="3" customWidth="1"/>
    <col min="7671" max="7671" width="8" style="3" customWidth="1"/>
    <col min="7672" max="7672" width="9.6328125" style="3" customWidth="1"/>
    <col min="7673" max="7673" width="20.6328125" style="3" customWidth="1"/>
    <col min="7674" max="7674" width="6.453125" style="3" customWidth="1"/>
    <col min="7675" max="7678" width="7.6328125" style="3" bestFit="1" customWidth="1"/>
    <col min="7679" max="7679" width="9.90625" style="3" bestFit="1" customWidth="1"/>
    <col min="7680" max="7680" width="7.6328125" style="3" bestFit="1" customWidth="1"/>
    <col min="7681" max="7682" width="9.90625" style="3" bestFit="1" customWidth="1"/>
    <col min="7683" max="7688" width="4.36328125" style="3" customWidth="1"/>
    <col min="7689" max="7689" width="20.6328125" style="3" customWidth="1"/>
    <col min="7690" max="7924" width="8.7265625" style="3"/>
    <col min="7925" max="7926" width="4.36328125" style="3" customWidth="1"/>
    <col min="7927" max="7927" width="8" style="3" customWidth="1"/>
    <col min="7928" max="7928" width="9.6328125" style="3" customWidth="1"/>
    <col min="7929" max="7929" width="20.6328125" style="3" customWidth="1"/>
    <col min="7930" max="7930" width="6.453125" style="3" customWidth="1"/>
    <col min="7931" max="7934" width="7.6328125" style="3" bestFit="1" customWidth="1"/>
    <col min="7935" max="7935" width="9.90625" style="3" bestFit="1" customWidth="1"/>
    <col min="7936" max="7936" width="7.6328125" style="3" bestFit="1" customWidth="1"/>
    <col min="7937" max="7938" width="9.90625" style="3" bestFit="1" customWidth="1"/>
    <col min="7939" max="7944" width="4.36328125" style="3" customWidth="1"/>
    <col min="7945" max="7945" width="20.6328125" style="3" customWidth="1"/>
    <col min="7946" max="8180" width="8.7265625" style="3"/>
    <col min="8181" max="8182" width="4.36328125" style="3" customWidth="1"/>
    <col min="8183" max="8183" width="8" style="3" customWidth="1"/>
    <col min="8184" max="8184" width="9.6328125" style="3" customWidth="1"/>
    <col min="8185" max="8185" width="20.6328125" style="3" customWidth="1"/>
    <col min="8186" max="8186" width="6.453125" style="3" customWidth="1"/>
    <col min="8187" max="8190" width="7.6328125" style="3" bestFit="1" customWidth="1"/>
    <col min="8191" max="8191" width="9.90625" style="3" bestFit="1" customWidth="1"/>
    <col min="8192" max="8192" width="7.6328125" style="3" bestFit="1" customWidth="1"/>
    <col min="8193" max="8194" width="9.90625" style="3" bestFit="1" customWidth="1"/>
    <col min="8195" max="8200" width="4.36328125" style="3" customWidth="1"/>
    <col min="8201" max="8201" width="20.6328125" style="3" customWidth="1"/>
    <col min="8202" max="8436" width="8.7265625" style="3"/>
    <col min="8437" max="8438" width="4.36328125" style="3" customWidth="1"/>
    <col min="8439" max="8439" width="8" style="3" customWidth="1"/>
    <col min="8440" max="8440" width="9.6328125" style="3" customWidth="1"/>
    <col min="8441" max="8441" width="20.6328125" style="3" customWidth="1"/>
    <col min="8442" max="8442" width="6.453125" style="3" customWidth="1"/>
    <col min="8443" max="8446" width="7.6328125" style="3" bestFit="1" customWidth="1"/>
    <col min="8447" max="8447" width="9.90625" style="3" bestFit="1" customWidth="1"/>
    <col min="8448" max="8448" width="7.6328125" style="3" bestFit="1" customWidth="1"/>
    <col min="8449" max="8450" width="9.90625" style="3" bestFit="1" customWidth="1"/>
    <col min="8451" max="8456" width="4.36328125" style="3" customWidth="1"/>
    <col min="8457" max="8457" width="20.6328125" style="3" customWidth="1"/>
    <col min="8458" max="8692" width="8.7265625" style="3"/>
    <col min="8693" max="8694" width="4.36328125" style="3" customWidth="1"/>
    <col min="8695" max="8695" width="8" style="3" customWidth="1"/>
    <col min="8696" max="8696" width="9.6328125" style="3" customWidth="1"/>
    <col min="8697" max="8697" width="20.6328125" style="3" customWidth="1"/>
    <col min="8698" max="8698" width="6.453125" style="3" customWidth="1"/>
    <col min="8699" max="8702" width="7.6328125" style="3" bestFit="1" customWidth="1"/>
    <col min="8703" max="8703" width="9.90625" style="3" bestFit="1" customWidth="1"/>
    <col min="8704" max="8704" width="7.6328125" style="3" bestFit="1" customWidth="1"/>
    <col min="8705" max="8706" width="9.90625" style="3" bestFit="1" customWidth="1"/>
    <col min="8707" max="8712" width="4.36328125" style="3" customWidth="1"/>
    <col min="8713" max="8713" width="20.6328125" style="3" customWidth="1"/>
    <col min="8714" max="8948" width="8.7265625" style="3"/>
    <col min="8949" max="8950" width="4.36328125" style="3" customWidth="1"/>
    <col min="8951" max="8951" width="8" style="3" customWidth="1"/>
    <col min="8952" max="8952" width="9.6328125" style="3" customWidth="1"/>
    <col min="8953" max="8953" width="20.6328125" style="3" customWidth="1"/>
    <col min="8954" max="8954" width="6.453125" style="3" customWidth="1"/>
    <col min="8955" max="8958" width="7.6328125" style="3" bestFit="1" customWidth="1"/>
    <col min="8959" max="8959" width="9.90625" style="3" bestFit="1" customWidth="1"/>
    <col min="8960" max="8960" width="7.6328125" style="3" bestFit="1" customWidth="1"/>
    <col min="8961" max="8962" width="9.90625" style="3" bestFit="1" customWidth="1"/>
    <col min="8963" max="8968" width="4.36328125" style="3" customWidth="1"/>
    <col min="8969" max="8969" width="20.6328125" style="3" customWidth="1"/>
    <col min="8970" max="9204" width="8.7265625" style="3"/>
    <col min="9205" max="9206" width="4.36328125" style="3" customWidth="1"/>
    <col min="9207" max="9207" width="8" style="3" customWidth="1"/>
    <col min="9208" max="9208" width="9.6328125" style="3" customWidth="1"/>
    <col min="9209" max="9209" width="20.6328125" style="3" customWidth="1"/>
    <col min="9210" max="9210" width="6.453125" style="3" customWidth="1"/>
    <col min="9211" max="9214" width="7.6328125" style="3" bestFit="1" customWidth="1"/>
    <col min="9215" max="9215" width="9.90625" style="3" bestFit="1" customWidth="1"/>
    <col min="9216" max="9216" width="7.6328125" style="3" bestFit="1" customWidth="1"/>
    <col min="9217" max="9218" width="9.90625" style="3" bestFit="1" customWidth="1"/>
    <col min="9219" max="9224" width="4.36328125" style="3" customWidth="1"/>
    <col min="9225" max="9225" width="20.6328125" style="3" customWidth="1"/>
    <col min="9226" max="9460" width="8.7265625" style="3"/>
    <col min="9461" max="9462" width="4.36328125" style="3" customWidth="1"/>
    <col min="9463" max="9463" width="8" style="3" customWidth="1"/>
    <col min="9464" max="9464" width="9.6328125" style="3" customWidth="1"/>
    <col min="9465" max="9465" width="20.6328125" style="3" customWidth="1"/>
    <col min="9466" max="9466" width="6.453125" style="3" customWidth="1"/>
    <col min="9467" max="9470" width="7.6328125" style="3" bestFit="1" customWidth="1"/>
    <col min="9471" max="9471" width="9.90625" style="3" bestFit="1" customWidth="1"/>
    <col min="9472" max="9472" width="7.6328125" style="3" bestFit="1" customWidth="1"/>
    <col min="9473" max="9474" width="9.90625" style="3" bestFit="1" customWidth="1"/>
    <col min="9475" max="9480" width="4.36328125" style="3" customWidth="1"/>
    <col min="9481" max="9481" width="20.6328125" style="3" customWidth="1"/>
    <col min="9482" max="9716" width="8.7265625" style="3"/>
    <col min="9717" max="9718" width="4.36328125" style="3" customWidth="1"/>
    <col min="9719" max="9719" width="8" style="3" customWidth="1"/>
    <col min="9720" max="9720" width="9.6328125" style="3" customWidth="1"/>
    <col min="9721" max="9721" width="20.6328125" style="3" customWidth="1"/>
    <col min="9722" max="9722" width="6.453125" style="3" customWidth="1"/>
    <col min="9723" max="9726" width="7.6328125" style="3" bestFit="1" customWidth="1"/>
    <col min="9727" max="9727" width="9.90625" style="3" bestFit="1" customWidth="1"/>
    <col min="9728" max="9728" width="7.6328125" style="3" bestFit="1" customWidth="1"/>
    <col min="9729" max="9730" width="9.90625" style="3" bestFit="1" customWidth="1"/>
    <col min="9731" max="9736" width="4.36328125" style="3" customWidth="1"/>
    <col min="9737" max="9737" width="20.6328125" style="3" customWidth="1"/>
    <col min="9738" max="9972" width="8.7265625" style="3"/>
    <col min="9973" max="9974" width="4.36328125" style="3" customWidth="1"/>
    <col min="9975" max="9975" width="8" style="3" customWidth="1"/>
    <col min="9976" max="9976" width="9.6328125" style="3" customWidth="1"/>
    <col min="9977" max="9977" width="20.6328125" style="3" customWidth="1"/>
    <col min="9978" max="9978" width="6.453125" style="3" customWidth="1"/>
    <col min="9979" max="9982" width="7.6328125" style="3" bestFit="1" customWidth="1"/>
    <col min="9983" max="9983" width="9.90625" style="3" bestFit="1" customWidth="1"/>
    <col min="9984" max="9984" width="7.6328125" style="3" bestFit="1" customWidth="1"/>
    <col min="9985" max="9986" width="9.90625" style="3" bestFit="1" customWidth="1"/>
    <col min="9987" max="9992" width="4.36328125" style="3" customWidth="1"/>
    <col min="9993" max="9993" width="20.6328125" style="3" customWidth="1"/>
    <col min="9994" max="10228" width="8.7265625" style="3"/>
    <col min="10229" max="10230" width="4.36328125" style="3" customWidth="1"/>
    <col min="10231" max="10231" width="8" style="3" customWidth="1"/>
    <col min="10232" max="10232" width="9.6328125" style="3" customWidth="1"/>
    <col min="10233" max="10233" width="20.6328125" style="3" customWidth="1"/>
    <col min="10234" max="10234" width="6.453125" style="3" customWidth="1"/>
    <col min="10235" max="10238" width="7.6328125" style="3" bestFit="1" customWidth="1"/>
    <col min="10239" max="10239" width="9.90625" style="3" bestFit="1" customWidth="1"/>
    <col min="10240" max="10240" width="7.6328125" style="3" bestFit="1" customWidth="1"/>
    <col min="10241" max="10242" width="9.90625" style="3" bestFit="1" customWidth="1"/>
    <col min="10243" max="10248" width="4.36328125" style="3" customWidth="1"/>
    <col min="10249" max="10249" width="20.6328125" style="3" customWidth="1"/>
    <col min="10250" max="10484" width="8.7265625" style="3"/>
    <col min="10485" max="10486" width="4.36328125" style="3" customWidth="1"/>
    <col min="10487" max="10487" width="8" style="3" customWidth="1"/>
    <col min="10488" max="10488" width="9.6328125" style="3" customWidth="1"/>
    <col min="10489" max="10489" width="20.6328125" style="3" customWidth="1"/>
    <col min="10490" max="10490" width="6.453125" style="3" customWidth="1"/>
    <col min="10491" max="10494" width="7.6328125" style="3" bestFit="1" customWidth="1"/>
    <col min="10495" max="10495" width="9.90625" style="3" bestFit="1" customWidth="1"/>
    <col min="10496" max="10496" width="7.6328125" style="3" bestFit="1" customWidth="1"/>
    <col min="10497" max="10498" width="9.90625" style="3" bestFit="1" customWidth="1"/>
    <col min="10499" max="10504" width="4.36328125" style="3" customWidth="1"/>
    <col min="10505" max="10505" width="20.6328125" style="3" customWidth="1"/>
    <col min="10506" max="10740" width="8.7265625" style="3"/>
    <col min="10741" max="10742" width="4.36328125" style="3" customWidth="1"/>
    <col min="10743" max="10743" width="8" style="3" customWidth="1"/>
    <col min="10744" max="10744" width="9.6328125" style="3" customWidth="1"/>
    <col min="10745" max="10745" width="20.6328125" style="3" customWidth="1"/>
    <col min="10746" max="10746" width="6.453125" style="3" customWidth="1"/>
    <col min="10747" max="10750" width="7.6328125" style="3" bestFit="1" customWidth="1"/>
    <col min="10751" max="10751" width="9.90625" style="3" bestFit="1" customWidth="1"/>
    <col min="10752" max="10752" width="7.6328125" style="3" bestFit="1" customWidth="1"/>
    <col min="10753" max="10754" width="9.90625" style="3" bestFit="1" customWidth="1"/>
    <col min="10755" max="10760" width="4.36328125" style="3" customWidth="1"/>
    <col min="10761" max="10761" width="20.6328125" style="3" customWidth="1"/>
    <col min="10762" max="10996" width="8.7265625" style="3"/>
    <col min="10997" max="10998" width="4.36328125" style="3" customWidth="1"/>
    <col min="10999" max="10999" width="8" style="3" customWidth="1"/>
    <col min="11000" max="11000" width="9.6328125" style="3" customWidth="1"/>
    <col min="11001" max="11001" width="20.6328125" style="3" customWidth="1"/>
    <col min="11002" max="11002" width="6.453125" style="3" customWidth="1"/>
    <col min="11003" max="11006" width="7.6328125" style="3" bestFit="1" customWidth="1"/>
    <col min="11007" max="11007" width="9.90625" style="3" bestFit="1" customWidth="1"/>
    <col min="11008" max="11008" width="7.6328125" style="3" bestFit="1" customWidth="1"/>
    <col min="11009" max="11010" width="9.90625" style="3" bestFit="1" customWidth="1"/>
    <col min="11011" max="11016" width="4.36328125" style="3" customWidth="1"/>
    <col min="11017" max="11017" width="20.6328125" style="3" customWidth="1"/>
    <col min="11018" max="11252" width="8.7265625" style="3"/>
    <col min="11253" max="11254" width="4.36328125" style="3" customWidth="1"/>
    <col min="11255" max="11255" width="8" style="3" customWidth="1"/>
    <col min="11256" max="11256" width="9.6328125" style="3" customWidth="1"/>
    <col min="11257" max="11257" width="20.6328125" style="3" customWidth="1"/>
    <col min="11258" max="11258" width="6.453125" style="3" customWidth="1"/>
    <col min="11259" max="11262" width="7.6328125" style="3" bestFit="1" customWidth="1"/>
    <col min="11263" max="11263" width="9.90625" style="3" bestFit="1" customWidth="1"/>
    <col min="11264" max="11264" width="7.6328125" style="3" bestFit="1" customWidth="1"/>
    <col min="11265" max="11266" width="9.90625" style="3" bestFit="1" customWidth="1"/>
    <col min="11267" max="11272" width="4.36328125" style="3" customWidth="1"/>
    <col min="11273" max="11273" width="20.6328125" style="3" customWidth="1"/>
    <col min="11274" max="11508" width="8.7265625" style="3"/>
    <col min="11509" max="11510" width="4.36328125" style="3" customWidth="1"/>
    <col min="11511" max="11511" width="8" style="3" customWidth="1"/>
    <col min="11512" max="11512" width="9.6328125" style="3" customWidth="1"/>
    <col min="11513" max="11513" width="20.6328125" style="3" customWidth="1"/>
    <col min="11514" max="11514" width="6.453125" style="3" customWidth="1"/>
    <col min="11515" max="11518" width="7.6328125" style="3" bestFit="1" customWidth="1"/>
    <col min="11519" max="11519" width="9.90625" style="3" bestFit="1" customWidth="1"/>
    <col min="11520" max="11520" width="7.6328125" style="3" bestFit="1" customWidth="1"/>
    <col min="11521" max="11522" width="9.90625" style="3" bestFit="1" customWidth="1"/>
    <col min="11523" max="11528" width="4.36328125" style="3" customWidth="1"/>
    <col min="11529" max="11529" width="20.6328125" style="3" customWidth="1"/>
    <col min="11530" max="11764" width="8.7265625" style="3"/>
    <col min="11765" max="11766" width="4.36328125" style="3" customWidth="1"/>
    <col min="11767" max="11767" width="8" style="3" customWidth="1"/>
    <col min="11768" max="11768" width="9.6328125" style="3" customWidth="1"/>
    <col min="11769" max="11769" width="20.6328125" style="3" customWidth="1"/>
    <col min="11770" max="11770" width="6.453125" style="3" customWidth="1"/>
    <col min="11771" max="11774" width="7.6328125" style="3" bestFit="1" customWidth="1"/>
    <col min="11775" max="11775" width="9.90625" style="3" bestFit="1" customWidth="1"/>
    <col min="11776" max="11776" width="7.6328125" style="3" bestFit="1" customWidth="1"/>
    <col min="11777" max="11778" width="9.90625" style="3" bestFit="1" customWidth="1"/>
    <col min="11779" max="11784" width="4.36328125" style="3" customWidth="1"/>
    <col min="11785" max="11785" width="20.6328125" style="3" customWidth="1"/>
    <col min="11786" max="12020" width="8.7265625" style="3"/>
    <col min="12021" max="12022" width="4.36328125" style="3" customWidth="1"/>
    <col min="12023" max="12023" width="8" style="3" customWidth="1"/>
    <col min="12024" max="12024" width="9.6328125" style="3" customWidth="1"/>
    <col min="12025" max="12025" width="20.6328125" style="3" customWidth="1"/>
    <col min="12026" max="12026" width="6.453125" style="3" customWidth="1"/>
    <col min="12027" max="12030" width="7.6328125" style="3" bestFit="1" customWidth="1"/>
    <col min="12031" max="12031" width="9.90625" style="3" bestFit="1" customWidth="1"/>
    <col min="12032" max="12032" width="7.6328125" style="3" bestFit="1" customWidth="1"/>
    <col min="12033" max="12034" width="9.90625" style="3" bestFit="1" customWidth="1"/>
    <col min="12035" max="12040" width="4.36328125" style="3" customWidth="1"/>
    <col min="12041" max="12041" width="20.6328125" style="3" customWidth="1"/>
    <col min="12042" max="12276" width="8.7265625" style="3"/>
    <col min="12277" max="12278" width="4.36328125" style="3" customWidth="1"/>
    <col min="12279" max="12279" width="8" style="3" customWidth="1"/>
    <col min="12280" max="12280" width="9.6328125" style="3" customWidth="1"/>
    <col min="12281" max="12281" width="20.6328125" style="3" customWidth="1"/>
    <col min="12282" max="12282" width="6.453125" style="3" customWidth="1"/>
    <col min="12283" max="12286" width="7.6328125" style="3" bestFit="1" customWidth="1"/>
    <col min="12287" max="12287" width="9.90625" style="3" bestFit="1" customWidth="1"/>
    <col min="12288" max="12288" width="7.6328125" style="3" bestFit="1" customWidth="1"/>
    <col min="12289" max="12290" width="9.90625" style="3" bestFit="1" customWidth="1"/>
    <col min="12291" max="12296" width="4.36328125" style="3" customWidth="1"/>
    <col min="12297" max="12297" width="20.6328125" style="3" customWidth="1"/>
    <col min="12298" max="12532" width="8.7265625" style="3"/>
    <col min="12533" max="12534" width="4.36328125" style="3" customWidth="1"/>
    <col min="12535" max="12535" width="8" style="3" customWidth="1"/>
    <col min="12536" max="12536" width="9.6328125" style="3" customWidth="1"/>
    <col min="12537" max="12537" width="20.6328125" style="3" customWidth="1"/>
    <col min="12538" max="12538" width="6.453125" style="3" customWidth="1"/>
    <col min="12539" max="12542" width="7.6328125" style="3" bestFit="1" customWidth="1"/>
    <col min="12543" max="12543" width="9.90625" style="3" bestFit="1" customWidth="1"/>
    <col min="12544" max="12544" width="7.6328125" style="3" bestFit="1" customWidth="1"/>
    <col min="12545" max="12546" width="9.90625" style="3" bestFit="1" customWidth="1"/>
    <col min="12547" max="12552" width="4.36328125" style="3" customWidth="1"/>
    <col min="12553" max="12553" width="20.6328125" style="3" customWidth="1"/>
    <col min="12554" max="12788" width="8.7265625" style="3"/>
    <col min="12789" max="12790" width="4.36328125" style="3" customWidth="1"/>
    <col min="12791" max="12791" width="8" style="3" customWidth="1"/>
    <col min="12792" max="12792" width="9.6328125" style="3" customWidth="1"/>
    <col min="12793" max="12793" width="20.6328125" style="3" customWidth="1"/>
    <col min="12794" max="12794" width="6.453125" style="3" customWidth="1"/>
    <col min="12795" max="12798" width="7.6328125" style="3" bestFit="1" customWidth="1"/>
    <col min="12799" max="12799" width="9.90625" style="3" bestFit="1" customWidth="1"/>
    <col min="12800" max="12800" width="7.6328125" style="3" bestFit="1" customWidth="1"/>
    <col min="12801" max="12802" width="9.90625" style="3" bestFit="1" customWidth="1"/>
    <col min="12803" max="12808" width="4.36328125" style="3" customWidth="1"/>
    <col min="12809" max="12809" width="20.6328125" style="3" customWidth="1"/>
    <col min="12810" max="13044" width="8.7265625" style="3"/>
    <col min="13045" max="13046" width="4.36328125" style="3" customWidth="1"/>
    <col min="13047" max="13047" width="8" style="3" customWidth="1"/>
    <col min="13048" max="13048" width="9.6328125" style="3" customWidth="1"/>
    <col min="13049" max="13049" width="20.6328125" style="3" customWidth="1"/>
    <col min="13050" max="13050" width="6.453125" style="3" customWidth="1"/>
    <col min="13051" max="13054" width="7.6328125" style="3" bestFit="1" customWidth="1"/>
    <col min="13055" max="13055" width="9.90625" style="3" bestFit="1" customWidth="1"/>
    <col min="13056" max="13056" width="7.6328125" style="3" bestFit="1" customWidth="1"/>
    <col min="13057" max="13058" width="9.90625" style="3" bestFit="1" customWidth="1"/>
    <col min="13059" max="13064" width="4.36328125" style="3" customWidth="1"/>
    <col min="13065" max="13065" width="20.6328125" style="3" customWidth="1"/>
    <col min="13066" max="13300" width="8.7265625" style="3"/>
    <col min="13301" max="13302" width="4.36328125" style="3" customWidth="1"/>
    <col min="13303" max="13303" width="8" style="3" customWidth="1"/>
    <col min="13304" max="13304" width="9.6328125" style="3" customWidth="1"/>
    <col min="13305" max="13305" width="20.6328125" style="3" customWidth="1"/>
    <col min="13306" max="13306" width="6.453125" style="3" customWidth="1"/>
    <col min="13307" max="13310" width="7.6328125" style="3" bestFit="1" customWidth="1"/>
    <col min="13311" max="13311" width="9.90625" style="3" bestFit="1" customWidth="1"/>
    <col min="13312" max="13312" width="7.6328125" style="3" bestFit="1" customWidth="1"/>
    <col min="13313" max="13314" width="9.90625" style="3" bestFit="1" customWidth="1"/>
    <col min="13315" max="13320" width="4.36328125" style="3" customWidth="1"/>
    <col min="13321" max="13321" width="20.6328125" style="3" customWidth="1"/>
    <col min="13322" max="13556" width="8.7265625" style="3"/>
    <col min="13557" max="13558" width="4.36328125" style="3" customWidth="1"/>
    <col min="13559" max="13559" width="8" style="3" customWidth="1"/>
    <col min="13560" max="13560" width="9.6328125" style="3" customWidth="1"/>
    <col min="13561" max="13561" width="20.6328125" style="3" customWidth="1"/>
    <col min="13562" max="13562" width="6.453125" style="3" customWidth="1"/>
    <col min="13563" max="13566" width="7.6328125" style="3" bestFit="1" customWidth="1"/>
    <col min="13567" max="13567" width="9.90625" style="3" bestFit="1" customWidth="1"/>
    <col min="13568" max="13568" width="7.6328125" style="3" bestFit="1" customWidth="1"/>
    <col min="13569" max="13570" width="9.90625" style="3" bestFit="1" customWidth="1"/>
    <col min="13571" max="13576" width="4.36328125" style="3" customWidth="1"/>
    <col min="13577" max="13577" width="20.6328125" style="3" customWidth="1"/>
    <col min="13578" max="13812" width="8.7265625" style="3"/>
    <col min="13813" max="13814" width="4.36328125" style="3" customWidth="1"/>
    <col min="13815" max="13815" width="8" style="3" customWidth="1"/>
    <col min="13816" max="13816" width="9.6328125" style="3" customWidth="1"/>
    <col min="13817" max="13817" width="20.6328125" style="3" customWidth="1"/>
    <col min="13818" max="13818" width="6.453125" style="3" customWidth="1"/>
    <col min="13819" max="13822" width="7.6328125" style="3" bestFit="1" customWidth="1"/>
    <col min="13823" max="13823" width="9.90625" style="3" bestFit="1" customWidth="1"/>
    <col min="13824" max="13824" width="7.6328125" style="3" bestFit="1" customWidth="1"/>
    <col min="13825" max="13826" width="9.90625" style="3" bestFit="1" customWidth="1"/>
    <col min="13827" max="13832" width="4.36328125" style="3" customWidth="1"/>
    <col min="13833" max="13833" width="20.6328125" style="3" customWidth="1"/>
    <col min="13834" max="14068" width="8.7265625" style="3"/>
    <col min="14069" max="14070" width="4.36328125" style="3" customWidth="1"/>
    <col min="14071" max="14071" width="8" style="3" customWidth="1"/>
    <col min="14072" max="14072" width="9.6328125" style="3" customWidth="1"/>
    <col min="14073" max="14073" width="20.6328125" style="3" customWidth="1"/>
    <col min="14074" max="14074" width="6.453125" style="3" customWidth="1"/>
    <col min="14075" max="14078" width="7.6328125" style="3" bestFit="1" customWidth="1"/>
    <col min="14079" max="14079" width="9.90625" style="3" bestFit="1" customWidth="1"/>
    <col min="14080" max="14080" width="7.6328125" style="3" bestFit="1" customWidth="1"/>
    <col min="14081" max="14082" width="9.90625" style="3" bestFit="1" customWidth="1"/>
    <col min="14083" max="14088" width="4.36328125" style="3" customWidth="1"/>
    <col min="14089" max="14089" width="20.6328125" style="3" customWidth="1"/>
    <col min="14090" max="14324" width="8.7265625" style="3"/>
    <col min="14325" max="14326" width="4.36328125" style="3" customWidth="1"/>
    <col min="14327" max="14327" width="8" style="3" customWidth="1"/>
    <col min="14328" max="14328" width="9.6328125" style="3" customWidth="1"/>
    <col min="14329" max="14329" width="20.6328125" style="3" customWidth="1"/>
    <col min="14330" max="14330" width="6.453125" style="3" customWidth="1"/>
    <col min="14331" max="14334" width="7.6328125" style="3" bestFit="1" customWidth="1"/>
    <col min="14335" max="14335" width="9.90625" style="3" bestFit="1" customWidth="1"/>
    <col min="14336" max="14336" width="7.6328125" style="3" bestFit="1" customWidth="1"/>
    <col min="14337" max="14338" width="9.90625" style="3" bestFit="1" customWidth="1"/>
    <col min="14339" max="14344" width="4.36328125" style="3" customWidth="1"/>
    <col min="14345" max="14345" width="20.6328125" style="3" customWidth="1"/>
    <col min="14346" max="14580" width="8.7265625" style="3"/>
    <col min="14581" max="14582" width="4.36328125" style="3" customWidth="1"/>
    <col min="14583" max="14583" width="8" style="3" customWidth="1"/>
    <col min="14584" max="14584" width="9.6328125" style="3" customWidth="1"/>
    <col min="14585" max="14585" width="20.6328125" style="3" customWidth="1"/>
    <col min="14586" max="14586" width="6.453125" style="3" customWidth="1"/>
    <col min="14587" max="14590" width="7.6328125" style="3" bestFit="1" customWidth="1"/>
    <col min="14591" max="14591" width="9.90625" style="3" bestFit="1" customWidth="1"/>
    <col min="14592" max="14592" width="7.6328125" style="3" bestFit="1" customWidth="1"/>
    <col min="14593" max="14594" width="9.90625" style="3" bestFit="1" customWidth="1"/>
    <col min="14595" max="14600" width="4.36328125" style="3" customWidth="1"/>
    <col min="14601" max="14601" width="20.6328125" style="3" customWidth="1"/>
    <col min="14602" max="14836" width="8.7265625" style="3"/>
    <col min="14837" max="14838" width="4.36328125" style="3" customWidth="1"/>
    <col min="14839" max="14839" width="8" style="3" customWidth="1"/>
    <col min="14840" max="14840" width="9.6328125" style="3" customWidth="1"/>
    <col min="14841" max="14841" width="20.6328125" style="3" customWidth="1"/>
    <col min="14842" max="14842" width="6.453125" style="3" customWidth="1"/>
    <col min="14843" max="14846" width="7.6328125" style="3" bestFit="1" customWidth="1"/>
    <col min="14847" max="14847" width="9.90625" style="3" bestFit="1" customWidth="1"/>
    <col min="14848" max="14848" width="7.6328125" style="3" bestFit="1" customWidth="1"/>
    <col min="14849" max="14850" width="9.90625" style="3" bestFit="1" customWidth="1"/>
    <col min="14851" max="14856" width="4.36328125" style="3" customWidth="1"/>
    <col min="14857" max="14857" width="20.6328125" style="3" customWidth="1"/>
    <col min="14858" max="15092" width="8.7265625" style="3"/>
    <col min="15093" max="15094" width="4.36328125" style="3" customWidth="1"/>
    <col min="15095" max="15095" width="8" style="3" customWidth="1"/>
    <col min="15096" max="15096" width="9.6328125" style="3" customWidth="1"/>
    <col min="15097" max="15097" width="20.6328125" style="3" customWidth="1"/>
    <col min="15098" max="15098" width="6.453125" style="3" customWidth="1"/>
    <col min="15099" max="15102" width="7.6328125" style="3" bestFit="1" customWidth="1"/>
    <col min="15103" max="15103" width="9.90625" style="3" bestFit="1" customWidth="1"/>
    <col min="15104" max="15104" width="7.6328125" style="3" bestFit="1" customWidth="1"/>
    <col min="15105" max="15106" width="9.90625" style="3" bestFit="1" customWidth="1"/>
    <col min="15107" max="15112" width="4.36328125" style="3" customWidth="1"/>
    <col min="15113" max="15113" width="20.6328125" style="3" customWidth="1"/>
    <col min="15114" max="15348" width="8.7265625" style="3"/>
    <col min="15349" max="15350" width="4.36328125" style="3" customWidth="1"/>
    <col min="15351" max="15351" width="8" style="3" customWidth="1"/>
    <col min="15352" max="15352" width="9.6328125" style="3" customWidth="1"/>
    <col min="15353" max="15353" width="20.6328125" style="3" customWidth="1"/>
    <col min="15354" max="15354" width="6.453125" style="3" customWidth="1"/>
    <col min="15355" max="15358" width="7.6328125" style="3" bestFit="1" customWidth="1"/>
    <col min="15359" max="15359" width="9.90625" style="3" bestFit="1" customWidth="1"/>
    <col min="15360" max="15360" width="7.6328125" style="3" bestFit="1" customWidth="1"/>
    <col min="15361" max="15362" width="9.90625" style="3" bestFit="1" customWidth="1"/>
    <col min="15363" max="15368" width="4.36328125" style="3" customWidth="1"/>
    <col min="15369" max="15369" width="20.6328125" style="3" customWidth="1"/>
    <col min="15370" max="15604" width="8.7265625" style="3"/>
    <col min="15605" max="15606" width="4.36328125" style="3" customWidth="1"/>
    <col min="15607" max="15607" width="8" style="3" customWidth="1"/>
    <col min="15608" max="15608" width="9.6328125" style="3" customWidth="1"/>
    <col min="15609" max="15609" width="20.6328125" style="3" customWidth="1"/>
    <col min="15610" max="15610" width="6.453125" style="3" customWidth="1"/>
    <col min="15611" max="15614" width="7.6328125" style="3" bestFit="1" customWidth="1"/>
    <col min="15615" max="15615" width="9.90625" style="3" bestFit="1" customWidth="1"/>
    <col min="15616" max="15616" width="7.6328125" style="3" bestFit="1" customWidth="1"/>
    <col min="15617" max="15618" width="9.90625" style="3" bestFit="1" customWidth="1"/>
    <col min="15619" max="15624" width="4.36328125" style="3" customWidth="1"/>
    <col min="15625" max="15625" width="20.6328125" style="3" customWidth="1"/>
    <col min="15626" max="15860" width="8.7265625" style="3"/>
    <col min="15861" max="15862" width="4.36328125" style="3" customWidth="1"/>
    <col min="15863" max="15863" width="8" style="3" customWidth="1"/>
    <col min="15864" max="15864" width="9.6328125" style="3" customWidth="1"/>
    <col min="15865" max="15865" width="20.6328125" style="3" customWidth="1"/>
    <col min="15866" max="15866" width="6.453125" style="3" customWidth="1"/>
    <col min="15867" max="15870" width="7.6328125" style="3" bestFit="1" customWidth="1"/>
    <col min="15871" max="15871" width="9.90625" style="3" bestFit="1" customWidth="1"/>
    <col min="15872" max="15872" width="7.6328125" style="3" bestFit="1" customWidth="1"/>
    <col min="15873" max="15874" width="9.90625" style="3" bestFit="1" customWidth="1"/>
    <col min="15875" max="15880" width="4.36328125" style="3" customWidth="1"/>
    <col min="15881" max="15881" width="20.6328125" style="3" customWidth="1"/>
    <col min="15882" max="16116" width="8.7265625" style="3"/>
    <col min="16117" max="16118" width="4.36328125" style="3" customWidth="1"/>
    <col min="16119" max="16119" width="8" style="3" customWidth="1"/>
    <col min="16120" max="16120" width="9.6328125" style="3" customWidth="1"/>
    <col min="16121" max="16121" width="20.6328125" style="3" customWidth="1"/>
    <col min="16122" max="16122" width="6.453125" style="3" customWidth="1"/>
    <col min="16123" max="16126" width="7.6328125" style="3" bestFit="1" customWidth="1"/>
    <col min="16127" max="16127" width="9.90625" style="3" bestFit="1" customWidth="1"/>
    <col min="16128" max="16128" width="7.6328125" style="3" bestFit="1" customWidth="1"/>
    <col min="16129" max="16130" width="9.90625" style="3" bestFit="1" customWidth="1"/>
    <col min="16131" max="16136" width="4.36328125" style="3" customWidth="1"/>
    <col min="16137" max="16137" width="20.6328125" style="3" customWidth="1"/>
    <col min="16138" max="16384" width="8.7265625" style="3"/>
  </cols>
  <sheetData>
    <row r="1" spans="1:43" s="1" customFormat="1" ht="23.15" customHeight="1">
      <c r="A1" s="102" t="s">
        <v>459</v>
      </c>
      <c r="B1" s="77"/>
      <c r="C1" s="77"/>
      <c r="D1" s="76"/>
      <c r="E1" s="77"/>
      <c r="F1" s="77"/>
      <c r="G1" s="158" t="s">
        <v>730</v>
      </c>
      <c r="H1" s="77"/>
      <c r="I1" s="77"/>
      <c r="J1" s="77"/>
      <c r="K1" s="63"/>
      <c r="L1" s="63"/>
      <c r="M1" s="63"/>
      <c r="N1" s="65"/>
      <c r="V1" s="77"/>
      <c r="AA1" s="77"/>
      <c r="AB1" s="77"/>
      <c r="AF1" s="77"/>
      <c r="AG1" s="77"/>
      <c r="AH1" s="77"/>
      <c r="AI1" s="77"/>
      <c r="AJ1" s="77"/>
      <c r="AK1" s="77"/>
      <c r="AL1" s="77"/>
      <c r="AM1" s="77"/>
      <c r="AN1" s="77"/>
      <c r="AO1" s="77"/>
      <c r="AP1" s="77"/>
      <c r="AQ1" s="77"/>
    </row>
    <row r="2" spans="1:43" s="12" customFormat="1" ht="5.15" customHeight="1" thickBot="1">
      <c r="C2" s="4"/>
      <c r="D2" s="5"/>
      <c r="E2" s="5"/>
      <c r="F2" s="5"/>
      <c r="G2" s="2"/>
      <c r="H2" s="2"/>
      <c r="I2" s="2"/>
      <c r="J2" s="2"/>
      <c r="K2" s="2"/>
      <c r="L2" s="2"/>
      <c r="M2" s="2"/>
      <c r="N2" s="11"/>
      <c r="O2" s="11"/>
      <c r="P2" s="11"/>
      <c r="Q2" s="11"/>
      <c r="R2" s="11"/>
      <c r="S2" s="11"/>
      <c r="T2" s="11"/>
      <c r="U2" s="11"/>
      <c r="V2" s="2"/>
      <c r="W2" s="11"/>
      <c r="X2" s="11"/>
      <c r="Y2" s="11"/>
      <c r="Z2" s="11"/>
      <c r="AA2" s="2"/>
      <c r="AB2" s="2"/>
      <c r="AC2" s="11"/>
      <c r="AD2" s="11"/>
      <c r="AE2" s="11"/>
      <c r="AF2" s="2"/>
      <c r="AG2" s="2"/>
      <c r="AH2" s="2"/>
      <c r="AI2" s="2"/>
      <c r="AJ2" s="2"/>
      <c r="AK2" s="2"/>
      <c r="AL2" s="2"/>
      <c r="AM2" s="2"/>
      <c r="AN2" s="2"/>
      <c r="AO2" s="2"/>
      <c r="AP2" s="2"/>
      <c r="AQ2" s="2"/>
    </row>
    <row r="3" spans="1:43" s="10" customFormat="1" ht="19" customHeight="1" thickBot="1">
      <c r="A3" s="248" t="s">
        <v>1</v>
      </c>
      <c r="B3" s="249"/>
      <c r="C3" s="249"/>
      <c r="D3" s="249"/>
      <c r="E3" s="250"/>
      <c r="F3" s="253" t="s">
        <v>618</v>
      </c>
      <c r="G3" s="25"/>
      <c r="H3" s="25"/>
      <c r="I3" s="155" t="s">
        <v>2</v>
      </c>
      <c r="J3" s="156"/>
      <c r="K3" s="156"/>
      <c r="L3" s="156"/>
      <c r="M3" s="156"/>
      <c r="N3" s="156"/>
      <c r="O3" s="156"/>
      <c r="P3" s="156"/>
      <c r="Q3" s="156"/>
      <c r="R3" s="156"/>
      <c r="S3" s="156"/>
      <c r="T3" s="156"/>
      <c r="U3" s="156"/>
      <c r="V3" s="156"/>
      <c r="W3" s="156"/>
      <c r="X3" s="156"/>
      <c r="Y3" s="156"/>
      <c r="Z3" s="156"/>
      <c r="AA3" s="156"/>
      <c r="AB3" s="156"/>
      <c r="AC3" s="156"/>
      <c r="AD3" s="156"/>
      <c r="AE3" s="156"/>
      <c r="AF3" s="156"/>
      <c r="AG3" s="156"/>
      <c r="AH3" s="156"/>
      <c r="AI3" s="156"/>
      <c r="AJ3" s="156"/>
      <c r="AK3" s="157"/>
      <c r="AL3" s="155" t="s">
        <v>489</v>
      </c>
      <c r="AM3" s="156"/>
      <c r="AN3" s="156"/>
      <c r="AO3" s="156"/>
      <c r="AP3" s="156"/>
      <c r="AQ3" s="157"/>
    </row>
    <row r="4" spans="1:43" s="10" customFormat="1" ht="19" customHeight="1" thickBot="1">
      <c r="A4" s="251" t="s">
        <v>326</v>
      </c>
      <c r="B4" s="252"/>
      <c r="C4" s="251" t="s">
        <v>3</v>
      </c>
      <c r="D4" s="252"/>
      <c r="E4" s="26"/>
      <c r="F4" s="254"/>
      <c r="G4" s="27"/>
      <c r="H4" s="27"/>
      <c r="I4" s="20" t="s">
        <v>458</v>
      </c>
      <c r="J4" s="21"/>
      <c r="K4" s="21"/>
      <c r="L4" s="21"/>
      <c r="M4" s="21"/>
      <c r="N4" s="21"/>
      <c r="O4" s="21"/>
      <c r="P4" s="21"/>
      <c r="Q4" s="21"/>
      <c r="R4" s="21"/>
      <c r="S4" s="21"/>
      <c r="T4" s="21"/>
      <c r="U4" s="21"/>
      <c r="V4" s="21"/>
      <c r="W4" s="21"/>
      <c r="X4" s="21"/>
      <c r="Y4" s="21"/>
      <c r="Z4" s="21"/>
      <c r="AA4" s="21"/>
      <c r="AB4" s="21"/>
      <c r="AC4" s="21"/>
      <c r="AD4" s="21"/>
      <c r="AE4" s="21"/>
      <c r="AF4" s="21"/>
      <c r="AG4" s="21"/>
      <c r="AH4" s="21"/>
      <c r="AI4" s="21"/>
      <c r="AJ4" s="21"/>
      <c r="AK4" s="21"/>
      <c r="AL4" s="161" t="s">
        <v>488</v>
      </c>
      <c r="AM4" s="162"/>
      <c r="AN4" s="162"/>
      <c r="AO4" s="162"/>
      <c r="AP4" s="162"/>
      <c r="AQ4" s="241"/>
    </row>
    <row r="5" spans="1:43" s="10" customFormat="1" ht="13" customHeight="1">
      <c r="A5" s="28"/>
      <c r="B5" s="29"/>
      <c r="C5" s="28"/>
      <c r="D5" s="29"/>
      <c r="E5" s="30"/>
      <c r="F5" s="254"/>
      <c r="G5" s="27"/>
      <c r="H5" s="27"/>
      <c r="I5" s="13">
        <v>1</v>
      </c>
      <c r="J5" s="14">
        <v>2</v>
      </c>
      <c r="K5" s="14">
        <v>6</v>
      </c>
      <c r="L5" s="14">
        <v>8</v>
      </c>
      <c r="M5" s="14">
        <v>11</v>
      </c>
      <c r="N5" s="14">
        <v>20</v>
      </c>
      <c r="O5" s="14">
        <v>26</v>
      </c>
      <c r="P5" s="14">
        <v>27</v>
      </c>
      <c r="Q5" s="14">
        <v>28</v>
      </c>
      <c r="R5" s="14">
        <v>31</v>
      </c>
      <c r="S5" s="14">
        <v>32</v>
      </c>
      <c r="T5" s="14">
        <v>33</v>
      </c>
      <c r="U5" s="14">
        <v>36</v>
      </c>
      <c r="V5" s="66">
        <v>39</v>
      </c>
      <c r="W5" s="14">
        <v>42</v>
      </c>
      <c r="X5" s="14">
        <v>46</v>
      </c>
      <c r="Y5" s="14">
        <v>49</v>
      </c>
      <c r="Z5" s="14">
        <v>50</v>
      </c>
      <c r="AA5" s="66">
        <v>52</v>
      </c>
      <c r="AB5" s="66">
        <v>53</v>
      </c>
      <c r="AC5" s="14">
        <v>55</v>
      </c>
      <c r="AD5" s="14">
        <v>61</v>
      </c>
      <c r="AE5" s="14">
        <v>98</v>
      </c>
      <c r="AF5" s="14">
        <v>99</v>
      </c>
      <c r="AG5" s="14">
        <v>100</v>
      </c>
      <c r="AH5" s="14">
        <v>101</v>
      </c>
      <c r="AI5" s="14">
        <v>106</v>
      </c>
      <c r="AJ5" s="66">
        <v>112</v>
      </c>
      <c r="AK5" s="14">
        <v>119</v>
      </c>
      <c r="AL5" s="159">
        <v>300</v>
      </c>
      <c r="AM5" s="160"/>
      <c r="AN5" s="163"/>
      <c r="AO5" s="163"/>
      <c r="AP5" s="163"/>
      <c r="AQ5" s="242"/>
    </row>
    <row r="6" spans="1:43" s="10" customFormat="1" ht="170.15" customHeight="1" thickBot="1">
      <c r="A6" s="31" t="s">
        <v>327</v>
      </c>
      <c r="B6" s="32" t="s">
        <v>328</v>
      </c>
      <c r="C6" s="31" t="s">
        <v>4</v>
      </c>
      <c r="D6" s="32" t="s">
        <v>5</v>
      </c>
      <c r="E6" s="33" t="s">
        <v>444</v>
      </c>
      <c r="F6" s="255"/>
      <c r="G6" s="34" t="s">
        <v>6</v>
      </c>
      <c r="H6" s="34" t="s">
        <v>288</v>
      </c>
      <c r="I6" s="229" t="str">
        <f>HYPERLINK("#分類事項一覧! $B$3 "," 男女")</f>
        <v xml:space="preserve"> 男女</v>
      </c>
      <c r="J6" s="230" t="str">
        <f>HYPERLINK("#分類事項一覧! $B$12 "," 配偶関係")</f>
        <v xml:space="preserve"> 配偶関係</v>
      </c>
      <c r="K6" s="230" t="str">
        <f>HYPERLINK("#分類事項一覧! $B$57 "," 年齢")</f>
        <v xml:space="preserve"> 年齢</v>
      </c>
      <c r="L6" s="230" t="str">
        <f>HYPERLINK("#分類事項一覧! $B$377 "," 教育")</f>
        <v xml:space="preserve"> 教育</v>
      </c>
      <c r="M6" s="230" t="str">
        <f>HYPERLINK("#分類事項一覧! $B$459 "," 就業状態・仕事の主従")</f>
        <v xml:space="preserve"> 就業状態・仕事の主従</v>
      </c>
      <c r="N6" s="230" t="str">
        <f>HYPERLINK("#分類事項一覧! $B$664 "," 従業上の地位・雇用形態")</f>
        <v xml:space="preserve"> 従業上の地位・雇用形態</v>
      </c>
      <c r="O6" s="230" t="str">
        <f>HYPERLINK("#分類事項一覧! $B$814 "," 産業")</f>
        <v xml:space="preserve"> 産業</v>
      </c>
      <c r="P6" s="230" t="str">
        <f>HYPERLINK("#分類事項一覧! $B$1176 "," 職業")</f>
        <v xml:space="preserve"> 職業</v>
      </c>
      <c r="Q6" s="230" t="str">
        <f>HYPERLINK("#分類事項一覧! $B$1484 "," 従業者規模")</f>
        <v xml:space="preserve"> 従業者規模</v>
      </c>
      <c r="R6" s="230" t="str">
        <f>HYPERLINK("#分類事項一覧! $B$1533 "," 年間就業日数")</f>
        <v xml:space="preserve"> 年間就業日数</v>
      </c>
      <c r="S6" s="230" t="str">
        <f>HYPERLINK("#分類事項一覧! $B$1547 "," 年間就業日数・就業の規則性")</f>
        <v xml:space="preserve"> 年間就業日数・就業の規則性</v>
      </c>
      <c r="T6" s="230" t="str">
        <f>HYPERLINK("#分類事項一覧! $B$1578 "," 年間就業日数・週間就業時間")</f>
        <v xml:space="preserve"> 年間就業日数・週間就業時間</v>
      </c>
      <c r="U6" s="230" t="str">
        <f>HYPERLINK("#分類事項一覧! $B$1814 "," 週間就業時間")</f>
        <v xml:space="preserve"> 週間就業時間</v>
      </c>
      <c r="V6" s="232" t="str">
        <f>HYPERLINK("#分類事項一覧! $B$1871 "," テレワーク実施の有無・頻度・テレワーク実施の場所")</f>
        <v xml:space="preserve"> テレワーク実施の有無・頻度・テレワーク実施の場所</v>
      </c>
      <c r="W6" s="230" t="str">
        <f>HYPERLINK("#分類事項一覧! $B$1945 "," 継続就業期間")</f>
        <v xml:space="preserve"> 継続就業期間</v>
      </c>
      <c r="X6" s="230" t="str">
        <f>HYPERLINK("#分類事項一覧! $B$2008 "," 就業希望意識")</f>
        <v xml:space="preserve"> 就業希望意識</v>
      </c>
      <c r="Y6" s="230" t="str">
        <f>HYPERLINK("#分類事項一覧! $B$2053 "," 転職希望理由")</f>
        <v xml:space="preserve"> 転職希望理由</v>
      </c>
      <c r="Z6" s="230" t="str">
        <f>HYPERLINK("#分類事項一覧! $B$2069 "," 就業時間希望")</f>
        <v xml:space="preserve"> 就業時間希望</v>
      </c>
      <c r="AA6" s="230" t="str">
        <f>HYPERLINK("#分類事項一覧! $B$2088 "," 副業の有無・副業の従業上の地位・雇用形態")</f>
        <v xml:space="preserve"> 副業の有無・副業の従業上の地位・雇用形態</v>
      </c>
      <c r="AB6" s="232" t="str">
        <f>HYPERLINK("#分類事項一覧! $B$2099 "," フリーランスの本業・副業の別")</f>
        <v xml:space="preserve"> フリーランスの本業・副業の別</v>
      </c>
      <c r="AC6" s="230" t="str">
        <f>HYPERLINK("#分類事項一覧! $B$2127 "," 就業希望の有無・求職活動の有無")</f>
        <v xml:space="preserve"> 就業希望の有無・求職活動の有無</v>
      </c>
      <c r="AD6" s="230" t="str">
        <f>HYPERLINK("#分類事項一覧! $B$2224 "," 希望する仕事の形態")</f>
        <v xml:space="preserve"> 希望する仕事の形態</v>
      </c>
      <c r="AE6" s="230" t="str">
        <f>HYPERLINK("#分類事項一覧! $B$3083 "," 介護の有無・頻度")</f>
        <v xml:space="preserve"> 介護の有無・頻度</v>
      </c>
      <c r="AF6" s="230" t="str">
        <f>HYPERLINK("#分類事項一覧! $B$3098 "," 介護の有無・頻度・介護休業等制度利用の有無")</f>
        <v xml:space="preserve"> 介護の有無・頻度・介護休業等制度利用の有無</v>
      </c>
      <c r="AG6" s="230" t="str">
        <f>HYPERLINK("#分類事項一覧! $B$3109 "," 介護休業等制度利用の有無")</f>
        <v xml:space="preserve"> 介護休業等制度利用の有無</v>
      </c>
      <c r="AH6" s="230" t="str">
        <f>HYPERLINK("#分類事項一覧! $B$3118 "," 介護休業等制度利用の有無・介護休業等制度の種類")</f>
        <v xml:space="preserve"> 介護休業等制度利用の有無・介護休業等制度の種類</v>
      </c>
      <c r="AI6" s="230" t="str">
        <f>HYPERLINK("#分類事項一覧! $B$3245 "," 本業の従業上の地位・雇用形態")</f>
        <v xml:space="preserve"> 本業の従業上の地位・雇用形態</v>
      </c>
      <c r="AJ6" s="232" t="str">
        <f>HYPERLINK("#分類事項一覧! $B$3362 "," 本業の職業")</f>
        <v xml:space="preserve"> 本業の職業</v>
      </c>
      <c r="AK6" s="230" t="str">
        <f>HYPERLINK("#分類事項一覧! $B$3505 "," 本業の所得")</f>
        <v xml:space="preserve"> 本業の所得</v>
      </c>
      <c r="AL6" s="240" t="str">
        <f>HYPERLINK("#分類事項一覧! $B$5017 "," 地域区分")</f>
        <v xml:space="preserve"> 地域区分</v>
      </c>
      <c r="AM6" s="35" t="s">
        <v>490</v>
      </c>
      <c r="AN6" s="56" t="s">
        <v>491</v>
      </c>
      <c r="AO6" s="56" t="s">
        <v>492</v>
      </c>
      <c r="AP6" s="56" t="s">
        <v>493</v>
      </c>
      <c r="AQ6" s="243" t="s">
        <v>494</v>
      </c>
    </row>
    <row r="7" spans="1:43" s="7" customFormat="1" ht="12" customHeight="1">
      <c r="A7" s="36" t="s">
        <v>436</v>
      </c>
      <c r="B7" s="37" t="s">
        <v>7</v>
      </c>
      <c r="C7" s="36" t="s">
        <v>216</v>
      </c>
      <c r="D7" s="37" t="s">
        <v>7</v>
      </c>
      <c r="E7" s="61" t="s">
        <v>198</v>
      </c>
      <c r="F7" s="61" t="s">
        <v>731</v>
      </c>
      <c r="G7" s="38" t="s">
        <v>0</v>
      </c>
      <c r="H7" s="38" t="s">
        <v>289</v>
      </c>
      <c r="I7" s="16">
        <v>3</v>
      </c>
      <c r="J7" s="46"/>
      <c r="K7" s="17">
        <v>14</v>
      </c>
      <c r="L7" s="17"/>
      <c r="M7" s="17">
        <v>11</v>
      </c>
      <c r="N7" s="17"/>
      <c r="O7" s="17"/>
      <c r="P7" s="17"/>
      <c r="Q7" s="17"/>
      <c r="R7" s="17"/>
      <c r="S7" s="17"/>
      <c r="T7" s="17"/>
      <c r="U7" s="17"/>
      <c r="V7" s="46"/>
      <c r="W7" s="17"/>
      <c r="X7" s="17"/>
      <c r="Y7" s="17"/>
      <c r="Z7" s="17"/>
      <c r="AA7" s="46"/>
      <c r="AB7" s="46"/>
      <c r="AC7" s="17"/>
      <c r="AD7" s="17"/>
      <c r="AE7" s="17"/>
      <c r="AF7" s="17">
        <v>5</v>
      </c>
      <c r="AG7" s="17"/>
      <c r="AH7" s="17"/>
      <c r="AI7" s="46"/>
      <c r="AJ7" s="46"/>
      <c r="AK7" s="46"/>
      <c r="AL7" s="97">
        <v>1</v>
      </c>
      <c r="AM7" s="17" t="s">
        <v>115</v>
      </c>
      <c r="AN7" s="57"/>
      <c r="AO7" s="57"/>
      <c r="AP7" s="57"/>
      <c r="AQ7" s="244"/>
    </row>
    <row r="8" spans="1:43" s="7" customFormat="1" ht="12" customHeight="1">
      <c r="A8" s="39" t="s">
        <v>436</v>
      </c>
      <c r="B8" s="40" t="s">
        <v>8</v>
      </c>
      <c r="C8" s="39" t="s">
        <v>216</v>
      </c>
      <c r="D8" s="40" t="s">
        <v>8</v>
      </c>
      <c r="E8" s="42" t="s">
        <v>198</v>
      </c>
      <c r="F8" s="42" t="s">
        <v>732</v>
      </c>
      <c r="G8" s="41" t="s">
        <v>9</v>
      </c>
      <c r="H8" s="41" t="s">
        <v>289</v>
      </c>
      <c r="I8" s="98">
        <v>3</v>
      </c>
      <c r="J8" s="19" t="s">
        <v>254</v>
      </c>
      <c r="K8" s="19">
        <v>14</v>
      </c>
      <c r="L8" s="19">
        <v>3</v>
      </c>
      <c r="M8" s="19"/>
      <c r="N8" s="19"/>
      <c r="O8" s="19"/>
      <c r="P8" s="19"/>
      <c r="Q8" s="19"/>
      <c r="R8" s="19"/>
      <c r="S8" s="19"/>
      <c r="T8" s="19"/>
      <c r="U8" s="19"/>
      <c r="V8" s="48"/>
      <c r="W8" s="19"/>
      <c r="X8" s="19">
        <v>5</v>
      </c>
      <c r="Y8" s="19"/>
      <c r="Z8" s="19"/>
      <c r="AA8" s="48"/>
      <c r="AB8" s="48"/>
      <c r="AC8" s="19"/>
      <c r="AD8" s="19"/>
      <c r="AE8" s="19"/>
      <c r="AF8" s="19">
        <v>5</v>
      </c>
      <c r="AG8" s="19"/>
      <c r="AH8" s="19"/>
      <c r="AI8" s="48"/>
      <c r="AJ8" s="48"/>
      <c r="AK8" s="48"/>
      <c r="AL8" s="98">
        <v>1</v>
      </c>
      <c r="AM8" s="19" t="s">
        <v>115</v>
      </c>
      <c r="AN8" s="58"/>
      <c r="AO8" s="58"/>
      <c r="AP8" s="58"/>
      <c r="AQ8" s="245"/>
    </row>
    <row r="9" spans="1:43" s="7" customFormat="1" ht="12" customHeight="1">
      <c r="A9" s="108" t="s">
        <v>436</v>
      </c>
      <c r="B9" s="109" t="s">
        <v>10</v>
      </c>
      <c r="C9" s="108" t="s">
        <v>216</v>
      </c>
      <c r="D9" s="109" t="s">
        <v>10</v>
      </c>
      <c r="E9" s="110" t="s">
        <v>198</v>
      </c>
      <c r="F9" s="110" t="s">
        <v>733</v>
      </c>
      <c r="G9" s="54" t="s">
        <v>9</v>
      </c>
      <c r="H9" s="54" t="s">
        <v>289</v>
      </c>
      <c r="I9" s="112">
        <v>3</v>
      </c>
      <c r="J9" s="23"/>
      <c r="K9" s="23">
        <v>14</v>
      </c>
      <c r="L9" s="23"/>
      <c r="M9" s="23"/>
      <c r="N9" s="55">
        <v>13</v>
      </c>
      <c r="O9" s="23"/>
      <c r="P9" s="23"/>
      <c r="Q9" s="23"/>
      <c r="R9" s="23"/>
      <c r="S9" s="23"/>
      <c r="T9" s="23"/>
      <c r="U9" s="23"/>
      <c r="V9" s="55"/>
      <c r="W9" s="23"/>
      <c r="X9" s="23"/>
      <c r="Y9" s="23"/>
      <c r="Z9" s="23"/>
      <c r="AA9" s="55"/>
      <c r="AB9" s="55"/>
      <c r="AC9" s="23"/>
      <c r="AD9" s="23"/>
      <c r="AE9" s="23"/>
      <c r="AF9" s="23">
        <v>5</v>
      </c>
      <c r="AG9" s="23"/>
      <c r="AH9" s="23"/>
      <c r="AI9" s="55"/>
      <c r="AJ9" s="55"/>
      <c r="AK9" s="55"/>
      <c r="AL9" s="98">
        <v>1</v>
      </c>
      <c r="AM9" s="19" t="s">
        <v>115</v>
      </c>
      <c r="AN9" s="58"/>
      <c r="AO9" s="58"/>
      <c r="AP9" s="58"/>
      <c r="AQ9" s="245"/>
    </row>
    <row r="10" spans="1:43" s="7" customFormat="1" ht="12" customHeight="1">
      <c r="A10" s="39" t="s">
        <v>436</v>
      </c>
      <c r="B10" s="40" t="s">
        <v>12</v>
      </c>
      <c r="C10" s="39" t="s">
        <v>216</v>
      </c>
      <c r="D10" s="40" t="s">
        <v>12</v>
      </c>
      <c r="E10" s="42" t="s">
        <v>198</v>
      </c>
      <c r="F10" s="42" t="s">
        <v>734</v>
      </c>
      <c r="G10" s="41" t="s">
        <v>11</v>
      </c>
      <c r="H10" s="41" t="s">
        <v>289</v>
      </c>
      <c r="I10" s="98">
        <v>3</v>
      </c>
      <c r="J10" s="19" t="s">
        <v>254</v>
      </c>
      <c r="K10" s="19">
        <v>14</v>
      </c>
      <c r="L10" s="19">
        <v>3</v>
      </c>
      <c r="M10" s="19"/>
      <c r="N10" s="19"/>
      <c r="O10" s="19"/>
      <c r="P10" s="19"/>
      <c r="Q10" s="19"/>
      <c r="R10" s="19"/>
      <c r="S10" s="19"/>
      <c r="T10" s="19"/>
      <c r="U10" s="19"/>
      <c r="V10" s="48"/>
      <c r="W10" s="19"/>
      <c r="X10" s="19"/>
      <c r="Y10" s="19"/>
      <c r="Z10" s="19"/>
      <c r="AA10" s="48"/>
      <c r="AB10" s="48"/>
      <c r="AC10" s="19">
        <v>5</v>
      </c>
      <c r="AD10" s="19"/>
      <c r="AE10" s="19"/>
      <c r="AF10" s="19">
        <v>5</v>
      </c>
      <c r="AG10" s="19"/>
      <c r="AH10" s="19"/>
      <c r="AI10" s="48"/>
      <c r="AJ10" s="48"/>
      <c r="AK10" s="48"/>
      <c r="AL10" s="98">
        <v>1</v>
      </c>
      <c r="AM10" s="19" t="s">
        <v>115</v>
      </c>
      <c r="AN10" s="58"/>
      <c r="AO10" s="58"/>
      <c r="AP10" s="58"/>
      <c r="AQ10" s="245"/>
    </row>
    <row r="11" spans="1:43" s="7" customFormat="1" ht="12" customHeight="1">
      <c r="A11" s="39" t="s">
        <v>425</v>
      </c>
      <c r="B11" s="40"/>
      <c r="C11" s="39" t="s">
        <v>217</v>
      </c>
      <c r="D11" s="40"/>
      <c r="E11" s="42" t="s">
        <v>199</v>
      </c>
      <c r="F11" s="42" t="s">
        <v>735</v>
      </c>
      <c r="G11" s="41" t="s">
        <v>104</v>
      </c>
      <c r="H11" s="41" t="s">
        <v>289</v>
      </c>
      <c r="I11" s="18">
        <v>3</v>
      </c>
      <c r="J11" s="48"/>
      <c r="K11" s="19"/>
      <c r="L11" s="19"/>
      <c r="M11" s="19"/>
      <c r="N11" s="19">
        <v>3</v>
      </c>
      <c r="O11" s="19"/>
      <c r="P11" s="19"/>
      <c r="Q11" s="19"/>
      <c r="R11" s="19"/>
      <c r="S11" s="19"/>
      <c r="T11" s="19"/>
      <c r="U11" s="19"/>
      <c r="V11" s="48"/>
      <c r="W11" s="19">
        <v>6</v>
      </c>
      <c r="X11" s="19"/>
      <c r="Y11" s="19"/>
      <c r="Z11" s="19"/>
      <c r="AA11" s="48"/>
      <c r="AB11" s="48"/>
      <c r="AC11" s="19"/>
      <c r="AD11" s="19"/>
      <c r="AE11" s="19"/>
      <c r="AF11" s="19"/>
      <c r="AG11" s="19"/>
      <c r="AH11" s="19">
        <v>9</v>
      </c>
      <c r="AI11" s="48"/>
      <c r="AJ11" s="48"/>
      <c r="AK11" s="48"/>
      <c r="AL11" s="98">
        <v>1</v>
      </c>
      <c r="AM11" s="19" t="s">
        <v>115</v>
      </c>
      <c r="AN11" s="58"/>
      <c r="AO11" s="58"/>
      <c r="AP11" s="58"/>
      <c r="AQ11" s="245"/>
    </row>
    <row r="12" spans="1:43" s="7" customFormat="1" ht="12" customHeight="1">
      <c r="A12" s="39" t="s">
        <v>232</v>
      </c>
      <c r="B12" s="40"/>
      <c r="C12" s="39" t="s">
        <v>218</v>
      </c>
      <c r="D12" s="40"/>
      <c r="E12" s="42" t="s">
        <v>201</v>
      </c>
      <c r="F12" s="42" t="s">
        <v>736</v>
      </c>
      <c r="G12" s="41" t="s">
        <v>104</v>
      </c>
      <c r="H12" s="41" t="s">
        <v>289</v>
      </c>
      <c r="I12" s="18">
        <v>3</v>
      </c>
      <c r="J12" s="48"/>
      <c r="K12" s="19">
        <v>14</v>
      </c>
      <c r="L12" s="19"/>
      <c r="M12" s="19"/>
      <c r="N12" s="50">
        <v>3</v>
      </c>
      <c r="O12" s="19"/>
      <c r="P12" s="19"/>
      <c r="Q12" s="19"/>
      <c r="R12" s="19"/>
      <c r="S12" s="19"/>
      <c r="T12" s="19"/>
      <c r="U12" s="19"/>
      <c r="V12" s="48"/>
      <c r="W12" s="19"/>
      <c r="X12" s="19"/>
      <c r="Y12" s="19"/>
      <c r="Z12" s="19"/>
      <c r="AA12" s="48"/>
      <c r="AB12" s="48"/>
      <c r="AC12" s="19"/>
      <c r="AD12" s="19"/>
      <c r="AE12" s="19"/>
      <c r="AF12" s="19"/>
      <c r="AG12" s="19"/>
      <c r="AH12" s="19">
        <v>9</v>
      </c>
      <c r="AI12" s="48"/>
      <c r="AJ12" s="48"/>
      <c r="AK12" s="48"/>
      <c r="AL12" s="98">
        <v>1</v>
      </c>
      <c r="AM12" s="19" t="s">
        <v>115</v>
      </c>
      <c r="AN12" s="58"/>
      <c r="AO12" s="58"/>
      <c r="AP12" s="58"/>
      <c r="AQ12" s="245"/>
    </row>
    <row r="13" spans="1:43" s="7" customFormat="1" ht="12" customHeight="1">
      <c r="A13" s="39" t="s">
        <v>234</v>
      </c>
      <c r="B13" s="40"/>
      <c r="C13" s="39" t="s">
        <v>219</v>
      </c>
      <c r="D13" s="40"/>
      <c r="E13" s="42" t="s">
        <v>203</v>
      </c>
      <c r="F13" s="42" t="s">
        <v>737</v>
      </c>
      <c r="G13" s="41" t="s">
        <v>104</v>
      </c>
      <c r="H13" s="41" t="s">
        <v>289</v>
      </c>
      <c r="I13" s="18">
        <v>3</v>
      </c>
      <c r="J13" s="48"/>
      <c r="K13" s="19"/>
      <c r="L13" s="19"/>
      <c r="M13" s="19"/>
      <c r="N13" s="19">
        <v>3</v>
      </c>
      <c r="O13" s="19">
        <v>21</v>
      </c>
      <c r="P13" s="19"/>
      <c r="Q13" s="19"/>
      <c r="R13" s="19"/>
      <c r="S13" s="19"/>
      <c r="T13" s="19"/>
      <c r="U13" s="19"/>
      <c r="V13" s="48"/>
      <c r="W13" s="19"/>
      <c r="X13" s="19"/>
      <c r="Y13" s="19"/>
      <c r="Z13" s="19"/>
      <c r="AA13" s="48"/>
      <c r="AB13" s="48"/>
      <c r="AC13" s="19"/>
      <c r="AD13" s="19"/>
      <c r="AE13" s="19"/>
      <c r="AF13" s="19"/>
      <c r="AG13" s="19"/>
      <c r="AH13" s="19">
        <v>9</v>
      </c>
      <c r="AI13" s="48"/>
      <c r="AJ13" s="48"/>
      <c r="AK13" s="48"/>
      <c r="AL13" s="98">
        <v>1</v>
      </c>
      <c r="AM13" s="19" t="s">
        <v>115</v>
      </c>
      <c r="AN13" s="58"/>
      <c r="AO13" s="58"/>
      <c r="AP13" s="58"/>
      <c r="AQ13" s="245"/>
    </row>
    <row r="14" spans="1:43" s="7" customFormat="1" ht="12" customHeight="1">
      <c r="A14" s="39" t="s">
        <v>236</v>
      </c>
      <c r="B14" s="40"/>
      <c r="C14" s="39" t="s">
        <v>220</v>
      </c>
      <c r="D14" s="40"/>
      <c r="E14" s="42" t="s">
        <v>204</v>
      </c>
      <c r="F14" s="42" t="s">
        <v>738</v>
      </c>
      <c r="G14" s="41" t="s">
        <v>104</v>
      </c>
      <c r="H14" s="41" t="s">
        <v>289</v>
      </c>
      <c r="I14" s="18">
        <v>3</v>
      </c>
      <c r="J14" s="48"/>
      <c r="K14" s="19"/>
      <c r="L14" s="19"/>
      <c r="M14" s="19"/>
      <c r="N14" s="19">
        <v>3</v>
      </c>
      <c r="O14" s="19"/>
      <c r="P14" s="19">
        <v>13</v>
      </c>
      <c r="Q14" s="19"/>
      <c r="R14" s="19"/>
      <c r="S14" s="19"/>
      <c r="T14" s="19"/>
      <c r="U14" s="19"/>
      <c r="V14" s="48"/>
      <c r="W14" s="19"/>
      <c r="X14" s="19"/>
      <c r="Y14" s="19"/>
      <c r="Z14" s="19"/>
      <c r="AA14" s="48"/>
      <c r="AB14" s="48"/>
      <c r="AC14" s="19"/>
      <c r="AD14" s="19"/>
      <c r="AE14" s="19"/>
      <c r="AF14" s="19"/>
      <c r="AG14" s="19"/>
      <c r="AH14" s="19">
        <v>9</v>
      </c>
      <c r="AI14" s="48"/>
      <c r="AJ14" s="48"/>
      <c r="AK14" s="48"/>
      <c r="AL14" s="98">
        <v>1</v>
      </c>
      <c r="AM14" s="19" t="s">
        <v>115</v>
      </c>
      <c r="AN14" s="58"/>
      <c r="AO14" s="58"/>
      <c r="AP14" s="58"/>
      <c r="AQ14" s="245"/>
    </row>
    <row r="15" spans="1:43" s="7" customFormat="1" ht="12" customHeight="1">
      <c r="A15" s="39" t="s">
        <v>207</v>
      </c>
      <c r="B15" s="40"/>
      <c r="C15" s="39" t="s">
        <v>221</v>
      </c>
      <c r="D15" s="40"/>
      <c r="E15" s="42" t="s">
        <v>205</v>
      </c>
      <c r="F15" s="42" t="s">
        <v>739</v>
      </c>
      <c r="G15" s="41" t="s">
        <v>104</v>
      </c>
      <c r="H15" s="41" t="s">
        <v>289</v>
      </c>
      <c r="I15" s="18">
        <v>3</v>
      </c>
      <c r="J15" s="48"/>
      <c r="K15" s="19"/>
      <c r="L15" s="19"/>
      <c r="M15" s="19"/>
      <c r="N15" s="19">
        <v>3</v>
      </c>
      <c r="O15" s="19"/>
      <c r="P15" s="19"/>
      <c r="Q15" s="19">
        <v>8</v>
      </c>
      <c r="R15" s="19"/>
      <c r="S15" s="19"/>
      <c r="T15" s="19"/>
      <c r="U15" s="19"/>
      <c r="V15" s="48"/>
      <c r="W15" s="19"/>
      <c r="X15" s="19"/>
      <c r="Y15" s="19"/>
      <c r="Z15" s="19"/>
      <c r="AA15" s="48"/>
      <c r="AB15" s="48"/>
      <c r="AC15" s="19"/>
      <c r="AD15" s="19"/>
      <c r="AE15" s="19"/>
      <c r="AF15" s="19"/>
      <c r="AG15" s="19"/>
      <c r="AH15" s="19">
        <v>9</v>
      </c>
      <c r="AI15" s="48"/>
      <c r="AJ15" s="48"/>
      <c r="AK15" s="48"/>
      <c r="AL15" s="98">
        <v>1</v>
      </c>
      <c r="AM15" s="19" t="s">
        <v>115</v>
      </c>
      <c r="AN15" s="58"/>
      <c r="AO15" s="58"/>
      <c r="AP15" s="58"/>
      <c r="AQ15" s="245"/>
    </row>
    <row r="16" spans="1:43" s="7" customFormat="1" ht="12" customHeight="1">
      <c r="A16" s="39" t="s">
        <v>208</v>
      </c>
      <c r="B16" s="40"/>
      <c r="C16" s="39" t="s">
        <v>222</v>
      </c>
      <c r="D16" s="40"/>
      <c r="E16" s="42" t="s">
        <v>206</v>
      </c>
      <c r="F16" s="42" t="s">
        <v>740</v>
      </c>
      <c r="G16" s="41" t="s">
        <v>296</v>
      </c>
      <c r="H16" s="41" t="s">
        <v>289</v>
      </c>
      <c r="I16" s="18">
        <v>3</v>
      </c>
      <c r="J16" s="48"/>
      <c r="K16" s="19"/>
      <c r="L16" s="19"/>
      <c r="M16" s="19"/>
      <c r="N16" s="48" t="s">
        <v>442</v>
      </c>
      <c r="O16" s="19"/>
      <c r="P16" s="19"/>
      <c r="Q16" s="19"/>
      <c r="R16" s="19"/>
      <c r="S16" s="19"/>
      <c r="T16" s="19">
        <v>59</v>
      </c>
      <c r="U16" s="19"/>
      <c r="V16" s="48"/>
      <c r="W16" s="19"/>
      <c r="X16" s="19"/>
      <c r="Y16" s="19"/>
      <c r="Z16" s="19">
        <v>4</v>
      </c>
      <c r="AA16" s="48"/>
      <c r="AB16" s="48"/>
      <c r="AC16" s="19"/>
      <c r="AD16" s="19"/>
      <c r="AE16" s="19"/>
      <c r="AF16" s="19"/>
      <c r="AG16" s="19">
        <v>3</v>
      </c>
      <c r="AH16" s="19"/>
      <c r="AI16" s="48"/>
      <c r="AJ16" s="48"/>
      <c r="AK16" s="48"/>
      <c r="AL16" s="98">
        <v>1</v>
      </c>
      <c r="AM16" s="19" t="s">
        <v>115</v>
      </c>
      <c r="AN16" s="58"/>
      <c r="AO16" s="58"/>
      <c r="AP16" s="58"/>
      <c r="AQ16" s="245"/>
    </row>
    <row r="17" spans="1:43" s="7" customFormat="1" ht="12" customHeight="1">
      <c r="A17" s="39" t="s">
        <v>209</v>
      </c>
      <c r="B17" s="40"/>
      <c r="C17" s="39" t="s">
        <v>223</v>
      </c>
      <c r="D17" s="40"/>
      <c r="E17" s="42" t="s">
        <v>42</v>
      </c>
      <c r="F17" s="42" t="s">
        <v>741</v>
      </c>
      <c r="G17" s="41" t="s">
        <v>296</v>
      </c>
      <c r="H17" s="41" t="s">
        <v>289</v>
      </c>
      <c r="I17" s="18">
        <v>3</v>
      </c>
      <c r="J17" s="48"/>
      <c r="K17" s="19"/>
      <c r="L17" s="19"/>
      <c r="M17" s="19"/>
      <c r="N17" s="48" t="s">
        <v>438</v>
      </c>
      <c r="O17" s="19"/>
      <c r="P17" s="19"/>
      <c r="Q17" s="19"/>
      <c r="R17" s="19"/>
      <c r="S17" s="19">
        <v>15</v>
      </c>
      <c r="T17" s="19"/>
      <c r="U17" s="19">
        <v>27</v>
      </c>
      <c r="V17" s="48"/>
      <c r="W17" s="19"/>
      <c r="X17" s="19"/>
      <c r="Y17" s="19"/>
      <c r="Z17" s="19"/>
      <c r="AA17" s="48"/>
      <c r="AB17" s="48"/>
      <c r="AC17" s="19"/>
      <c r="AD17" s="19"/>
      <c r="AE17" s="19">
        <v>7</v>
      </c>
      <c r="AF17" s="19"/>
      <c r="AG17" s="19"/>
      <c r="AH17" s="19"/>
      <c r="AI17" s="48"/>
      <c r="AJ17" s="48"/>
      <c r="AK17" s="48"/>
      <c r="AL17" s="98">
        <v>1</v>
      </c>
      <c r="AM17" s="19" t="s">
        <v>115</v>
      </c>
      <c r="AN17" s="58"/>
      <c r="AO17" s="58"/>
      <c r="AP17" s="58"/>
      <c r="AQ17" s="245"/>
    </row>
    <row r="18" spans="1:43" s="7" customFormat="1" ht="12" customHeight="1">
      <c r="A18" s="39" t="s">
        <v>210</v>
      </c>
      <c r="B18" s="113"/>
      <c r="C18" s="118" t="s">
        <v>224</v>
      </c>
      <c r="D18" s="113"/>
      <c r="E18" s="42" t="s">
        <v>42</v>
      </c>
      <c r="F18" s="42" t="s">
        <v>742</v>
      </c>
      <c r="G18" s="41" t="s">
        <v>296</v>
      </c>
      <c r="H18" s="41" t="s">
        <v>289</v>
      </c>
      <c r="I18" s="18">
        <v>3</v>
      </c>
      <c r="J18" s="48"/>
      <c r="K18" s="19">
        <v>14</v>
      </c>
      <c r="L18" s="19"/>
      <c r="M18" s="19"/>
      <c r="N18" s="48" t="s">
        <v>438</v>
      </c>
      <c r="O18" s="19"/>
      <c r="P18" s="19"/>
      <c r="Q18" s="19"/>
      <c r="R18" s="19"/>
      <c r="S18" s="19"/>
      <c r="T18" s="19"/>
      <c r="U18" s="19"/>
      <c r="V18" s="48"/>
      <c r="W18" s="19"/>
      <c r="X18" s="19">
        <v>5</v>
      </c>
      <c r="Y18" s="19"/>
      <c r="Z18" s="19"/>
      <c r="AA18" s="48"/>
      <c r="AB18" s="48"/>
      <c r="AC18" s="19"/>
      <c r="AD18" s="19"/>
      <c r="AE18" s="19">
        <v>7</v>
      </c>
      <c r="AF18" s="19"/>
      <c r="AG18" s="19"/>
      <c r="AH18" s="19"/>
      <c r="AI18" s="48"/>
      <c r="AJ18" s="48"/>
      <c r="AK18" s="48"/>
      <c r="AL18" s="98">
        <v>1</v>
      </c>
      <c r="AM18" s="19" t="s">
        <v>115</v>
      </c>
      <c r="AN18" s="58"/>
      <c r="AO18" s="58"/>
      <c r="AP18" s="58"/>
      <c r="AQ18" s="245"/>
    </row>
    <row r="19" spans="1:43" s="7" customFormat="1" ht="24">
      <c r="A19" s="39" t="s">
        <v>211</v>
      </c>
      <c r="B19" s="40"/>
      <c r="C19" s="39">
        <v>236</v>
      </c>
      <c r="D19" s="40"/>
      <c r="E19" s="42" t="s">
        <v>42</v>
      </c>
      <c r="F19" s="42" t="s">
        <v>743</v>
      </c>
      <c r="G19" s="41" t="s">
        <v>297</v>
      </c>
      <c r="H19" s="41" t="s">
        <v>289</v>
      </c>
      <c r="I19" s="18">
        <v>3</v>
      </c>
      <c r="J19" s="48"/>
      <c r="K19" s="19"/>
      <c r="L19" s="19"/>
      <c r="M19" s="19"/>
      <c r="N19" s="48" t="s">
        <v>438</v>
      </c>
      <c r="O19" s="19"/>
      <c r="P19" s="19"/>
      <c r="Q19" s="19"/>
      <c r="R19" s="19"/>
      <c r="S19" s="19"/>
      <c r="T19" s="19"/>
      <c r="U19" s="19"/>
      <c r="V19" s="48"/>
      <c r="W19" s="19"/>
      <c r="X19" s="19"/>
      <c r="Y19" s="19">
        <v>10</v>
      </c>
      <c r="Z19" s="19"/>
      <c r="AA19" s="48"/>
      <c r="AB19" s="48"/>
      <c r="AC19" s="19"/>
      <c r="AD19" s="19"/>
      <c r="AE19" s="19">
        <v>7</v>
      </c>
      <c r="AF19" s="19"/>
      <c r="AG19" s="19"/>
      <c r="AH19" s="19"/>
      <c r="AI19" s="48"/>
      <c r="AJ19" s="48"/>
      <c r="AK19" s="48"/>
      <c r="AL19" s="98">
        <v>1</v>
      </c>
      <c r="AM19" s="19" t="s">
        <v>115</v>
      </c>
      <c r="AN19" s="58"/>
      <c r="AO19" s="58"/>
      <c r="AP19" s="58"/>
      <c r="AQ19" s="245"/>
    </row>
    <row r="20" spans="1:43" s="7" customFormat="1" ht="24">
      <c r="A20" s="39" t="s">
        <v>212</v>
      </c>
      <c r="B20" s="109"/>
      <c r="C20" s="108">
        <v>237</v>
      </c>
      <c r="D20" s="109"/>
      <c r="E20" s="110" t="s">
        <v>42</v>
      </c>
      <c r="F20" s="110" t="s">
        <v>744</v>
      </c>
      <c r="G20" s="54" t="s">
        <v>297</v>
      </c>
      <c r="H20" s="54" t="s">
        <v>289</v>
      </c>
      <c r="I20" s="22">
        <v>3</v>
      </c>
      <c r="J20" s="55"/>
      <c r="K20" s="23"/>
      <c r="L20" s="23"/>
      <c r="M20" s="23"/>
      <c r="N20" s="55" t="s">
        <v>438</v>
      </c>
      <c r="O20" s="23"/>
      <c r="P20" s="23"/>
      <c r="Q20" s="23"/>
      <c r="R20" s="23"/>
      <c r="S20" s="23"/>
      <c r="T20" s="23"/>
      <c r="U20" s="23"/>
      <c r="V20" s="55"/>
      <c r="W20" s="23"/>
      <c r="X20" s="23"/>
      <c r="Y20" s="23"/>
      <c r="Z20" s="23"/>
      <c r="AA20" s="55"/>
      <c r="AB20" s="55"/>
      <c r="AC20" s="23"/>
      <c r="AD20" s="23">
        <v>9</v>
      </c>
      <c r="AE20" s="23">
        <v>7</v>
      </c>
      <c r="AF20" s="23"/>
      <c r="AG20" s="23"/>
      <c r="AH20" s="23"/>
      <c r="AI20" s="55"/>
      <c r="AJ20" s="55"/>
      <c r="AK20" s="55"/>
      <c r="AL20" s="98">
        <v>1</v>
      </c>
      <c r="AM20" s="19" t="s">
        <v>115</v>
      </c>
      <c r="AN20" s="58"/>
      <c r="AO20" s="58"/>
      <c r="AP20" s="58"/>
      <c r="AQ20" s="245"/>
    </row>
    <row r="21" spans="1:43" s="10" customFormat="1" ht="12" customHeight="1">
      <c r="A21" s="39" t="s">
        <v>213</v>
      </c>
      <c r="B21" s="44"/>
      <c r="C21" s="43" t="s">
        <v>42</v>
      </c>
      <c r="D21" s="44"/>
      <c r="E21" s="45" t="s">
        <v>42</v>
      </c>
      <c r="F21" s="45" t="s">
        <v>745</v>
      </c>
      <c r="G21" s="41" t="s">
        <v>270</v>
      </c>
      <c r="H21" s="41" t="s">
        <v>289</v>
      </c>
      <c r="I21" s="18">
        <v>3</v>
      </c>
      <c r="J21" s="48"/>
      <c r="K21" s="19"/>
      <c r="L21" s="19"/>
      <c r="M21" s="19"/>
      <c r="N21" s="48" t="s">
        <v>438</v>
      </c>
      <c r="O21" s="19">
        <v>21</v>
      </c>
      <c r="P21" s="19"/>
      <c r="Q21" s="19"/>
      <c r="R21" s="19">
        <v>5</v>
      </c>
      <c r="S21" s="19"/>
      <c r="T21" s="19"/>
      <c r="U21" s="19"/>
      <c r="V21" s="48">
        <v>11</v>
      </c>
      <c r="W21" s="19"/>
      <c r="X21" s="19"/>
      <c r="Y21" s="19"/>
      <c r="Z21" s="19"/>
      <c r="AA21" s="48"/>
      <c r="AB21" s="48"/>
      <c r="AC21" s="19"/>
      <c r="AD21" s="19"/>
      <c r="AE21" s="19">
        <v>3</v>
      </c>
      <c r="AF21" s="19"/>
      <c r="AG21" s="19"/>
      <c r="AH21" s="19"/>
      <c r="AI21" s="48"/>
      <c r="AJ21" s="48"/>
      <c r="AK21" s="48"/>
      <c r="AL21" s="98">
        <v>1</v>
      </c>
      <c r="AM21" s="19" t="s">
        <v>115</v>
      </c>
      <c r="AN21" s="58"/>
      <c r="AO21" s="58"/>
      <c r="AP21" s="58"/>
      <c r="AQ21" s="245"/>
    </row>
    <row r="22" spans="1:43" s="10" customFormat="1" ht="12" customHeight="1">
      <c r="A22" s="39" t="s">
        <v>214</v>
      </c>
      <c r="B22" s="44"/>
      <c r="C22" s="43" t="s">
        <v>42</v>
      </c>
      <c r="D22" s="44"/>
      <c r="E22" s="45" t="s">
        <v>42</v>
      </c>
      <c r="F22" s="45" t="s">
        <v>746</v>
      </c>
      <c r="G22" s="41" t="s">
        <v>270</v>
      </c>
      <c r="H22" s="41" t="s">
        <v>289</v>
      </c>
      <c r="I22" s="18">
        <v>3</v>
      </c>
      <c r="J22" s="48"/>
      <c r="K22" s="19"/>
      <c r="L22" s="19"/>
      <c r="M22" s="19"/>
      <c r="N22" s="48" t="s">
        <v>438</v>
      </c>
      <c r="O22" s="19"/>
      <c r="P22" s="19">
        <v>13</v>
      </c>
      <c r="Q22" s="19"/>
      <c r="R22" s="19">
        <v>5</v>
      </c>
      <c r="S22" s="19"/>
      <c r="T22" s="19"/>
      <c r="U22" s="19"/>
      <c r="V22" s="48">
        <v>11</v>
      </c>
      <c r="W22" s="19"/>
      <c r="X22" s="19"/>
      <c r="Y22" s="19"/>
      <c r="Z22" s="19"/>
      <c r="AA22" s="48"/>
      <c r="AB22" s="48"/>
      <c r="AC22" s="19"/>
      <c r="AD22" s="19"/>
      <c r="AE22" s="19">
        <v>3</v>
      </c>
      <c r="AF22" s="19"/>
      <c r="AG22" s="19"/>
      <c r="AH22" s="19"/>
      <c r="AI22" s="48"/>
      <c r="AJ22" s="48"/>
      <c r="AK22" s="48"/>
      <c r="AL22" s="98">
        <v>1</v>
      </c>
      <c r="AM22" s="19" t="s">
        <v>115</v>
      </c>
      <c r="AN22" s="58"/>
      <c r="AO22" s="58"/>
      <c r="AP22" s="58"/>
      <c r="AQ22" s="245"/>
    </row>
    <row r="23" spans="1:43" s="10" customFormat="1" ht="12" customHeight="1">
      <c r="A23" s="39" t="s">
        <v>215</v>
      </c>
      <c r="B23" s="44"/>
      <c r="C23" s="43" t="s">
        <v>42</v>
      </c>
      <c r="D23" s="44"/>
      <c r="E23" s="45" t="s">
        <v>42</v>
      </c>
      <c r="F23" s="45" t="s">
        <v>747</v>
      </c>
      <c r="G23" s="41" t="s">
        <v>270</v>
      </c>
      <c r="H23" s="41" t="s">
        <v>289</v>
      </c>
      <c r="I23" s="18">
        <v>3</v>
      </c>
      <c r="J23" s="48"/>
      <c r="K23" s="19">
        <v>14</v>
      </c>
      <c r="L23" s="19"/>
      <c r="M23" s="19"/>
      <c r="N23" s="48" t="s">
        <v>438</v>
      </c>
      <c r="O23" s="19"/>
      <c r="P23" s="19"/>
      <c r="Q23" s="19">
        <v>8</v>
      </c>
      <c r="R23" s="19">
        <v>5</v>
      </c>
      <c r="S23" s="19"/>
      <c r="T23" s="19"/>
      <c r="U23" s="19"/>
      <c r="V23" s="48">
        <v>11</v>
      </c>
      <c r="W23" s="19"/>
      <c r="X23" s="19"/>
      <c r="Y23" s="19"/>
      <c r="Z23" s="19"/>
      <c r="AA23" s="48"/>
      <c r="AB23" s="48"/>
      <c r="AC23" s="19"/>
      <c r="AD23" s="19"/>
      <c r="AE23" s="19">
        <v>3</v>
      </c>
      <c r="AF23" s="19"/>
      <c r="AG23" s="19"/>
      <c r="AH23" s="19"/>
      <c r="AI23" s="48"/>
      <c r="AJ23" s="48"/>
      <c r="AK23" s="48"/>
      <c r="AL23" s="98">
        <v>1</v>
      </c>
      <c r="AM23" s="19" t="s">
        <v>115</v>
      </c>
      <c r="AN23" s="58"/>
      <c r="AO23" s="58"/>
      <c r="AP23" s="58"/>
      <c r="AQ23" s="245"/>
    </row>
    <row r="24" spans="1:43" s="10" customFormat="1" ht="12" customHeight="1">
      <c r="A24" s="39" t="s">
        <v>242</v>
      </c>
      <c r="B24" s="44"/>
      <c r="C24" s="43" t="s">
        <v>42</v>
      </c>
      <c r="D24" s="44"/>
      <c r="E24" s="45" t="s">
        <v>42</v>
      </c>
      <c r="F24" s="45" t="s">
        <v>748</v>
      </c>
      <c r="G24" s="41" t="s">
        <v>9</v>
      </c>
      <c r="H24" s="41" t="s">
        <v>289</v>
      </c>
      <c r="I24" s="18">
        <v>3</v>
      </c>
      <c r="J24" s="48"/>
      <c r="K24" s="19"/>
      <c r="L24" s="19"/>
      <c r="M24" s="19"/>
      <c r="N24" s="19"/>
      <c r="O24" s="19"/>
      <c r="P24" s="19"/>
      <c r="Q24" s="19"/>
      <c r="R24" s="19"/>
      <c r="S24" s="19"/>
      <c r="T24" s="19"/>
      <c r="U24" s="19"/>
      <c r="V24" s="48"/>
      <c r="W24" s="19"/>
      <c r="X24" s="19"/>
      <c r="Y24" s="19"/>
      <c r="Z24" s="19"/>
      <c r="AA24" s="48">
        <v>5</v>
      </c>
      <c r="AB24" s="48"/>
      <c r="AC24" s="19"/>
      <c r="AD24" s="19"/>
      <c r="AE24" s="19">
        <v>3</v>
      </c>
      <c r="AF24" s="19"/>
      <c r="AG24" s="19"/>
      <c r="AH24" s="19"/>
      <c r="AI24" s="48">
        <v>8</v>
      </c>
      <c r="AJ24" s="48"/>
      <c r="AK24" s="48">
        <v>17</v>
      </c>
      <c r="AL24" s="98">
        <v>1</v>
      </c>
      <c r="AM24" s="19" t="s">
        <v>115</v>
      </c>
      <c r="AN24" s="58"/>
      <c r="AO24" s="58"/>
      <c r="AP24" s="58"/>
      <c r="AQ24" s="245"/>
    </row>
    <row r="25" spans="1:43" s="10" customFormat="1" ht="12" customHeight="1">
      <c r="A25" s="39" t="s">
        <v>243</v>
      </c>
      <c r="B25" s="44"/>
      <c r="C25" s="43" t="s">
        <v>42</v>
      </c>
      <c r="D25" s="44"/>
      <c r="E25" s="45" t="s">
        <v>42</v>
      </c>
      <c r="F25" s="45" t="s">
        <v>749</v>
      </c>
      <c r="G25" s="41" t="s">
        <v>104</v>
      </c>
      <c r="H25" s="41" t="s">
        <v>289</v>
      </c>
      <c r="I25" s="18">
        <v>3</v>
      </c>
      <c r="J25" s="48"/>
      <c r="K25" s="19"/>
      <c r="L25" s="19"/>
      <c r="M25" s="19"/>
      <c r="N25" s="64">
        <v>3</v>
      </c>
      <c r="O25" s="64"/>
      <c r="P25" s="64"/>
      <c r="Q25" s="64"/>
      <c r="R25" s="64"/>
      <c r="S25" s="64"/>
      <c r="T25" s="64"/>
      <c r="U25" s="64"/>
      <c r="V25" s="48"/>
      <c r="W25" s="64"/>
      <c r="X25" s="64"/>
      <c r="Y25" s="64"/>
      <c r="Z25" s="64"/>
      <c r="AA25" s="48"/>
      <c r="AB25" s="48"/>
      <c r="AC25" s="64"/>
      <c r="AD25" s="64"/>
      <c r="AE25" s="64">
        <v>7</v>
      </c>
      <c r="AF25" s="19"/>
      <c r="AG25" s="19"/>
      <c r="AH25" s="19">
        <v>9</v>
      </c>
      <c r="AI25" s="48"/>
      <c r="AJ25" s="48"/>
      <c r="AK25" s="48"/>
      <c r="AL25" s="98">
        <v>1</v>
      </c>
      <c r="AM25" s="19" t="s">
        <v>115</v>
      </c>
      <c r="AN25" s="58"/>
      <c r="AO25" s="58"/>
      <c r="AP25" s="58"/>
      <c r="AQ25" s="245"/>
    </row>
    <row r="26" spans="1:43" s="10" customFormat="1" ht="24.5" thickBot="1">
      <c r="A26" s="116" t="s">
        <v>216</v>
      </c>
      <c r="B26" s="88"/>
      <c r="C26" s="87" t="s">
        <v>42</v>
      </c>
      <c r="D26" s="88"/>
      <c r="E26" s="89" t="s">
        <v>42</v>
      </c>
      <c r="F26" s="89" t="s">
        <v>750</v>
      </c>
      <c r="G26" s="70" t="s">
        <v>325</v>
      </c>
      <c r="H26" s="70" t="s">
        <v>289</v>
      </c>
      <c r="I26" s="71">
        <v>3</v>
      </c>
      <c r="J26" s="73"/>
      <c r="K26" s="72">
        <v>14</v>
      </c>
      <c r="L26" s="72"/>
      <c r="M26" s="72"/>
      <c r="N26" s="68"/>
      <c r="O26" s="68"/>
      <c r="P26" s="68"/>
      <c r="Q26" s="68"/>
      <c r="R26" s="68"/>
      <c r="S26" s="68"/>
      <c r="T26" s="68"/>
      <c r="U26" s="68"/>
      <c r="V26" s="73"/>
      <c r="W26" s="68"/>
      <c r="X26" s="68"/>
      <c r="Y26" s="68"/>
      <c r="Z26" s="68"/>
      <c r="AA26" s="73"/>
      <c r="AB26" s="73">
        <v>4</v>
      </c>
      <c r="AC26" s="68"/>
      <c r="AD26" s="68"/>
      <c r="AE26" s="68">
        <v>9</v>
      </c>
      <c r="AF26" s="72"/>
      <c r="AG26" s="72"/>
      <c r="AH26" s="72"/>
      <c r="AI26" s="73"/>
      <c r="AJ26" s="73">
        <v>13</v>
      </c>
      <c r="AK26" s="73"/>
      <c r="AL26" s="101">
        <v>1</v>
      </c>
      <c r="AM26" s="72" t="s">
        <v>115</v>
      </c>
      <c r="AN26" s="74"/>
      <c r="AO26" s="74"/>
      <c r="AP26" s="74"/>
      <c r="AQ26" s="75"/>
    </row>
    <row r="27" spans="1:43" s="10" customFormat="1">
      <c r="AL27"/>
      <c r="AM27"/>
      <c r="AN27"/>
      <c r="AO27"/>
      <c r="AP27"/>
      <c r="AQ27"/>
    </row>
    <row r="28" spans="1:43" s="10" customFormat="1">
      <c r="AL28"/>
      <c r="AM28"/>
      <c r="AN28"/>
      <c r="AO28"/>
      <c r="AP28"/>
      <c r="AQ28"/>
    </row>
    <row r="29" spans="1:43" s="10" customFormat="1">
      <c r="AL29"/>
      <c r="AM29"/>
      <c r="AN29"/>
      <c r="AO29"/>
      <c r="AP29"/>
      <c r="AQ29"/>
    </row>
    <row r="30" spans="1:43" s="10" customFormat="1">
      <c r="AL30"/>
      <c r="AM30"/>
      <c r="AN30"/>
      <c r="AO30"/>
      <c r="AP30"/>
      <c r="AQ30"/>
    </row>
    <row r="31" spans="1:43" s="6" customFormat="1">
      <c r="AL31"/>
      <c r="AM31"/>
      <c r="AN31"/>
      <c r="AO31"/>
      <c r="AP31"/>
      <c r="AQ31"/>
    </row>
    <row r="32" spans="1:43" s="6" customFormat="1">
      <c r="AL32"/>
      <c r="AM32"/>
      <c r="AN32"/>
      <c r="AO32"/>
      <c r="AP32"/>
      <c r="AQ32"/>
    </row>
    <row r="33" spans="38:43" s="6" customFormat="1">
      <c r="AL33"/>
      <c r="AM33"/>
      <c r="AN33"/>
      <c r="AO33"/>
      <c r="AP33"/>
      <c r="AQ33"/>
    </row>
    <row r="34" spans="38:43" s="6" customFormat="1" ht="12"/>
    <row r="35" spans="38:43" s="6" customFormat="1" ht="12"/>
    <row r="36" spans="38:43" s="6" customFormat="1" ht="12"/>
    <row r="37" spans="38:43" s="6" customFormat="1" ht="12"/>
    <row r="38" spans="38:43" s="6" customFormat="1" ht="12"/>
    <row r="39" spans="38:43" s="6" customFormat="1" ht="12"/>
    <row r="40" spans="38:43" s="6" customFormat="1" ht="12"/>
    <row r="41" spans="38:43" s="6" customFormat="1" ht="12"/>
    <row r="42" spans="38:43" s="6" customFormat="1" ht="12"/>
    <row r="43" spans="38:43" s="6" customFormat="1" ht="12"/>
    <row r="44" spans="38:43" s="6" customFormat="1" ht="12"/>
    <row r="45" spans="38:43" s="6" customFormat="1" ht="12"/>
    <row r="46" spans="38:43" s="6" customFormat="1" ht="12"/>
    <row r="47" spans="38:43" s="6" customFormat="1" ht="12"/>
    <row r="48" spans="38:43" s="6" customFormat="1" ht="12"/>
    <row r="49" s="6" customFormat="1" ht="12"/>
    <row r="50" s="6" customFormat="1" ht="12"/>
    <row r="51" s="6" customFormat="1" ht="12"/>
    <row r="52" s="6" customFormat="1" ht="12"/>
    <row r="53" s="6" customFormat="1" ht="12"/>
    <row r="54" s="6" customFormat="1" ht="12"/>
    <row r="55" s="6" customFormat="1" ht="12"/>
    <row r="56" s="6" customFormat="1" ht="12"/>
    <row r="57" s="6" customFormat="1" ht="12"/>
    <row r="58" s="6" customFormat="1" ht="12"/>
    <row r="59" s="6" customFormat="1" ht="12"/>
    <row r="60" s="6" customFormat="1" ht="12"/>
    <row r="61" s="6" customFormat="1" ht="12"/>
    <row r="62" s="6" customFormat="1" ht="12"/>
    <row r="63" s="6" customFormat="1" ht="12"/>
    <row r="64" s="6" customFormat="1" ht="12"/>
    <row r="65" s="6" customFormat="1" ht="12"/>
    <row r="66" s="6" customFormat="1" ht="12"/>
    <row r="67" s="6" customFormat="1" ht="12"/>
    <row r="68" s="6" customFormat="1" ht="12"/>
    <row r="69" s="6" customFormat="1" ht="12"/>
    <row r="70" s="6" customFormat="1" ht="12"/>
    <row r="71" s="6" customFormat="1" ht="12"/>
    <row r="72" s="6" customFormat="1" ht="12"/>
    <row r="73" s="6" customFormat="1" ht="12"/>
    <row r="74" s="6" customFormat="1" ht="12"/>
    <row r="75" s="6" customFormat="1" ht="12"/>
    <row r="76" s="6" customFormat="1" ht="12"/>
    <row r="77" s="6" customFormat="1" ht="12"/>
    <row r="78" s="6" customFormat="1" ht="12"/>
    <row r="79" s="6" customFormat="1" ht="12"/>
    <row r="80" s="6" customFormat="1" ht="12"/>
    <row r="81" s="6" customFormat="1" ht="12"/>
    <row r="82" s="6" customFormat="1" ht="12"/>
    <row r="83" s="6" customFormat="1" ht="12"/>
    <row r="84" s="6" customFormat="1" ht="12"/>
    <row r="85" s="6" customFormat="1" ht="12"/>
    <row r="86" s="6" customFormat="1" ht="12"/>
    <row r="87" s="6" customFormat="1" ht="12"/>
    <row r="88" s="6" customFormat="1" ht="12"/>
    <row r="89" s="6" customFormat="1" ht="12"/>
    <row r="90" s="6" customFormat="1" ht="12"/>
    <row r="91" s="6" customFormat="1" ht="12"/>
    <row r="92" s="6" customFormat="1" ht="12"/>
    <row r="93" s="6" customFormat="1" ht="12"/>
    <row r="94" s="6" customFormat="1" ht="12"/>
    <row r="95" s="6" customFormat="1" ht="12"/>
    <row r="96" s="6" customFormat="1" ht="12"/>
    <row r="97" spans="3:43" s="6" customFormat="1" ht="12"/>
    <row r="98" spans="3:43" s="6" customFormat="1" ht="15" customHeight="1"/>
    <row r="99" spans="3:43">
      <c r="C99" s="6"/>
      <c r="D99" s="6"/>
      <c r="E99" s="6"/>
      <c r="F99" s="6"/>
      <c r="G99" s="6"/>
      <c r="H99" s="6"/>
      <c r="I99" s="6"/>
      <c r="J99" s="6"/>
      <c r="K99" s="6"/>
      <c r="L99" s="6"/>
      <c r="M99" s="6"/>
      <c r="N99" s="6"/>
      <c r="O99" s="6"/>
      <c r="P99" s="6"/>
      <c r="Q99" s="6"/>
      <c r="R99" s="6"/>
      <c r="S99" s="6"/>
      <c r="T99" s="6"/>
      <c r="U99" s="6"/>
      <c r="V99" s="6"/>
      <c r="W99" s="6"/>
      <c r="X99" s="6"/>
      <c r="Y99" s="6"/>
      <c r="Z99" s="6"/>
      <c r="AA99" s="6"/>
      <c r="AB99" s="6"/>
      <c r="AC99" s="6"/>
      <c r="AD99" s="6"/>
      <c r="AE99" s="6"/>
      <c r="AF99" s="6"/>
      <c r="AG99" s="6"/>
      <c r="AH99" s="6"/>
      <c r="AI99" s="6"/>
      <c r="AJ99" s="6"/>
      <c r="AK99" s="6"/>
      <c r="AL99" s="6"/>
      <c r="AM99" s="6"/>
      <c r="AN99" s="6"/>
      <c r="AO99" s="6"/>
      <c r="AP99" s="6"/>
      <c r="AQ99" s="6"/>
    </row>
    <row r="100" spans="3:43">
      <c r="C100" s="6"/>
      <c r="D100" s="6"/>
      <c r="E100" s="6"/>
      <c r="F100" s="6"/>
      <c r="G100" s="6"/>
      <c r="H100" s="6"/>
      <c r="I100" s="6"/>
      <c r="J100" s="6"/>
      <c r="K100" s="6"/>
      <c r="L100" s="6"/>
      <c r="M100" s="6"/>
      <c r="N100" s="6"/>
      <c r="O100" s="6"/>
      <c r="P100" s="6"/>
      <c r="Q100" s="6"/>
      <c r="R100" s="6"/>
      <c r="S100" s="6"/>
      <c r="T100" s="6"/>
      <c r="U100" s="6"/>
      <c r="V100" s="6"/>
      <c r="W100" s="6"/>
      <c r="X100" s="6"/>
      <c r="Y100" s="6"/>
      <c r="Z100" s="6"/>
      <c r="AA100" s="6"/>
      <c r="AB100" s="6"/>
      <c r="AC100" s="6"/>
      <c r="AD100" s="6"/>
      <c r="AE100" s="6"/>
      <c r="AF100" s="6"/>
      <c r="AG100" s="6"/>
      <c r="AH100" s="6"/>
      <c r="AI100" s="6"/>
      <c r="AJ100" s="6"/>
      <c r="AK100" s="6"/>
      <c r="AL100" s="6"/>
      <c r="AM100" s="6"/>
      <c r="AN100" s="6"/>
      <c r="AO100" s="6"/>
      <c r="AP100" s="6"/>
      <c r="AQ100" s="6"/>
    </row>
    <row r="101" spans="3:43">
      <c r="C101" s="6"/>
      <c r="D101" s="6"/>
      <c r="E101" s="6"/>
      <c r="F101" s="6"/>
      <c r="G101" s="6"/>
      <c r="H101" s="6"/>
      <c r="I101" s="6"/>
      <c r="J101" s="6"/>
      <c r="K101" s="6"/>
      <c r="L101" s="6"/>
      <c r="M101" s="6"/>
      <c r="N101" s="6"/>
      <c r="O101" s="6"/>
      <c r="P101" s="6"/>
      <c r="Q101" s="6"/>
      <c r="R101" s="6"/>
      <c r="S101" s="6"/>
      <c r="T101" s="6"/>
      <c r="U101" s="6"/>
      <c r="V101" s="6"/>
      <c r="W101" s="6"/>
      <c r="X101" s="6"/>
      <c r="Y101" s="6"/>
      <c r="Z101" s="6"/>
      <c r="AA101" s="6"/>
      <c r="AB101" s="6"/>
      <c r="AC101" s="6"/>
      <c r="AD101" s="6"/>
      <c r="AE101" s="6"/>
      <c r="AF101" s="6"/>
      <c r="AG101" s="6"/>
      <c r="AH101" s="6"/>
      <c r="AI101" s="6"/>
      <c r="AJ101" s="6"/>
      <c r="AK101" s="6"/>
    </row>
    <row r="102" spans="3:43">
      <c r="C102" s="6"/>
      <c r="D102" s="6"/>
      <c r="E102" s="6"/>
      <c r="F102" s="6"/>
      <c r="G102" s="6"/>
      <c r="H102" s="6"/>
      <c r="I102" s="6"/>
      <c r="J102" s="6"/>
      <c r="K102" s="6"/>
      <c r="L102" s="6"/>
      <c r="M102" s="6"/>
      <c r="N102" s="6"/>
      <c r="O102" s="6"/>
      <c r="P102" s="6"/>
      <c r="Q102" s="6"/>
      <c r="R102" s="6"/>
      <c r="S102" s="6"/>
      <c r="T102" s="6"/>
      <c r="U102" s="6"/>
      <c r="V102" s="6"/>
      <c r="W102" s="6"/>
      <c r="X102" s="6"/>
      <c r="Y102" s="6"/>
      <c r="Z102" s="6"/>
      <c r="AA102" s="6"/>
      <c r="AB102" s="6"/>
      <c r="AC102" s="6"/>
      <c r="AD102" s="6"/>
      <c r="AE102" s="6"/>
      <c r="AF102" s="6"/>
      <c r="AG102" s="6"/>
      <c r="AH102" s="6"/>
      <c r="AI102" s="6"/>
      <c r="AJ102" s="6"/>
      <c r="AK102" s="6"/>
    </row>
    <row r="103" spans="3:43">
      <c r="C103" s="3"/>
      <c r="D103" s="3"/>
      <c r="E103" s="3"/>
      <c r="F103" s="3"/>
      <c r="G103" s="3"/>
      <c r="H103" s="3"/>
    </row>
    <row r="104" spans="3:43">
      <c r="C104" s="3"/>
      <c r="D104" s="3"/>
      <c r="E104" s="3"/>
      <c r="F104" s="3"/>
      <c r="G104" s="3"/>
      <c r="H104" s="3"/>
    </row>
    <row r="105" spans="3:43">
      <c r="C105" s="3"/>
      <c r="D105" s="3"/>
      <c r="E105" s="3"/>
      <c r="F105" s="3"/>
      <c r="G105" s="3"/>
      <c r="H105" s="3"/>
    </row>
    <row r="106" spans="3:43">
      <c r="C106" s="3"/>
      <c r="D106" s="3"/>
      <c r="E106" s="3"/>
      <c r="F106" s="3"/>
      <c r="G106" s="3"/>
      <c r="H106" s="3"/>
    </row>
    <row r="107" spans="3:43">
      <c r="C107" s="3"/>
      <c r="D107" s="3"/>
      <c r="E107" s="3"/>
      <c r="F107" s="3"/>
      <c r="G107" s="3"/>
      <c r="H107" s="3"/>
    </row>
    <row r="108" spans="3:43">
      <c r="C108" s="3"/>
      <c r="D108" s="3"/>
      <c r="E108" s="3"/>
      <c r="F108" s="3"/>
      <c r="G108" s="3"/>
      <c r="H108" s="3"/>
    </row>
    <row r="109" spans="3:43">
      <c r="C109" s="3"/>
      <c r="D109" s="3"/>
      <c r="E109" s="3"/>
      <c r="F109" s="3"/>
      <c r="G109" s="3"/>
      <c r="H109" s="3"/>
    </row>
    <row r="110" spans="3:43">
      <c r="C110" s="3"/>
      <c r="D110" s="3"/>
      <c r="E110" s="3"/>
      <c r="F110" s="3"/>
      <c r="G110" s="3"/>
      <c r="H110" s="3"/>
    </row>
    <row r="111" spans="3:43">
      <c r="C111" s="3"/>
      <c r="D111" s="3"/>
      <c r="E111" s="3"/>
      <c r="F111" s="3"/>
      <c r="G111" s="3"/>
      <c r="H111" s="3"/>
    </row>
    <row r="112" spans="3:43">
      <c r="C112" s="3"/>
      <c r="D112" s="3"/>
      <c r="E112" s="3"/>
      <c r="F112" s="3"/>
      <c r="G112" s="3"/>
      <c r="H112" s="3"/>
    </row>
    <row r="113" spans="3:8">
      <c r="C113" s="3"/>
      <c r="D113" s="3"/>
      <c r="E113" s="3"/>
      <c r="F113" s="3"/>
      <c r="G113" s="3"/>
      <c r="H113" s="3"/>
    </row>
    <row r="114" spans="3:8">
      <c r="C114" s="3"/>
      <c r="D114" s="3"/>
      <c r="E114" s="3"/>
      <c r="F114" s="3"/>
      <c r="G114" s="3"/>
      <c r="H114" s="3"/>
    </row>
    <row r="115" spans="3:8">
      <c r="C115" s="3"/>
      <c r="D115" s="3"/>
      <c r="E115" s="3"/>
      <c r="F115" s="3"/>
      <c r="G115" s="3"/>
      <c r="H115" s="3"/>
    </row>
    <row r="116" spans="3:8">
      <c r="C116" s="3"/>
      <c r="D116" s="3"/>
      <c r="E116" s="3"/>
      <c r="F116" s="3"/>
      <c r="G116" s="3"/>
      <c r="H116" s="3"/>
    </row>
    <row r="117" spans="3:8">
      <c r="C117" s="3"/>
      <c r="D117" s="3"/>
      <c r="E117" s="3"/>
      <c r="F117" s="3"/>
      <c r="G117" s="3"/>
      <c r="H117" s="3"/>
    </row>
    <row r="118" spans="3:8">
      <c r="C118" s="3"/>
      <c r="D118" s="3"/>
      <c r="E118" s="3"/>
      <c r="F118" s="3"/>
      <c r="G118" s="3"/>
      <c r="H118" s="3"/>
    </row>
    <row r="119" spans="3:8">
      <c r="C119" s="3"/>
      <c r="D119" s="3"/>
      <c r="E119" s="3"/>
      <c r="F119" s="3"/>
      <c r="G119" s="3"/>
      <c r="H119" s="3"/>
    </row>
    <row r="120" spans="3:8">
      <c r="C120" s="3"/>
      <c r="D120" s="3"/>
      <c r="E120" s="3"/>
      <c r="F120" s="3"/>
      <c r="G120" s="3"/>
      <c r="H120" s="3"/>
    </row>
    <row r="121" spans="3:8">
      <c r="C121" s="3"/>
      <c r="D121" s="3"/>
      <c r="E121" s="3"/>
      <c r="F121" s="3"/>
      <c r="G121" s="3"/>
      <c r="H121" s="3"/>
    </row>
    <row r="122" spans="3:8">
      <c r="C122" s="3"/>
      <c r="D122" s="3"/>
      <c r="E122" s="3"/>
      <c r="F122" s="3"/>
      <c r="G122" s="3"/>
      <c r="H122" s="3"/>
    </row>
    <row r="123" spans="3:8">
      <c r="C123" s="3"/>
      <c r="D123" s="3"/>
      <c r="E123" s="3"/>
      <c r="F123" s="3"/>
      <c r="G123" s="3"/>
      <c r="H123" s="3"/>
    </row>
    <row r="124" spans="3:8">
      <c r="C124" s="3"/>
      <c r="D124" s="3"/>
      <c r="E124" s="3"/>
      <c r="F124" s="3"/>
      <c r="G124" s="3"/>
      <c r="H124" s="3"/>
    </row>
    <row r="125" spans="3:8">
      <c r="C125" s="3"/>
      <c r="D125" s="3"/>
      <c r="E125" s="3"/>
      <c r="F125" s="3"/>
      <c r="G125" s="3"/>
      <c r="H125" s="3"/>
    </row>
    <row r="126" spans="3:8">
      <c r="C126" s="3"/>
      <c r="D126" s="3"/>
      <c r="E126" s="3"/>
      <c r="F126" s="3"/>
      <c r="G126" s="3"/>
      <c r="H126" s="3"/>
    </row>
    <row r="127" spans="3:8">
      <c r="C127" s="3"/>
      <c r="D127" s="3"/>
      <c r="E127" s="3"/>
      <c r="F127" s="3"/>
      <c r="G127" s="3"/>
      <c r="H127" s="3"/>
    </row>
    <row r="128" spans="3:8">
      <c r="C128" s="3"/>
      <c r="D128" s="3"/>
      <c r="E128" s="3"/>
      <c r="F128" s="3"/>
      <c r="G128" s="3"/>
      <c r="H128" s="3"/>
    </row>
    <row r="129" spans="3:8">
      <c r="C129" s="3"/>
      <c r="D129" s="3"/>
      <c r="E129" s="3"/>
      <c r="F129" s="3"/>
      <c r="G129" s="3"/>
      <c r="H129" s="3"/>
    </row>
    <row r="130" spans="3:8">
      <c r="C130" s="3"/>
      <c r="D130" s="3"/>
      <c r="E130" s="3"/>
      <c r="F130" s="3"/>
      <c r="G130" s="3"/>
      <c r="H130" s="3"/>
    </row>
    <row r="131" spans="3:8">
      <c r="C131" s="3"/>
      <c r="D131" s="3"/>
      <c r="E131" s="3"/>
      <c r="F131" s="3"/>
      <c r="G131" s="3"/>
      <c r="H131" s="3"/>
    </row>
    <row r="132" spans="3:8">
      <c r="C132" s="3"/>
      <c r="D132" s="3"/>
      <c r="E132" s="3"/>
      <c r="F132" s="3"/>
      <c r="G132" s="3"/>
      <c r="H132" s="3"/>
    </row>
    <row r="133" spans="3:8">
      <c r="C133" s="3"/>
      <c r="D133" s="3"/>
      <c r="E133" s="3"/>
      <c r="F133" s="3"/>
      <c r="G133" s="3"/>
      <c r="H133" s="3"/>
    </row>
    <row r="134" spans="3:8">
      <c r="C134" s="3"/>
      <c r="D134" s="3"/>
      <c r="E134" s="3"/>
      <c r="F134" s="3"/>
      <c r="G134" s="3"/>
      <c r="H134" s="3"/>
    </row>
    <row r="135" spans="3:8">
      <c r="C135" s="3"/>
      <c r="D135" s="3"/>
      <c r="E135" s="3"/>
      <c r="F135" s="3"/>
      <c r="G135" s="3"/>
      <c r="H135" s="3"/>
    </row>
    <row r="136" spans="3:8">
      <c r="C136" s="3"/>
      <c r="D136" s="3"/>
      <c r="E136" s="3"/>
      <c r="F136" s="3"/>
      <c r="G136" s="3"/>
      <c r="H136" s="3"/>
    </row>
    <row r="137" spans="3:8">
      <c r="C137" s="3"/>
      <c r="D137" s="3"/>
      <c r="E137" s="3"/>
      <c r="F137" s="3"/>
      <c r="G137" s="3"/>
      <c r="H137" s="3"/>
    </row>
    <row r="138" spans="3:8">
      <c r="C138" s="3"/>
      <c r="D138" s="3"/>
      <c r="E138" s="3"/>
      <c r="F138" s="3"/>
      <c r="G138" s="3"/>
      <c r="H138" s="3"/>
    </row>
    <row r="139" spans="3:8">
      <c r="C139" s="3"/>
      <c r="D139" s="3"/>
      <c r="E139" s="3"/>
      <c r="F139" s="3"/>
      <c r="G139" s="3"/>
      <c r="H139" s="3"/>
    </row>
    <row r="140" spans="3:8">
      <c r="C140" s="3"/>
      <c r="D140" s="3"/>
      <c r="E140" s="3"/>
      <c r="F140" s="3"/>
      <c r="G140" s="3"/>
      <c r="H140" s="3"/>
    </row>
    <row r="141" spans="3:8">
      <c r="C141" s="3"/>
      <c r="D141" s="3"/>
      <c r="E141" s="3"/>
      <c r="F141" s="3"/>
      <c r="G141" s="3"/>
      <c r="H141" s="3"/>
    </row>
    <row r="142" spans="3:8">
      <c r="C142" s="3"/>
      <c r="D142" s="3"/>
      <c r="E142" s="3"/>
      <c r="F142" s="3"/>
      <c r="G142" s="3"/>
      <c r="H142" s="3"/>
    </row>
    <row r="143" spans="3:8">
      <c r="C143" s="3"/>
      <c r="D143" s="3"/>
      <c r="E143" s="3"/>
      <c r="F143" s="3"/>
      <c r="G143" s="3"/>
      <c r="H143" s="3"/>
    </row>
    <row r="144" spans="3:8">
      <c r="C144" s="3"/>
      <c r="D144" s="3"/>
      <c r="E144" s="3"/>
      <c r="F144" s="3"/>
      <c r="G144" s="3"/>
      <c r="H144" s="3"/>
    </row>
    <row r="145" spans="3:8">
      <c r="C145" s="3"/>
      <c r="D145" s="3"/>
      <c r="E145" s="3"/>
      <c r="F145" s="3"/>
      <c r="G145" s="3"/>
      <c r="H145" s="3"/>
    </row>
    <row r="146" spans="3:8">
      <c r="C146" s="3"/>
      <c r="D146" s="3"/>
      <c r="E146" s="3"/>
      <c r="F146" s="3"/>
      <c r="G146" s="3"/>
      <c r="H146" s="3"/>
    </row>
    <row r="147" spans="3:8">
      <c r="C147" s="3"/>
      <c r="D147" s="3"/>
      <c r="E147" s="3"/>
      <c r="F147" s="3"/>
      <c r="G147" s="3"/>
      <c r="H147" s="3"/>
    </row>
    <row r="148" spans="3:8">
      <c r="C148" s="3"/>
      <c r="D148" s="3"/>
      <c r="E148" s="3"/>
      <c r="F148" s="3"/>
      <c r="G148" s="3"/>
      <c r="H148" s="3"/>
    </row>
    <row r="149" spans="3:8">
      <c r="C149" s="3"/>
      <c r="D149" s="3"/>
      <c r="E149" s="3"/>
      <c r="F149" s="3"/>
      <c r="G149" s="3"/>
      <c r="H149" s="3"/>
    </row>
    <row r="150" spans="3:8">
      <c r="C150" s="3"/>
      <c r="D150" s="3"/>
      <c r="E150" s="3"/>
      <c r="F150" s="3"/>
      <c r="G150" s="3"/>
      <c r="H150" s="3"/>
    </row>
    <row r="151" spans="3:8">
      <c r="C151" s="3"/>
      <c r="D151" s="3"/>
      <c r="E151" s="3"/>
      <c r="F151" s="3"/>
      <c r="G151" s="3"/>
      <c r="H151" s="3"/>
    </row>
    <row r="152" spans="3:8">
      <c r="C152" s="3"/>
      <c r="D152" s="3"/>
      <c r="E152" s="3"/>
      <c r="F152" s="3"/>
      <c r="G152" s="3"/>
      <c r="H152" s="3"/>
    </row>
    <row r="153" spans="3:8">
      <c r="C153" s="3"/>
      <c r="D153" s="3"/>
      <c r="E153" s="3"/>
      <c r="F153" s="3"/>
      <c r="G153" s="3"/>
      <c r="H153" s="3"/>
    </row>
    <row r="154" spans="3:8">
      <c r="C154" s="3"/>
      <c r="D154" s="3"/>
      <c r="E154" s="3"/>
      <c r="F154" s="3"/>
      <c r="G154" s="3"/>
      <c r="H154" s="3"/>
    </row>
    <row r="155" spans="3:8">
      <c r="C155" s="3"/>
      <c r="D155" s="3"/>
      <c r="E155" s="3"/>
      <c r="F155" s="3"/>
      <c r="G155" s="3"/>
      <c r="H155" s="3"/>
    </row>
    <row r="156" spans="3:8">
      <c r="C156" s="3"/>
      <c r="D156" s="3"/>
      <c r="E156" s="3"/>
      <c r="F156" s="3"/>
      <c r="G156" s="3"/>
      <c r="H156" s="3"/>
    </row>
    <row r="157" spans="3:8">
      <c r="C157" s="3"/>
      <c r="D157" s="3"/>
      <c r="E157" s="3"/>
      <c r="F157" s="3"/>
      <c r="G157" s="3"/>
      <c r="H157" s="3"/>
    </row>
    <row r="158" spans="3:8">
      <c r="C158" s="3"/>
      <c r="D158" s="3"/>
      <c r="E158" s="3"/>
      <c r="F158" s="3"/>
      <c r="G158" s="3"/>
      <c r="H158" s="3"/>
    </row>
    <row r="159" spans="3:8">
      <c r="C159" s="3"/>
      <c r="D159" s="3"/>
      <c r="E159" s="3"/>
      <c r="F159" s="3"/>
      <c r="G159" s="3"/>
      <c r="H159" s="3"/>
    </row>
    <row r="160" spans="3:8">
      <c r="C160" s="3"/>
      <c r="D160" s="3"/>
      <c r="E160" s="3"/>
      <c r="F160" s="3"/>
      <c r="G160" s="3"/>
      <c r="H160" s="3"/>
    </row>
    <row r="161" spans="3:8">
      <c r="C161" s="3"/>
      <c r="D161" s="3"/>
      <c r="E161" s="3"/>
      <c r="F161" s="3"/>
      <c r="G161" s="3"/>
      <c r="H161" s="3"/>
    </row>
    <row r="162" spans="3:8">
      <c r="C162" s="3"/>
      <c r="D162" s="3"/>
      <c r="E162" s="3"/>
      <c r="F162" s="3"/>
      <c r="G162" s="3"/>
      <c r="H162" s="3"/>
    </row>
    <row r="163" spans="3:8">
      <c r="C163" s="3"/>
      <c r="D163" s="3"/>
      <c r="E163" s="3"/>
      <c r="F163" s="3"/>
      <c r="G163" s="3"/>
      <c r="H163" s="3"/>
    </row>
    <row r="164" spans="3:8">
      <c r="C164" s="3"/>
      <c r="D164" s="3"/>
      <c r="E164" s="3"/>
      <c r="F164" s="3"/>
      <c r="G164" s="3"/>
      <c r="H164" s="3"/>
    </row>
    <row r="165" spans="3:8">
      <c r="C165" s="3"/>
      <c r="D165" s="3"/>
      <c r="E165" s="3"/>
      <c r="F165" s="3"/>
      <c r="G165" s="3"/>
      <c r="H165" s="3"/>
    </row>
    <row r="166" spans="3:8">
      <c r="C166" s="3"/>
      <c r="D166" s="3"/>
      <c r="E166" s="3"/>
      <c r="F166" s="3"/>
      <c r="G166" s="3"/>
      <c r="H166" s="3"/>
    </row>
    <row r="167" spans="3:8">
      <c r="C167" s="3"/>
      <c r="D167" s="3"/>
      <c r="E167" s="3"/>
      <c r="F167" s="3"/>
      <c r="G167" s="3"/>
      <c r="H167" s="3"/>
    </row>
    <row r="168" spans="3:8">
      <c r="C168" s="3"/>
      <c r="D168" s="3"/>
      <c r="E168" s="3"/>
      <c r="F168" s="3"/>
      <c r="G168" s="3"/>
      <c r="H168" s="3"/>
    </row>
    <row r="169" spans="3:8">
      <c r="C169" s="3"/>
      <c r="D169" s="3"/>
      <c r="E169" s="3"/>
      <c r="F169" s="3"/>
      <c r="G169" s="3"/>
      <c r="H169" s="3"/>
    </row>
    <row r="170" spans="3:8">
      <c r="C170" s="3"/>
      <c r="D170" s="3"/>
      <c r="E170" s="3"/>
      <c r="F170" s="3"/>
      <c r="G170" s="3"/>
      <c r="H170" s="3"/>
    </row>
    <row r="171" spans="3:8">
      <c r="C171" s="3"/>
      <c r="D171" s="3"/>
      <c r="E171" s="3"/>
      <c r="F171" s="3"/>
      <c r="G171" s="3"/>
      <c r="H171" s="3"/>
    </row>
    <row r="172" spans="3:8">
      <c r="C172" s="3"/>
      <c r="D172" s="3"/>
      <c r="E172" s="3"/>
      <c r="F172" s="3"/>
      <c r="G172" s="3"/>
      <c r="H172" s="3"/>
    </row>
    <row r="173" spans="3:8">
      <c r="C173" s="3"/>
      <c r="D173" s="3"/>
      <c r="E173" s="3"/>
      <c r="F173" s="3"/>
      <c r="G173" s="3"/>
      <c r="H173" s="3"/>
    </row>
    <row r="174" spans="3:8">
      <c r="C174" s="3"/>
      <c r="D174" s="3"/>
      <c r="E174" s="3"/>
      <c r="F174" s="3"/>
      <c r="G174" s="3"/>
      <c r="H174" s="3"/>
    </row>
    <row r="175" spans="3:8">
      <c r="C175" s="3"/>
      <c r="D175" s="3"/>
      <c r="E175" s="3"/>
      <c r="F175" s="3"/>
      <c r="G175" s="3"/>
      <c r="H175" s="3"/>
    </row>
    <row r="176" spans="3:8">
      <c r="C176" s="3"/>
      <c r="D176" s="3"/>
      <c r="E176" s="3"/>
      <c r="F176" s="3"/>
      <c r="G176" s="3"/>
      <c r="H176" s="3"/>
    </row>
    <row r="177" spans="3:8">
      <c r="C177" s="3"/>
      <c r="D177" s="3"/>
      <c r="E177" s="3"/>
      <c r="F177" s="3"/>
      <c r="G177" s="3"/>
      <c r="H177" s="3"/>
    </row>
    <row r="178" spans="3:8">
      <c r="C178" s="3"/>
      <c r="D178" s="3"/>
      <c r="E178" s="3"/>
      <c r="F178" s="3"/>
      <c r="G178" s="3"/>
      <c r="H178" s="3"/>
    </row>
    <row r="179" spans="3:8">
      <c r="C179" s="3"/>
      <c r="D179" s="3"/>
      <c r="E179" s="3"/>
      <c r="F179" s="3"/>
      <c r="G179" s="3"/>
      <c r="H179" s="3"/>
    </row>
    <row r="180" spans="3:8">
      <c r="C180" s="3"/>
      <c r="D180" s="3"/>
      <c r="E180" s="3"/>
      <c r="F180" s="3"/>
      <c r="G180" s="3"/>
      <c r="H180" s="3"/>
    </row>
    <row r="181" spans="3:8">
      <c r="C181" s="3"/>
      <c r="D181" s="3"/>
      <c r="E181" s="3"/>
      <c r="F181" s="3"/>
      <c r="G181" s="3"/>
      <c r="H181" s="3"/>
    </row>
    <row r="182" spans="3:8">
      <c r="C182" s="3"/>
      <c r="D182" s="3"/>
      <c r="E182" s="3"/>
      <c r="F182" s="3"/>
      <c r="G182" s="3"/>
      <c r="H182" s="3"/>
    </row>
    <row r="183" spans="3:8">
      <c r="C183" s="3"/>
      <c r="D183" s="3"/>
      <c r="E183" s="3"/>
      <c r="F183" s="3"/>
      <c r="G183" s="3"/>
      <c r="H183" s="3"/>
    </row>
    <row r="184" spans="3:8">
      <c r="C184" s="3"/>
      <c r="D184" s="3"/>
      <c r="E184" s="3"/>
      <c r="F184" s="3"/>
      <c r="G184" s="3"/>
      <c r="H184" s="3"/>
    </row>
    <row r="185" spans="3:8">
      <c r="C185" s="3"/>
      <c r="D185" s="3"/>
      <c r="E185" s="3"/>
      <c r="F185" s="3"/>
      <c r="G185" s="3"/>
      <c r="H185" s="3"/>
    </row>
    <row r="186" spans="3:8">
      <c r="C186" s="3"/>
      <c r="D186" s="3"/>
      <c r="E186" s="3"/>
      <c r="F186" s="3"/>
      <c r="G186" s="3"/>
      <c r="H186" s="3"/>
    </row>
    <row r="187" spans="3:8">
      <c r="C187" s="3"/>
      <c r="D187" s="3"/>
      <c r="E187" s="3"/>
      <c r="F187" s="3"/>
      <c r="G187" s="3"/>
      <c r="H187" s="3"/>
    </row>
    <row r="188" spans="3:8">
      <c r="C188" s="3"/>
      <c r="D188" s="3"/>
      <c r="E188" s="3"/>
      <c r="F188" s="3"/>
      <c r="G188" s="3"/>
      <c r="H188" s="3"/>
    </row>
    <row r="189" spans="3:8">
      <c r="C189" s="3"/>
      <c r="D189" s="3"/>
      <c r="E189" s="3"/>
      <c r="F189" s="3"/>
      <c r="G189" s="3"/>
      <c r="H189" s="3"/>
    </row>
    <row r="190" spans="3:8">
      <c r="C190" s="3"/>
      <c r="D190" s="3"/>
      <c r="E190" s="3"/>
      <c r="F190" s="3"/>
      <c r="G190" s="3"/>
      <c r="H190" s="3"/>
    </row>
    <row r="191" spans="3:8">
      <c r="C191" s="3"/>
      <c r="D191" s="3"/>
      <c r="E191" s="3"/>
      <c r="F191" s="3"/>
      <c r="G191" s="3"/>
      <c r="H191" s="3"/>
    </row>
    <row r="192" spans="3:8">
      <c r="C192" s="3"/>
      <c r="D192" s="3"/>
      <c r="E192" s="3"/>
      <c r="F192" s="3"/>
      <c r="G192" s="3"/>
      <c r="H192" s="3"/>
    </row>
    <row r="193" spans="3:8">
      <c r="C193" s="3"/>
      <c r="D193" s="3"/>
      <c r="E193" s="3"/>
      <c r="F193" s="3"/>
      <c r="G193" s="3"/>
      <c r="H193" s="3"/>
    </row>
    <row r="194" spans="3:8">
      <c r="C194" s="3"/>
      <c r="D194" s="3"/>
      <c r="E194" s="3"/>
      <c r="F194" s="3"/>
      <c r="G194" s="3"/>
      <c r="H194" s="3"/>
    </row>
    <row r="195" spans="3:8">
      <c r="C195" s="3"/>
      <c r="D195" s="3"/>
      <c r="E195" s="3"/>
      <c r="F195" s="3"/>
      <c r="G195" s="3"/>
      <c r="H195" s="3"/>
    </row>
    <row r="196" spans="3:8">
      <c r="C196" s="3"/>
      <c r="D196" s="3"/>
      <c r="E196" s="3"/>
      <c r="F196" s="3"/>
      <c r="G196" s="3"/>
      <c r="H196" s="3"/>
    </row>
    <row r="197" spans="3:8">
      <c r="C197" s="3"/>
      <c r="D197" s="3"/>
      <c r="E197" s="3"/>
      <c r="F197" s="3"/>
      <c r="G197" s="3"/>
      <c r="H197" s="3"/>
    </row>
    <row r="198" spans="3:8">
      <c r="C198" s="3"/>
      <c r="D198" s="3"/>
      <c r="E198" s="3"/>
      <c r="F198" s="3"/>
      <c r="G198" s="3"/>
      <c r="H198" s="3"/>
    </row>
    <row r="199" spans="3:8">
      <c r="C199" s="3"/>
      <c r="D199" s="3"/>
      <c r="E199" s="3"/>
      <c r="F199" s="3"/>
      <c r="G199" s="3"/>
      <c r="H199" s="3"/>
    </row>
    <row r="200" spans="3:8">
      <c r="C200" s="3"/>
      <c r="D200" s="3"/>
      <c r="E200" s="3"/>
      <c r="F200" s="3"/>
      <c r="G200" s="3"/>
      <c r="H200" s="3"/>
    </row>
    <row r="201" spans="3:8">
      <c r="C201" s="3"/>
      <c r="D201" s="3"/>
      <c r="E201" s="3"/>
      <c r="F201" s="3"/>
      <c r="G201" s="3"/>
      <c r="H201" s="3"/>
    </row>
    <row r="202" spans="3:8">
      <c r="C202" s="3"/>
      <c r="D202" s="3"/>
      <c r="E202" s="3"/>
      <c r="F202" s="3"/>
      <c r="G202" s="3"/>
      <c r="H202" s="3"/>
    </row>
    <row r="203" spans="3:8">
      <c r="C203" s="3"/>
      <c r="D203" s="3"/>
      <c r="E203" s="3"/>
      <c r="F203" s="3"/>
      <c r="G203" s="3"/>
      <c r="H203" s="3"/>
    </row>
    <row r="204" spans="3:8">
      <c r="C204" s="3"/>
      <c r="D204" s="3"/>
      <c r="E204" s="3"/>
      <c r="F204" s="3"/>
      <c r="G204" s="3"/>
      <c r="H204" s="3"/>
    </row>
    <row r="205" spans="3:8">
      <c r="C205" s="3"/>
      <c r="D205" s="3"/>
      <c r="E205" s="3"/>
      <c r="F205" s="3"/>
      <c r="G205" s="3"/>
      <c r="H205" s="3"/>
    </row>
    <row r="206" spans="3:8">
      <c r="C206" s="3"/>
      <c r="D206" s="3"/>
      <c r="E206" s="3"/>
      <c r="F206" s="3"/>
      <c r="G206" s="3"/>
      <c r="H206" s="3"/>
    </row>
    <row r="207" spans="3:8">
      <c r="C207" s="3"/>
      <c r="D207" s="3"/>
      <c r="E207" s="3"/>
      <c r="F207" s="3"/>
      <c r="G207" s="3"/>
      <c r="H207" s="3"/>
    </row>
    <row r="208" spans="3:8">
      <c r="C208" s="3"/>
      <c r="D208" s="3"/>
      <c r="E208" s="3"/>
      <c r="F208" s="3"/>
      <c r="G208" s="3"/>
      <c r="H208" s="3"/>
    </row>
  </sheetData>
  <autoFilter ref="A6:AQ6" xr:uid="{AD3D7A96-C641-4A66-9EFD-C138373B10A7}"/>
  <mergeCells count="4">
    <mergeCell ref="A4:B4"/>
    <mergeCell ref="A3:E3"/>
    <mergeCell ref="C4:D4"/>
    <mergeCell ref="F3:F6"/>
  </mergeCells>
  <phoneticPr fontId="11"/>
  <pageMargins left="0.70866141732283472" right="0.70866141732283472" top="0.74803149606299213" bottom="0.74803149606299213" header="0.31496062992125984" footer="0.31496062992125984"/>
  <pageSetup paperSize="8" scale="54" fitToHeight="0" pageOrder="overThenDown"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J239"/>
  <sheetViews>
    <sheetView showGridLines="0" zoomScaleNormal="100" zoomScaleSheetLayoutView="70" workbookViewId="0">
      <pane xSplit="8" ySplit="6" topLeftCell="I7" activePane="bottomRight" state="frozen"/>
      <selection pane="topRight"/>
      <selection pane="bottomLeft"/>
      <selection pane="bottomRight"/>
    </sheetView>
  </sheetViews>
  <sheetFormatPr defaultRowHeight="13"/>
  <cols>
    <col min="1" max="2" width="5.36328125" style="3" customWidth="1"/>
    <col min="3" max="3" width="5.36328125" style="8" customWidth="1"/>
    <col min="4" max="5" width="5.36328125" style="9" customWidth="1"/>
    <col min="6" max="6" width="6.36328125" style="9" bestFit="1" customWidth="1"/>
    <col min="7" max="8" width="26.36328125" style="10" customWidth="1"/>
    <col min="9" max="82" width="8.36328125" style="3" customWidth="1"/>
    <col min="83" max="88" width="5.36328125" style="3" customWidth="1"/>
    <col min="89" max="89" width="2.1796875" style="3" customWidth="1"/>
    <col min="90" max="268" width="8.7265625" style="3"/>
    <col min="269" max="270" width="4.36328125" style="3" customWidth="1"/>
    <col min="271" max="271" width="8" style="3" customWidth="1"/>
    <col min="272" max="272" width="9.6328125" style="3" customWidth="1"/>
    <col min="273" max="273" width="20.6328125" style="3" customWidth="1"/>
    <col min="274" max="274" width="7.6328125" style="3" bestFit="1" customWidth="1"/>
    <col min="275" max="275" width="9.90625" style="3" bestFit="1" customWidth="1"/>
    <col min="276" max="276" width="7.6328125" style="3" bestFit="1" customWidth="1"/>
    <col min="277" max="277" width="12.08984375" style="3" bestFit="1" customWidth="1"/>
    <col min="278" max="282" width="7.6328125" style="3" bestFit="1" customWidth="1"/>
    <col min="283" max="283" width="9.90625" style="3" bestFit="1" customWidth="1"/>
    <col min="284" max="284" width="12.08984375" style="3" bestFit="1" customWidth="1"/>
    <col min="285" max="287" width="7.6328125" style="3" bestFit="1" customWidth="1"/>
    <col min="288" max="289" width="9.90625" style="3" bestFit="1" customWidth="1"/>
    <col min="290" max="291" width="7.6328125" style="3" bestFit="1" customWidth="1"/>
    <col min="292" max="292" width="12.08984375" style="3" bestFit="1" customWidth="1"/>
    <col min="293" max="293" width="9.90625" style="3" bestFit="1" customWidth="1"/>
    <col min="294" max="294" width="7.6328125" style="3" bestFit="1" customWidth="1"/>
    <col min="295" max="295" width="9.90625" style="3" bestFit="1" customWidth="1"/>
    <col min="296" max="301" width="4.36328125" style="3" customWidth="1"/>
    <col min="302" max="302" width="20.6328125" style="3" customWidth="1"/>
    <col min="303" max="524" width="8.7265625" style="3"/>
    <col min="525" max="526" width="4.36328125" style="3" customWidth="1"/>
    <col min="527" max="527" width="8" style="3" customWidth="1"/>
    <col min="528" max="528" width="9.6328125" style="3" customWidth="1"/>
    <col min="529" max="529" width="20.6328125" style="3" customWidth="1"/>
    <col min="530" max="530" width="7.6328125" style="3" bestFit="1" customWidth="1"/>
    <col min="531" max="531" width="9.90625" style="3" bestFit="1" customWidth="1"/>
    <col min="532" max="532" width="7.6328125" style="3" bestFit="1" customWidth="1"/>
    <col min="533" max="533" width="12.08984375" style="3" bestFit="1" customWidth="1"/>
    <col min="534" max="538" width="7.6328125" style="3" bestFit="1" customWidth="1"/>
    <col min="539" max="539" width="9.90625" style="3" bestFit="1" customWidth="1"/>
    <col min="540" max="540" width="12.08984375" style="3" bestFit="1" customWidth="1"/>
    <col min="541" max="543" width="7.6328125" style="3" bestFit="1" customWidth="1"/>
    <col min="544" max="545" width="9.90625" style="3" bestFit="1" customWidth="1"/>
    <col min="546" max="547" width="7.6328125" style="3" bestFit="1" customWidth="1"/>
    <col min="548" max="548" width="12.08984375" style="3" bestFit="1" customWidth="1"/>
    <col min="549" max="549" width="9.90625" style="3" bestFit="1" customWidth="1"/>
    <col min="550" max="550" width="7.6328125" style="3" bestFit="1" customWidth="1"/>
    <col min="551" max="551" width="9.90625" style="3" bestFit="1" customWidth="1"/>
    <col min="552" max="557" width="4.36328125" style="3" customWidth="1"/>
    <col min="558" max="558" width="20.6328125" style="3" customWidth="1"/>
    <col min="559" max="780" width="8.7265625" style="3"/>
    <col min="781" max="782" width="4.36328125" style="3" customWidth="1"/>
    <col min="783" max="783" width="8" style="3" customWidth="1"/>
    <col min="784" max="784" width="9.6328125" style="3" customWidth="1"/>
    <col min="785" max="785" width="20.6328125" style="3" customWidth="1"/>
    <col min="786" max="786" width="7.6328125" style="3" bestFit="1" customWidth="1"/>
    <col min="787" max="787" width="9.90625" style="3" bestFit="1" customWidth="1"/>
    <col min="788" max="788" width="7.6328125" style="3" bestFit="1" customWidth="1"/>
    <col min="789" max="789" width="12.08984375" style="3" bestFit="1" customWidth="1"/>
    <col min="790" max="794" width="7.6328125" style="3" bestFit="1" customWidth="1"/>
    <col min="795" max="795" width="9.90625" style="3" bestFit="1" customWidth="1"/>
    <col min="796" max="796" width="12.08984375" style="3" bestFit="1" customWidth="1"/>
    <col min="797" max="799" width="7.6328125" style="3" bestFit="1" customWidth="1"/>
    <col min="800" max="801" width="9.90625" style="3" bestFit="1" customWidth="1"/>
    <col min="802" max="803" width="7.6328125" style="3" bestFit="1" customWidth="1"/>
    <col min="804" max="804" width="12.08984375" style="3" bestFit="1" customWidth="1"/>
    <col min="805" max="805" width="9.90625" style="3" bestFit="1" customWidth="1"/>
    <col min="806" max="806" width="7.6328125" style="3" bestFit="1" customWidth="1"/>
    <col min="807" max="807" width="9.90625" style="3" bestFit="1" customWidth="1"/>
    <col min="808" max="813" width="4.36328125" style="3" customWidth="1"/>
    <col min="814" max="814" width="20.6328125" style="3" customWidth="1"/>
    <col min="815" max="1036" width="8.7265625" style="3"/>
    <col min="1037" max="1038" width="4.36328125" style="3" customWidth="1"/>
    <col min="1039" max="1039" width="8" style="3" customWidth="1"/>
    <col min="1040" max="1040" width="9.6328125" style="3" customWidth="1"/>
    <col min="1041" max="1041" width="20.6328125" style="3" customWidth="1"/>
    <col min="1042" max="1042" width="7.6328125" style="3" bestFit="1" customWidth="1"/>
    <col min="1043" max="1043" width="9.90625" style="3" bestFit="1" customWidth="1"/>
    <col min="1044" max="1044" width="7.6328125" style="3" bestFit="1" customWidth="1"/>
    <col min="1045" max="1045" width="12.08984375" style="3" bestFit="1" customWidth="1"/>
    <col min="1046" max="1050" width="7.6328125" style="3" bestFit="1" customWidth="1"/>
    <col min="1051" max="1051" width="9.90625" style="3" bestFit="1" customWidth="1"/>
    <col min="1052" max="1052" width="12.08984375" style="3" bestFit="1" customWidth="1"/>
    <col min="1053" max="1055" width="7.6328125" style="3" bestFit="1" customWidth="1"/>
    <col min="1056" max="1057" width="9.90625" style="3" bestFit="1" customWidth="1"/>
    <col min="1058" max="1059" width="7.6328125" style="3" bestFit="1" customWidth="1"/>
    <col min="1060" max="1060" width="12.08984375" style="3" bestFit="1" customWidth="1"/>
    <col min="1061" max="1061" width="9.90625" style="3" bestFit="1" customWidth="1"/>
    <col min="1062" max="1062" width="7.6328125" style="3" bestFit="1" customWidth="1"/>
    <col min="1063" max="1063" width="9.90625" style="3" bestFit="1" customWidth="1"/>
    <col min="1064" max="1069" width="4.36328125" style="3" customWidth="1"/>
    <col min="1070" max="1070" width="20.6328125" style="3" customWidth="1"/>
    <col min="1071" max="1292" width="8.7265625" style="3"/>
    <col min="1293" max="1294" width="4.36328125" style="3" customWidth="1"/>
    <col min="1295" max="1295" width="8" style="3" customWidth="1"/>
    <col min="1296" max="1296" width="9.6328125" style="3" customWidth="1"/>
    <col min="1297" max="1297" width="20.6328125" style="3" customWidth="1"/>
    <col min="1298" max="1298" width="7.6328125" style="3" bestFit="1" customWidth="1"/>
    <col min="1299" max="1299" width="9.90625" style="3" bestFit="1" customWidth="1"/>
    <col min="1300" max="1300" width="7.6328125" style="3" bestFit="1" customWidth="1"/>
    <col min="1301" max="1301" width="12.08984375" style="3" bestFit="1" customWidth="1"/>
    <col min="1302" max="1306" width="7.6328125" style="3" bestFit="1" customWidth="1"/>
    <col min="1307" max="1307" width="9.90625" style="3" bestFit="1" customWidth="1"/>
    <col min="1308" max="1308" width="12.08984375" style="3" bestFit="1" customWidth="1"/>
    <col min="1309" max="1311" width="7.6328125" style="3" bestFit="1" customWidth="1"/>
    <col min="1312" max="1313" width="9.90625" style="3" bestFit="1" customWidth="1"/>
    <col min="1314" max="1315" width="7.6328125" style="3" bestFit="1" customWidth="1"/>
    <col min="1316" max="1316" width="12.08984375" style="3" bestFit="1" customWidth="1"/>
    <col min="1317" max="1317" width="9.90625" style="3" bestFit="1" customWidth="1"/>
    <col min="1318" max="1318" width="7.6328125" style="3" bestFit="1" customWidth="1"/>
    <col min="1319" max="1319" width="9.90625" style="3" bestFit="1" customWidth="1"/>
    <col min="1320" max="1325" width="4.36328125" style="3" customWidth="1"/>
    <col min="1326" max="1326" width="20.6328125" style="3" customWidth="1"/>
    <col min="1327" max="1548" width="8.7265625" style="3"/>
    <col min="1549" max="1550" width="4.36328125" style="3" customWidth="1"/>
    <col min="1551" max="1551" width="8" style="3" customWidth="1"/>
    <col min="1552" max="1552" width="9.6328125" style="3" customWidth="1"/>
    <col min="1553" max="1553" width="20.6328125" style="3" customWidth="1"/>
    <col min="1554" max="1554" width="7.6328125" style="3" bestFit="1" customWidth="1"/>
    <col min="1555" max="1555" width="9.90625" style="3" bestFit="1" customWidth="1"/>
    <col min="1556" max="1556" width="7.6328125" style="3" bestFit="1" customWidth="1"/>
    <col min="1557" max="1557" width="12.08984375" style="3" bestFit="1" customWidth="1"/>
    <col min="1558" max="1562" width="7.6328125" style="3" bestFit="1" customWidth="1"/>
    <col min="1563" max="1563" width="9.90625" style="3" bestFit="1" customWidth="1"/>
    <col min="1564" max="1564" width="12.08984375" style="3" bestFit="1" customWidth="1"/>
    <col min="1565" max="1567" width="7.6328125" style="3" bestFit="1" customWidth="1"/>
    <col min="1568" max="1569" width="9.90625" style="3" bestFit="1" customWidth="1"/>
    <col min="1570" max="1571" width="7.6328125" style="3" bestFit="1" customWidth="1"/>
    <col min="1572" max="1572" width="12.08984375" style="3" bestFit="1" customWidth="1"/>
    <col min="1573" max="1573" width="9.90625" style="3" bestFit="1" customWidth="1"/>
    <col min="1574" max="1574" width="7.6328125" style="3" bestFit="1" customWidth="1"/>
    <col min="1575" max="1575" width="9.90625" style="3" bestFit="1" customWidth="1"/>
    <col min="1576" max="1581" width="4.36328125" style="3" customWidth="1"/>
    <col min="1582" max="1582" width="20.6328125" style="3" customWidth="1"/>
    <col min="1583" max="1804" width="8.7265625" style="3"/>
    <col min="1805" max="1806" width="4.36328125" style="3" customWidth="1"/>
    <col min="1807" max="1807" width="8" style="3" customWidth="1"/>
    <col min="1808" max="1808" width="9.6328125" style="3" customWidth="1"/>
    <col min="1809" max="1809" width="20.6328125" style="3" customWidth="1"/>
    <col min="1810" max="1810" width="7.6328125" style="3" bestFit="1" customWidth="1"/>
    <col min="1811" max="1811" width="9.90625" style="3" bestFit="1" customWidth="1"/>
    <col min="1812" max="1812" width="7.6328125" style="3" bestFit="1" customWidth="1"/>
    <col min="1813" max="1813" width="12.08984375" style="3" bestFit="1" customWidth="1"/>
    <col min="1814" max="1818" width="7.6328125" style="3" bestFit="1" customWidth="1"/>
    <col min="1819" max="1819" width="9.90625" style="3" bestFit="1" customWidth="1"/>
    <col min="1820" max="1820" width="12.08984375" style="3" bestFit="1" customWidth="1"/>
    <col min="1821" max="1823" width="7.6328125" style="3" bestFit="1" customWidth="1"/>
    <col min="1824" max="1825" width="9.90625" style="3" bestFit="1" customWidth="1"/>
    <col min="1826" max="1827" width="7.6328125" style="3" bestFit="1" customWidth="1"/>
    <col min="1828" max="1828" width="12.08984375" style="3" bestFit="1" customWidth="1"/>
    <col min="1829" max="1829" width="9.90625" style="3" bestFit="1" customWidth="1"/>
    <col min="1830" max="1830" width="7.6328125" style="3" bestFit="1" customWidth="1"/>
    <col min="1831" max="1831" width="9.90625" style="3" bestFit="1" customWidth="1"/>
    <col min="1832" max="1837" width="4.36328125" style="3" customWidth="1"/>
    <col min="1838" max="1838" width="20.6328125" style="3" customWidth="1"/>
    <col min="1839" max="2060" width="8.7265625" style="3"/>
    <col min="2061" max="2062" width="4.36328125" style="3" customWidth="1"/>
    <col min="2063" max="2063" width="8" style="3" customWidth="1"/>
    <col min="2064" max="2064" width="9.6328125" style="3" customWidth="1"/>
    <col min="2065" max="2065" width="20.6328125" style="3" customWidth="1"/>
    <col min="2066" max="2066" width="7.6328125" style="3" bestFit="1" customWidth="1"/>
    <col min="2067" max="2067" width="9.90625" style="3" bestFit="1" customWidth="1"/>
    <col min="2068" max="2068" width="7.6328125" style="3" bestFit="1" customWidth="1"/>
    <col min="2069" max="2069" width="12.08984375" style="3" bestFit="1" customWidth="1"/>
    <col min="2070" max="2074" width="7.6328125" style="3" bestFit="1" customWidth="1"/>
    <col min="2075" max="2075" width="9.90625" style="3" bestFit="1" customWidth="1"/>
    <col min="2076" max="2076" width="12.08984375" style="3" bestFit="1" customWidth="1"/>
    <col min="2077" max="2079" width="7.6328125" style="3" bestFit="1" customWidth="1"/>
    <col min="2080" max="2081" width="9.90625" style="3" bestFit="1" customWidth="1"/>
    <col min="2082" max="2083" width="7.6328125" style="3" bestFit="1" customWidth="1"/>
    <col min="2084" max="2084" width="12.08984375" style="3" bestFit="1" customWidth="1"/>
    <col min="2085" max="2085" width="9.90625" style="3" bestFit="1" customWidth="1"/>
    <col min="2086" max="2086" width="7.6328125" style="3" bestFit="1" customWidth="1"/>
    <col min="2087" max="2087" width="9.90625" style="3" bestFit="1" customWidth="1"/>
    <col min="2088" max="2093" width="4.36328125" style="3" customWidth="1"/>
    <col min="2094" max="2094" width="20.6328125" style="3" customWidth="1"/>
    <col min="2095" max="2316" width="8.7265625" style="3"/>
    <col min="2317" max="2318" width="4.36328125" style="3" customWidth="1"/>
    <col min="2319" max="2319" width="8" style="3" customWidth="1"/>
    <col min="2320" max="2320" width="9.6328125" style="3" customWidth="1"/>
    <col min="2321" max="2321" width="20.6328125" style="3" customWidth="1"/>
    <col min="2322" max="2322" width="7.6328125" style="3" bestFit="1" customWidth="1"/>
    <col min="2323" max="2323" width="9.90625" style="3" bestFit="1" customWidth="1"/>
    <col min="2324" max="2324" width="7.6328125" style="3" bestFit="1" customWidth="1"/>
    <col min="2325" max="2325" width="12.08984375" style="3" bestFit="1" customWidth="1"/>
    <col min="2326" max="2330" width="7.6328125" style="3" bestFit="1" customWidth="1"/>
    <col min="2331" max="2331" width="9.90625" style="3" bestFit="1" customWidth="1"/>
    <col min="2332" max="2332" width="12.08984375" style="3" bestFit="1" customWidth="1"/>
    <col min="2333" max="2335" width="7.6328125" style="3" bestFit="1" customWidth="1"/>
    <col min="2336" max="2337" width="9.90625" style="3" bestFit="1" customWidth="1"/>
    <col min="2338" max="2339" width="7.6328125" style="3" bestFit="1" customWidth="1"/>
    <col min="2340" max="2340" width="12.08984375" style="3" bestFit="1" customWidth="1"/>
    <col min="2341" max="2341" width="9.90625" style="3" bestFit="1" customWidth="1"/>
    <col min="2342" max="2342" width="7.6328125" style="3" bestFit="1" customWidth="1"/>
    <col min="2343" max="2343" width="9.90625" style="3" bestFit="1" customWidth="1"/>
    <col min="2344" max="2349" width="4.36328125" style="3" customWidth="1"/>
    <col min="2350" max="2350" width="20.6328125" style="3" customWidth="1"/>
    <col min="2351" max="2572" width="8.7265625" style="3"/>
    <col min="2573" max="2574" width="4.36328125" style="3" customWidth="1"/>
    <col min="2575" max="2575" width="8" style="3" customWidth="1"/>
    <col min="2576" max="2576" width="9.6328125" style="3" customWidth="1"/>
    <col min="2577" max="2577" width="20.6328125" style="3" customWidth="1"/>
    <col min="2578" max="2578" width="7.6328125" style="3" bestFit="1" customWidth="1"/>
    <col min="2579" max="2579" width="9.90625" style="3" bestFit="1" customWidth="1"/>
    <col min="2580" max="2580" width="7.6328125" style="3" bestFit="1" customWidth="1"/>
    <col min="2581" max="2581" width="12.08984375" style="3" bestFit="1" customWidth="1"/>
    <col min="2582" max="2586" width="7.6328125" style="3" bestFit="1" customWidth="1"/>
    <col min="2587" max="2587" width="9.90625" style="3" bestFit="1" customWidth="1"/>
    <col min="2588" max="2588" width="12.08984375" style="3" bestFit="1" customWidth="1"/>
    <col min="2589" max="2591" width="7.6328125" style="3" bestFit="1" customWidth="1"/>
    <col min="2592" max="2593" width="9.90625" style="3" bestFit="1" customWidth="1"/>
    <col min="2594" max="2595" width="7.6328125" style="3" bestFit="1" customWidth="1"/>
    <col min="2596" max="2596" width="12.08984375" style="3" bestFit="1" customWidth="1"/>
    <col min="2597" max="2597" width="9.90625" style="3" bestFit="1" customWidth="1"/>
    <col min="2598" max="2598" width="7.6328125" style="3" bestFit="1" customWidth="1"/>
    <col min="2599" max="2599" width="9.90625" style="3" bestFit="1" customWidth="1"/>
    <col min="2600" max="2605" width="4.36328125" style="3" customWidth="1"/>
    <col min="2606" max="2606" width="20.6328125" style="3" customWidth="1"/>
    <col min="2607" max="2828" width="8.7265625" style="3"/>
    <col min="2829" max="2830" width="4.36328125" style="3" customWidth="1"/>
    <col min="2831" max="2831" width="8" style="3" customWidth="1"/>
    <col min="2832" max="2832" width="9.6328125" style="3" customWidth="1"/>
    <col min="2833" max="2833" width="20.6328125" style="3" customWidth="1"/>
    <col min="2834" max="2834" width="7.6328125" style="3" bestFit="1" customWidth="1"/>
    <col min="2835" max="2835" width="9.90625" style="3" bestFit="1" customWidth="1"/>
    <col min="2836" max="2836" width="7.6328125" style="3" bestFit="1" customWidth="1"/>
    <col min="2837" max="2837" width="12.08984375" style="3" bestFit="1" customWidth="1"/>
    <col min="2838" max="2842" width="7.6328125" style="3" bestFit="1" customWidth="1"/>
    <col min="2843" max="2843" width="9.90625" style="3" bestFit="1" customWidth="1"/>
    <col min="2844" max="2844" width="12.08984375" style="3" bestFit="1" customWidth="1"/>
    <col min="2845" max="2847" width="7.6328125" style="3" bestFit="1" customWidth="1"/>
    <col min="2848" max="2849" width="9.90625" style="3" bestFit="1" customWidth="1"/>
    <col min="2850" max="2851" width="7.6328125" style="3" bestFit="1" customWidth="1"/>
    <col min="2852" max="2852" width="12.08984375" style="3" bestFit="1" customWidth="1"/>
    <col min="2853" max="2853" width="9.90625" style="3" bestFit="1" customWidth="1"/>
    <col min="2854" max="2854" width="7.6328125" style="3" bestFit="1" customWidth="1"/>
    <col min="2855" max="2855" width="9.90625" style="3" bestFit="1" customWidth="1"/>
    <col min="2856" max="2861" width="4.36328125" style="3" customWidth="1"/>
    <col min="2862" max="2862" width="20.6328125" style="3" customWidth="1"/>
    <col min="2863" max="3084" width="8.7265625" style="3"/>
    <col min="3085" max="3086" width="4.36328125" style="3" customWidth="1"/>
    <col min="3087" max="3087" width="8" style="3" customWidth="1"/>
    <col min="3088" max="3088" width="9.6328125" style="3" customWidth="1"/>
    <col min="3089" max="3089" width="20.6328125" style="3" customWidth="1"/>
    <col min="3090" max="3090" width="7.6328125" style="3" bestFit="1" customWidth="1"/>
    <col min="3091" max="3091" width="9.90625" style="3" bestFit="1" customWidth="1"/>
    <col min="3092" max="3092" width="7.6328125" style="3" bestFit="1" customWidth="1"/>
    <col min="3093" max="3093" width="12.08984375" style="3" bestFit="1" customWidth="1"/>
    <col min="3094" max="3098" width="7.6328125" style="3" bestFit="1" customWidth="1"/>
    <col min="3099" max="3099" width="9.90625" style="3" bestFit="1" customWidth="1"/>
    <col min="3100" max="3100" width="12.08984375" style="3" bestFit="1" customWidth="1"/>
    <col min="3101" max="3103" width="7.6328125" style="3" bestFit="1" customWidth="1"/>
    <col min="3104" max="3105" width="9.90625" style="3" bestFit="1" customWidth="1"/>
    <col min="3106" max="3107" width="7.6328125" style="3" bestFit="1" customWidth="1"/>
    <col min="3108" max="3108" width="12.08984375" style="3" bestFit="1" customWidth="1"/>
    <col min="3109" max="3109" width="9.90625" style="3" bestFit="1" customWidth="1"/>
    <col min="3110" max="3110" width="7.6328125" style="3" bestFit="1" customWidth="1"/>
    <col min="3111" max="3111" width="9.90625" style="3" bestFit="1" customWidth="1"/>
    <col min="3112" max="3117" width="4.36328125" style="3" customWidth="1"/>
    <col min="3118" max="3118" width="20.6328125" style="3" customWidth="1"/>
    <col min="3119" max="3340" width="8.7265625" style="3"/>
    <col min="3341" max="3342" width="4.36328125" style="3" customWidth="1"/>
    <col min="3343" max="3343" width="8" style="3" customWidth="1"/>
    <col min="3344" max="3344" width="9.6328125" style="3" customWidth="1"/>
    <col min="3345" max="3345" width="20.6328125" style="3" customWidth="1"/>
    <col min="3346" max="3346" width="7.6328125" style="3" bestFit="1" customWidth="1"/>
    <col min="3347" max="3347" width="9.90625" style="3" bestFit="1" customWidth="1"/>
    <col min="3348" max="3348" width="7.6328125" style="3" bestFit="1" customWidth="1"/>
    <col min="3349" max="3349" width="12.08984375" style="3" bestFit="1" customWidth="1"/>
    <col min="3350" max="3354" width="7.6328125" style="3" bestFit="1" customWidth="1"/>
    <col min="3355" max="3355" width="9.90625" style="3" bestFit="1" customWidth="1"/>
    <col min="3356" max="3356" width="12.08984375" style="3" bestFit="1" customWidth="1"/>
    <col min="3357" max="3359" width="7.6328125" style="3" bestFit="1" customWidth="1"/>
    <col min="3360" max="3361" width="9.90625" style="3" bestFit="1" customWidth="1"/>
    <col min="3362" max="3363" width="7.6328125" style="3" bestFit="1" customWidth="1"/>
    <col min="3364" max="3364" width="12.08984375" style="3" bestFit="1" customWidth="1"/>
    <col min="3365" max="3365" width="9.90625" style="3" bestFit="1" customWidth="1"/>
    <col min="3366" max="3366" width="7.6328125" style="3" bestFit="1" customWidth="1"/>
    <col min="3367" max="3367" width="9.90625" style="3" bestFit="1" customWidth="1"/>
    <col min="3368" max="3373" width="4.36328125" style="3" customWidth="1"/>
    <col min="3374" max="3374" width="20.6328125" style="3" customWidth="1"/>
    <col min="3375" max="3596" width="8.7265625" style="3"/>
    <col min="3597" max="3598" width="4.36328125" style="3" customWidth="1"/>
    <col min="3599" max="3599" width="8" style="3" customWidth="1"/>
    <col min="3600" max="3600" width="9.6328125" style="3" customWidth="1"/>
    <col min="3601" max="3601" width="20.6328125" style="3" customWidth="1"/>
    <col min="3602" max="3602" width="7.6328125" style="3" bestFit="1" customWidth="1"/>
    <col min="3603" max="3603" width="9.90625" style="3" bestFit="1" customWidth="1"/>
    <col min="3604" max="3604" width="7.6328125" style="3" bestFit="1" customWidth="1"/>
    <col min="3605" max="3605" width="12.08984375" style="3" bestFit="1" customWidth="1"/>
    <col min="3606" max="3610" width="7.6328125" style="3" bestFit="1" customWidth="1"/>
    <col min="3611" max="3611" width="9.90625" style="3" bestFit="1" customWidth="1"/>
    <col min="3612" max="3612" width="12.08984375" style="3" bestFit="1" customWidth="1"/>
    <col min="3613" max="3615" width="7.6328125" style="3" bestFit="1" customWidth="1"/>
    <col min="3616" max="3617" width="9.90625" style="3" bestFit="1" customWidth="1"/>
    <col min="3618" max="3619" width="7.6328125" style="3" bestFit="1" customWidth="1"/>
    <col min="3620" max="3620" width="12.08984375" style="3" bestFit="1" customWidth="1"/>
    <col min="3621" max="3621" width="9.90625" style="3" bestFit="1" customWidth="1"/>
    <col min="3622" max="3622" width="7.6328125" style="3" bestFit="1" customWidth="1"/>
    <col min="3623" max="3623" width="9.90625" style="3" bestFit="1" customWidth="1"/>
    <col min="3624" max="3629" width="4.36328125" style="3" customWidth="1"/>
    <col min="3630" max="3630" width="20.6328125" style="3" customWidth="1"/>
    <col min="3631" max="3852" width="8.7265625" style="3"/>
    <col min="3853" max="3854" width="4.36328125" style="3" customWidth="1"/>
    <col min="3855" max="3855" width="8" style="3" customWidth="1"/>
    <col min="3856" max="3856" width="9.6328125" style="3" customWidth="1"/>
    <col min="3857" max="3857" width="20.6328125" style="3" customWidth="1"/>
    <col min="3858" max="3858" width="7.6328125" style="3" bestFit="1" customWidth="1"/>
    <col min="3859" max="3859" width="9.90625" style="3" bestFit="1" customWidth="1"/>
    <col min="3860" max="3860" width="7.6328125" style="3" bestFit="1" customWidth="1"/>
    <col min="3861" max="3861" width="12.08984375" style="3" bestFit="1" customWidth="1"/>
    <col min="3862" max="3866" width="7.6328125" style="3" bestFit="1" customWidth="1"/>
    <col min="3867" max="3867" width="9.90625" style="3" bestFit="1" customWidth="1"/>
    <col min="3868" max="3868" width="12.08984375" style="3" bestFit="1" customWidth="1"/>
    <col min="3869" max="3871" width="7.6328125" style="3" bestFit="1" customWidth="1"/>
    <col min="3872" max="3873" width="9.90625" style="3" bestFit="1" customWidth="1"/>
    <col min="3874" max="3875" width="7.6328125" style="3" bestFit="1" customWidth="1"/>
    <col min="3876" max="3876" width="12.08984375" style="3" bestFit="1" customWidth="1"/>
    <col min="3877" max="3877" width="9.90625" style="3" bestFit="1" customWidth="1"/>
    <col min="3878" max="3878" width="7.6328125" style="3" bestFit="1" customWidth="1"/>
    <col min="3879" max="3879" width="9.90625" style="3" bestFit="1" customWidth="1"/>
    <col min="3880" max="3885" width="4.36328125" style="3" customWidth="1"/>
    <col min="3886" max="3886" width="20.6328125" style="3" customWidth="1"/>
    <col min="3887" max="4108" width="8.7265625" style="3"/>
    <col min="4109" max="4110" width="4.36328125" style="3" customWidth="1"/>
    <col min="4111" max="4111" width="8" style="3" customWidth="1"/>
    <col min="4112" max="4112" width="9.6328125" style="3" customWidth="1"/>
    <col min="4113" max="4113" width="20.6328125" style="3" customWidth="1"/>
    <col min="4114" max="4114" width="7.6328125" style="3" bestFit="1" customWidth="1"/>
    <col min="4115" max="4115" width="9.90625" style="3" bestFit="1" customWidth="1"/>
    <col min="4116" max="4116" width="7.6328125" style="3" bestFit="1" customWidth="1"/>
    <col min="4117" max="4117" width="12.08984375" style="3" bestFit="1" customWidth="1"/>
    <col min="4118" max="4122" width="7.6328125" style="3" bestFit="1" customWidth="1"/>
    <col min="4123" max="4123" width="9.90625" style="3" bestFit="1" customWidth="1"/>
    <col min="4124" max="4124" width="12.08984375" style="3" bestFit="1" customWidth="1"/>
    <col min="4125" max="4127" width="7.6328125" style="3" bestFit="1" customWidth="1"/>
    <col min="4128" max="4129" width="9.90625" style="3" bestFit="1" customWidth="1"/>
    <col min="4130" max="4131" width="7.6328125" style="3" bestFit="1" customWidth="1"/>
    <col min="4132" max="4132" width="12.08984375" style="3" bestFit="1" customWidth="1"/>
    <col min="4133" max="4133" width="9.90625" style="3" bestFit="1" customWidth="1"/>
    <col min="4134" max="4134" width="7.6328125" style="3" bestFit="1" customWidth="1"/>
    <col min="4135" max="4135" width="9.90625" style="3" bestFit="1" customWidth="1"/>
    <col min="4136" max="4141" width="4.36328125" style="3" customWidth="1"/>
    <col min="4142" max="4142" width="20.6328125" style="3" customWidth="1"/>
    <col min="4143" max="4364" width="8.7265625" style="3"/>
    <col min="4365" max="4366" width="4.36328125" style="3" customWidth="1"/>
    <col min="4367" max="4367" width="8" style="3" customWidth="1"/>
    <col min="4368" max="4368" width="9.6328125" style="3" customWidth="1"/>
    <col min="4369" max="4369" width="20.6328125" style="3" customWidth="1"/>
    <col min="4370" max="4370" width="7.6328125" style="3" bestFit="1" customWidth="1"/>
    <col min="4371" max="4371" width="9.90625" style="3" bestFit="1" customWidth="1"/>
    <col min="4372" max="4372" width="7.6328125" style="3" bestFit="1" customWidth="1"/>
    <col min="4373" max="4373" width="12.08984375" style="3" bestFit="1" customWidth="1"/>
    <col min="4374" max="4378" width="7.6328125" style="3" bestFit="1" customWidth="1"/>
    <col min="4379" max="4379" width="9.90625" style="3" bestFit="1" customWidth="1"/>
    <col min="4380" max="4380" width="12.08984375" style="3" bestFit="1" customWidth="1"/>
    <col min="4381" max="4383" width="7.6328125" style="3" bestFit="1" customWidth="1"/>
    <col min="4384" max="4385" width="9.90625" style="3" bestFit="1" customWidth="1"/>
    <col min="4386" max="4387" width="7.6328125" style="3" bestFit="1" customWidth="1"/>
    <col min="4388" max="4388" width="12.08984375" style="3" bestFit="1" customWidth="1"/>
    <col min="4389" max="4389" width="9.90625" style="3" bestFit="1" customWidth="1"/>
    <col min="4390" max="4390" width="7.6328125" style="3" bestFit="1" customWidth="1"/>
    <col min="4391" max="4391" width="9.90625" style="3" bestFit="1" customWidth="1"/>
    <col min="4392" max="4397" width="4.36328125" style="3" customWidth="1"/>
    <col min="4398" max="4398" width="20.6328125" style="3" customWidth="1"/>
    <col min="4399" max="4620" width="8.7265625" style="3"/>
    <col min="4621" max="4622" width="4.36328125" style="3" customWidth="1"/>
    <col min="4623" max="4623" width="8" style="3" customWidth="1"/>
    <col min="4624" max="4624" width="9.6328125" style="3" customWidth="1"/>
    <col min="4625" max="4625" width="20.6328125" style="3" customWidth="1"/>
    <col min="4626" max="4626" width="7.6328125" style="3" bestFit="1" customWidth="1"/>
    <col min="4627" max="4627" width="9.90625" style="3" bestFit="1" customWidth="1"/>
    <col min="4628" max="4628" width="7.6328125" style="3" bestFit="1" customWidth="1"/>
    <col min="4629" max="4629" width="12.08984375" style="3" bestFit="1" customWidth="1"/>
    <col min="4630" max="4634" width="7.6328125" style="3" bestFit="1" customWidth="1"/>
    <col min="4635" max="4635" width="9.90625" style="3" bestFit="1" customWidth="1"/>
    <col min="4636" max="4636" width="12.08984375" style="3" bestFit="1" customWidth="1"/>
    <col min="4637" max="4639" width="7.6328125" style="3" bestFit="1" customWidth="1"/>
    <col min="4640" max="4641" width="9.90625" style="3" bestFit="1" customWidth="1"/>
    <col min="4642" max="4643" width="7.6328125" style="3" bestFit="1" customWidth="1"/>
    <col min="4644" max="4644" width="12.08984375" style="3" bestFit="1" customWidth="1"/>
    <col min="4645" max="4645" width="9.90625" style="3" bestFit="1" customWidth="1"/>
    <col min="4646" max="4646" width="7.6328125" style="3" bestFit="1" customWidth="1"/>
    <col min="4647" max="4647" width="9.90625" style="3" bestFit="1" customWidth="1"/>
    <col min="4648" max="4653" width="4.36328125" style="3" customWidth="1"/>
    <col min="4654" max="4654" width="20.6328125" style="3" customWidth="1"/>
    <col min="4655" max="4876" width="8.7265625" style="3"/>
    <col min="4877" max="4878" width="4.36328125" style="3" customWidth="1"/>
    <col min="4879" max="4879" width="8" style="3" customWidth="1"/>
    <col min="4880" max="4880" width="9.6328125" style="3" customWidth="1"/>
    <col min="4881" max="4881" width="20.6328125" style="3" customWidth="1"/>
    <col min="4882" max="4882" width="7.6328125" style="3" bestFit="1" customWidth="1"/>
    <col min="4883" max="4883" width="9.90625" style="3" bestFit="1" customWidth="1"/>
    <col min="4884" max="4884" width="7.6328125" style="3" bestFit="1" customWidth="1"/>
    <col min="4885" max="4885" width="12.08984375" style="3" bestFit="1" customWidth="1"/>
    <col min="4886" max="4890" width="7.6328125" style="3" bestFit="1" customWidth="1"/>
    <col min="4891" max="4891" width="9.90625" style="3" bestFit="1" customWidth="1"/>
    <col min="4892" max="4892" width="12.08984375" style="3" bestFit="1" customWidth="1"/>
    <col min="4893" max="4895" width="7.6328125" style="3" bestFit="1" customWidth="1"/>
    <col min="4896" max="4897" width="9.90625" style="3" bestFit="1" customWidth="1"/>
    <col min="4898" max="4899" width="7.6328125" style="3" bestFit="1" customWidth="1"/>
    <col min="4900" max="4900" width="12.08984375" style="3" bestFit="1" customWidth="1"/>
    <col min="4901" max="4901" width="9.90625" style="3" bestFit="1" customWidth="1"/>
    <col min="4902" max="4902" width="7.6328125" style="3" bestFit="1" customWidth="1"/>
    <col min="4903" max="4903" width="9.90625" style="3" bestFit="1" customWidth="1"/>
    <col min="4904" max="4909" width="4.36328125" style="3" customWidth="1"/>
    <col min="4910" max="4910" width="20.6328125" style="3" customWidth="1"/>
    <col min="4911" max="5132" width="8.7265625" style="3"/>
    <col min="5133" max="5134" width="4.36328125" style="3" customWidth="1"/>
    <col min="5135" max="5135" width="8" style="3" customWidth="1"/>
    <col min="5136" max="5136" width="9.6328125" style="3" customWidth="1"/>
    <col min="5137" max="5137" width="20.6328125" style="3" customWidth="1"/>
    <col min="5138" max="5138" width="7.6328125" style="3" bestFit="1" customWidth="1"/>
    <col min="5139" max="5139" width="9.90625" style="3" bestFit="1" customWidth="1"/>
    <col min="5140" max="5140" width="7.6328125" style="3" bestFit="1" customWidth="1"/>
    <col min="5141" max="5141" width="12.08984375" style="3" bestFit="1" customWidth="1"/>
    <col min="5142" max="5146" width="7.6328125" style="3" bestFit="1" customWidth="1"/>
    <col min="5147" max="5147" width="9.90625" style="3" bestFit="1" customWidth="1"/>
    <col min="5148" max="5148" width="12.08984375" style="3" bestFit="1" customWidth="1"/>
    <col min="5149" max="5151" width="7.6328125" style="3" bestFit="1" customWidth="1"/>
    <col min="5152" max="5153" width="9.90625" style="3" bestFit="1" customWidth="1"/>
    <col min="5154" max="5155" width="7.6328125" style="3" bestFit="1" customWidth="1"/>
    <col min="5156" max="5156" width="12.08984375" style="3" bestFit="1" customWidth="1"/>
    <col min="5157" max="5157" width="9.90625" style="3" bestFit="1" customWidth="1"/>
    <col min="5158" max="5158" width="7.6328125" style="3" bestFit="1" customWidth="1"/>
    <col min="5159" max="5159" width="9.90625" style="3" bestFit="1" customWidth="1"/>
    <col min="5160" max="5165" width="4.36328125" style="3" customWidth="1"/>
    <col min="5166" max="5166" width="20.6328125" style="3" customWidth="1"/>
    <col min="5167" max="5388" width="8.7265625" style="3"/>
    <col min="5389" max="5390" width="4.36328125" style="3" customWidth="1"/>
    <col min="5391" max="5391" width="8" style="3" customWidth="1"/>
    <col min="5392" max="5392" width="9.6328125" style="3" customWidth="1"/>
    <col min="5393" max="5393" width="20.6328125" style="3" customWidth="1"/>
    <col min="5394" max="5394" width="7.6328125" style="3" bestFit="1" customWidth="1"/>
    <col min="5395" max="5395" width="9.90625" style="3" bestFit="1" customWidth="1"/>
    <col min="5396" max="5396" width="7.6328125" style="3" bestFit="1" customWidth="1"/>
    <col min="5397" max="5397" width="12.08984375" style="3" bestFit="1" customWidth="1"/>
    <col min="5398" max="5402" width="7.6328125" style="3" bestFit="1" customWidth="1"/>
    <col min="5403" max="5403" width="9.90625" style="3" bestFit="1" customWidth="1"/>
    <col min="5404" max="5404" width="12.08984375" style="3" bestFit="1" customWidth="1"/>
    <col min="5405" max="5407" width="7.6328125" style="3" bestFit="1" customWidth="1"/>
    <col min="5408" max="5409" width="9.90625" style="3" bestFit="1" customWidth="1"/>
    <col min="5410" max="5411" width="7.6328125" style="3" bestFit="1" customWidth="1"/>
    <col min="5412" max="5412" width="12.08984375" style="3" bestFit="1" customWidth="1"/>
    <col min="5413" max="5413" width="9.90625" style="3" bestFit="1" customWidth="1"/>
    <col min="5414" max="5414" width="7.6328125" style="3" bestFit="1" customWidth="1"/>
    <col min="5415" max="5415" width="9.90625" style="3" bestFit="1" customWidth="1"/>
    <col min="5416" max="5421" width="4.36328125" style="3" customWidth="1"/>
    <col min="5422" max="5422" width="20.6328125" style="3" customWidth="1"/>
    <col min="5423" max="5644" width="8.7265625" style="3"/>
    <col min="5645" max="5646" width="4.36328125" style="3" customWidth="1"/>
    <col min="5647" max="5647" width="8" style="3" customWidth="1"/>
    <col min="5648" max="5648" width="9.6328125" style="3" customWidth="1"/>
    <col min="5649" max="5649" width="20.6328125" style="3" customWidth="1"/>
    <col min="5650" max="5650" width="7.6328125" style="3" bestFit="1" customWidth="1"/>
    <col min="5651" max="5651" width="9.90625" style="3" bestFit="1" customWidth="1"/>
    <col min="5652" max="5652" width="7.6328125" style="3" bestFit="1" customWidth="1"/>
    <col min="5653" max="5653" width="12.08984375" style="3" bestFit="1" customWidth="1"/>
    <col min="5654" max="5658" width="7.6328125" style="3" bestFit="1" customWidth="1"/>
    <col min="5659" max="5659" width="9.90625" style="3" bestFit="1" customWidth="1"/>
    <col min="5660" max="5660" width="12.08984375" style="3" bestFit="1" customWidth="1"/>
    <col min="5661" max="5663" width="7.6328125" style="3" bestFit="1" customWidth="1"/>
    <col min="5664" max="5665" width="9.90625" style="3" bestFit="1" customWidth="1"/>
    <col min="5666" max="5667" width="7.6328125" style="3" bestFit="1" customWidth="1"/>
    <col min="5668" max="5668" width="12.08984375" style="3" bestFit="1" customWidth="1"/>
    <col min="5669" max="5669" width="9.90625" style="3" bestFit="1" customWidth="1"/>
    <col min="5670" max="5670" width="7.6328125" style="3" bestFit="1" customWidth="1"/>
    <col min="5671" max="5671" width="9.90625" style="3" bestFit="1" customWidth="1"/>
    <col min="5672" max="5677" width="4.36328125" style="3" customWidth="1"/>
    <col min="5678" max="5678" width="20.6328125" style="3" customWidth="1"/>
    <col min="5679" max="5900" width="8.7265625" style="3"/>
    <col min="5901" max="5902" width="4.36328125" style="3" customWidth="1"/>
    <col min="5903" max="5903" width="8" style="3" customWidth="1"/>
    <col min="5904" max="5904" width="9.6328125" style="3" customWidth="1"/>
    <col min="5905" max="5905" width="20.6328125" style="3" customWidth="1"/>
    <col min="5906" max="5906" width="7.6328125" style="3" bestFit="1" customWidth="1"/>
    <col min="5907" max="5907" width="9.90625" style="3" bestFit="1" customWidth="1"/>
    <col min="5908" max="5908" width="7.6328125" style="3" bestFit="1" customWidth="1"/>
    <col min="5909" max="5909" width="12.08984375" style="3" bestFit="1" customWidth="1"/>
    <col min="5910" max="5914" width="7.6328125" style="3" bestFit="1" customWidth="1"/>
    <col min="5915" max="5915" width="9.90625" style="3" bestFit="1" customWidth="1"/>
    <col min="5916" max="5916" width="12.08984375" style="3" bestFit="1" customWidth="1"/>
    <col min="5917" max="5919" width="7.6328125" style="3" bestFit="1" customWidth="1"/>
    <col min="5920" max="5921" width="9.90625" style="3" bestFit="1" customWidth="1"/>
    <col min="5922" max="5923" width="7.6328125" style="3" bestFit="1" customWidth="1"/>
    <col min="5924" max="5924" width="12.08984375" style="3" bestFit="1" customWidth="1"/>
    <col min="5925" max="5925" width="9.90625" style="3" bestFit="1" customWidth="1"/>
    <col min="5926" max="5926" width="7.6328125" style="3" bestFit="1" customWidth="1"/>
    <col min="5927" max="5927" width="9.90625" style="3" bestFit="1" customWidth="1"/>
    <col min="5928" max="5933" width="4.36328125" style="3" customWidth="1"/>
    <col min="5934" max="5934" width="20.6328125" style="3" customWidth="1"/>
    <col min="5935" max="6156" width="8.7265625" style="3"/>
    <col min="6157" max="6158" width="4.36328125" style="3" customWidth="1"/>
    <col min="6159" max="6159" width="8" style="3" customWidth="1"/>
    <col min="6160" max="6160" width="9.6328125" style="3" customWidth="1"/>
    <col min="6161" max="6161" width="20.6328125" style="3" customWidth="1"/>
    <col min="6162" max="6162" width="7.6328125" style="3" bestFit="1" customWidth="1"/>
    <col min="6163" max="6163" width="9.90625" style="3" bestFit="1" customWidth="1"/>
    <col min="6164" max="6164" width="7.6328125" style="3" bestFit="1" customWidth="1"/>
    <col min="6165" max="6165" width="12.08984375" style="3" bestFit="1" customWidth="1"/>
    <col min="6166" max="6170" width="7.6328125" style="3" bestFit="1" customWidth="1"/>
    <col min="6171" max="6171" width="9.90625" style="3" bestFit="1" customWidth="1"/>
    <col min="6172" max="6172" width="12.08984375" style="3" bestFit="1" customWidth="1"/>
    <col min="6173" max="6175" width="7.6328125" style="3" bestFit="1" customWidth="1"/>
    <col min="6176" max="6177" width="9.90625" style="3" bestFit="1" customWidth="1"/>
    <col min="6178" max="6179" width="7.6328125" style="3" bestFit="1" customWidth="1"/>
    <col min="6180" max="6180" width="12.08984375" style="3" bestFit="1" customWidth="1"/>
    <col min="6181" max="6181" width="9.90625" style="3" bestFit="1" customWidth="1"/>
    <col min="6182" max="6182" width="7.6328125" style="3" bestFit="1" customWidth="1"/>
    <col min="6183" max="6183" width="9.90625" style="3" bestFit="1" customWidth="1"/>
    <col min="6184" max="6189" width="4.36328125" style="3" customWidth="1"/>
    <col min="6190" max="6190" width="20.6328125" style="3" customWidth="1"/>
    <col min="6191" max="6412" width="8.7265625" style="3"/>
    <col min="6413" max="6414" width="4.36328125" style="3" customWidth="1"/>
    <col min="6415" max="6415" width="8" style="3" customWidth="1"/>
    <col min="6416" max="6416" width="9.6328125" style="3" customWidth="1"/>
    <col min="6417" max="6417" width="20.6328125" style="3" customWidth="1"/>
    <col min="6418" max="6418" width="7.6328125" style="3" bestFit="1" customWidth="1"/>
    <col min="6419" max="6419" width="9.90625" style="3" bestFit="1" customWidth="1"/>
    <col min="6420" max="6420" width="7.6328125" style="3" bestFit="1" customWidth="1"/>
    <col min="6421" max="6421" width="12.08984375" style="3" bestFit="1" customWidth="1"/>
    <col min="6422" max="6426" width="7.6328125" style="3" bestFit="1" customWidth="1"/>
    <col min="6427" max="6427" width="9.90625" style="3" bestFit="1" customWidth="1"/>
    <col min="6428" max="6428" width="12.08984375" style="3" bestFit="1" customWidth="1"/>
    <col min="6429" max="6431" width="7.6328125" style="3" bestFit="1" customWidth="1"/>
    <col min="6432" max="6433" width="9.90625" style="3" bestFit="1" customWidth="1"/>
    <col min="6434" max="6435" width="7.6328125" style="3" bestFit="1" customWidth="1"/>
    <col min="6436" max="6436" width="12.08984375" style="3" bestFit="1" customWidth="1"/>
    <col min="6437" max="6437" width="9.90625" style="3" bestFit="1" customWidth="1"/>
    <col min="6438" max="6438" width="7.6328125" style="3" bestFit="1" customWidth="1"/>
    <col min="6439" max="6439" width="9.90625" style="3" bestFit="1" customWidth="1"/>
    <col min="6440" max="6445" width="4.36328125" style="3" customWidth="1"/>
    <col min="6446" max="6446" width="20.6328125" style="3" customWidth="1"/>
    <col min="6447" max="6668" width="8.7265625" style="3"/>
    <col min="6669" max="6670" width="4.36328125" style="3" customWidth="1"/>
    <col min="6671" max="6671" width="8" style="3" customWidth="1"/>
    <col min="6672" max="6672" width="9.6328125" style="3" customWidth="1"/>
    <col min="6673" max="6673" width="20.6328125" style="3" customWidth="1"/>
    <col min="6674" max="6674" width="7.6328125" style="3" bestFit="1" customWidth="1"/>
    <col min="6675" max="6675" width="9.90625" style="3" bestFit="1" customWidth="1"/>
    <col min="6676" max="6676" width="7.6328125" style="3" bestFit="1" customWidth="1"/>
    <col min="6677" max="6677" width="12.08984375" style="3" bestFit="1" customWidth="1"/>
    <col min="6678" max="6682" width="7.6328125" style="3" bestFit="1" customWidth="1"/>
    <col min="6683" max="6683" width="9.90625" style="3" bestFit="1" customWidth="1"/>
    <col min="6684" max="6684" width="12.08984375" style="3" bestFit="1" customWidth="1"/>
    <col min="6685" max="6687" width="7.6328125" style="3" bestFit="1" customWidth="1"/>
    <col min="6688" max="6689" width="9.90625" style="3" bestFit="1" customWidth="1"/>
    <col min="6690" max="6691" width="7.6328125" style="3" bestFit="1" customWidth="1"/>
    <col min="6692" max="6692" width="12.08984375" style="3" bestFit="1" customWidth="1"/>
    <col min="6693" max="6693" width="9.90625" style="3" bestFit="1" customWidth="1"/>
    <col min="6694" max="6694" width="7.6328125" style="3" bestFit="1" customWidth="1"/>
    <col min="6695" max="6695" width="9.90625" style="3" bestFit="1" customWidth="1"/>
    <col min="6696" max="6701" width="4.36328125" style="3" customWidth="1"/>
    <col min="6702" max="6702" width="20.6328125" style="3" customWidth="1"/>
    <col min="6703" max="6924" width="8.7265625" style="3"/>
    <col min="6925" max="6926" width="4.36328125" style="3" customWidth="1"/>
    <col min="6927" max="6927" width="8" style="3" customWidth="1"/>
    <col min="6928" max="6928" width="9.6328125" style="3" customWidth="1"/>
    <col min="6929" max="6929" width="20.6328125" style="3" customWidth="1"/>
    <col min="6930" max="6930" width="7.6328125" style="3" bestFit="1" customWidth="1"/>
    <col min="6931" max="6931" width="9.90625" style="3" bestFit="1" customWidth="1"/>
    <col min="6932" max="6932" width="7.6328125" style="3" bestFit="1" customWidth="1"/>
    <col min="6933" max="6933" width="12.08984375" style="3" bestFit="1" customWidth="1"/>
    <col min="6934" max="6938" width="7.6328125" style="3" bestFit="1" customWidth="1"/>
    <col min="6939" max="6939" width="9.90625" style="3" bestFit="1" customWidth="1"/>
    <col min="6940" max="6940" width="12.08984375" style="3" bestFit="1" customWidth="1"/>
    <col min="6941" max="6943" width="7.6328125" style="3" bestFit="1" customWidth="1"/>
    <col min="6944" max="6945" width="9.90625" style="3" bestFit="1" customWidth="1"/>
    <col min="6946" max="6947" width="7.6328125" style="3" bestFit="1" customWidth="1"/>
    <col min="6948" max="6948" width="12.08984375" style="3" bestFit="1" customWidth="1"/>
    <col min="6949" max="6949" width="9.90625" style="3" bestFit="1" customWidth="1"/>
    <col min="6950" max="6950" width="7.6328125" style="3" bestFit="1" customWidth="1"/>
    <col min="6951" max="6951" width="9.90625" style="3" bestFit="1" customWidth="1"/>
    <col min="6952" max="6957" width="4.36328125" style="3" customWidth="1"/>
    <col min="6958" max="6958" width="20.6328125" style="3" customWidth="1"/>
    <col min="6959" max="7180" width="8.7265625" style="3"/>
    <col min="7181" max="7182" width="4.36328125" style="3" customWidth="1"/>
    <col min="7183" max="7183" width="8" style="3" customWidth="1"/>
    <col min="7184" max="7184" width="9.6328125" style="3" customWidth="1"/>
    <col min="7185" max="7185" width="20.6328125" style="3" customWidth="1"/>
    <col min="7186" max="7186" width="7.6328125" style="3" bestFit="1" customWidth="1"/>
    <col min="7187" max="7187" width="9.90625" style="3" bestFit="1" customWidth="1"/>
    <col min="7188" max="7188" width="7.6328125" style="3" bestFit="1" customWidth="1"/>
    <col min="7189" max="7189" width="12.08984375" style="3" bestFit="1" customWidth="1"/>
    <col min="7190" max="7194" width="7.6328125" style="3" bestFit="1" customWidth="1"/>
    <col min="7195" max="7195" width="9.90625" style="3" bestFit="1" customWidth="1"/>
    <col min="7196" max="7196" width="12.08984375" style="3" bestFit="1" customWidth="1"/>
    <col min="7197" max="7199" width="7.6328125" style="3" bestFit="1" customWidth="1"/>
    <col min="7200" max="7201" width="9.90625" style="3" bestFit="1" customWidth="1"/>
    <col min="7202" max="7203" width="7.6328125" style="3" bestFit="1" customWidth="1"/>
    <col min="7204" max="7204" width="12.08984375" style="3" bestFit="1" customWidth="1"/>
    <col min="7205" max="7205" width="9.90625" style="3" bestFit="1" customWidth="1"/>
    <col min="7206" max="7206" width="7.6328125" style="3" bestFit="1" customWidth="1"/>
    <col min="7207" max="7207" width="9.90625" style="3" bestFit="1" customWidth="1"/>
    <col min="7208" max="7213" width="4.36328125" style="3" customWidth="1"/>
    <col min="7214" max="7214" width="20.6328125" style="3" customWidth="1"/>
    <col min="7215" max="7436" width="8.7265625" style="3"/>
    <col min="7437" max="7438" width="4.36328125" style="3" customWidth="1"/>
    <col min="7439" max="7439" width="8" style="3" customWidth="1"/>
    <col min="7440" max="7440" width="9.6328125" style="3" customWidth="1"/>
    <col min="7441" max="7441" width="20.6328125" style="3" customWidth="1"/>
    <col min="7442" max="7442" width="7.6328125" style="3" bestFit="1" customWidth="1"/>
    <col min="7443" max="7443" width="9.90625" style="3" bestFit="1" customWidth="1"/>
    <col min="7444" max="7444" width="7.6328125" style="3" bestFit="1" customWidth="1"/>
    <col min="7445" max="7445" width="12.08984375" style="3" bestFit="1" customWidth="1"/>
    <col min="7446" max="7450" width="7.6328125" style="3" bestFit="1" customWidth="1"/>
    <col min="7451" max="7451" width="9.90625" style="3" bestFit="1" customWidth="1"/>
    <col min="7452" max="7452" width="12.08984375" style="3" bestFit="1" customWidth="1"/>
    <col min="7453" max="7455" width="7.6328125" style="3" bestFit="1" customWidth="1"/>
    <col min="7456" max="7457" width="9.90625" style="3" bestFit="1" customWidth="1"/>
    <col min="7458" max="7459" width="7.6328125" style="3" bestFit="1" customWidth="1"/>
    <col min="7460" max="7460" width="12.08984375" style="3" bestFit="1" customWidth="1"/>
    <col min="7461" max="7461" width="9.90625" style="3" bestFit="1" customWidth="1"/>
    <col min="7462" max="7462" width="7.6328125" style="3" bestFit="1" customWidth="1"/>
    <col min="7463" max="7463" width="9.90625" style="3" bestFit="1" customWidth="1"/>
    <col min="7464" max="7469" width="4.36328125" style="3" customWidth="1"/>
    <col min="7470" max="7470" width="20.6328125" style="3" customWidth="1"/>
    <col min="7471" max="7692" width="8.7265625" style="3"/>
    <col min="7693" max="7694" width="4.36328125" style="3" customWidth="1"/>
    <col min="7695" max="7695" width="8" style="3" customWidth="1"/>
    <col min="7696" max="7696" width="9.6328125" style="3" customWidth="1"/>
    <col min="7697" max="7697" width="20.6328125" style="3" customWidth="1"/>
    <col min="7698" max="7698" width="7.6328125" style="3" bestFit="1" customWidth="1"/>
    <col min="7699" max="7699" width="9.90625" style="3" bestFit="1" customWidth="1"/>
    <col min="7700" max="7700" width="7.6328125" style="3" bestFit="1" customWidth="1"/>
    <col min="7701" max="7701" width="12.08984375" style="3" bestFit="1" customWidth="1"/>
    <col min="7702" max="7706" width="7.6328125" style="3" bestFit="1" customWidth="1"/>
    <col min="7707" max="7707" width="9.90625" style="3" bestFit="1" customWidth="1"/>
    <col min="7708" max="7708" width="12.08984375" style="3" bestFit="1" customWidth="1"/>
    <col min="7709" max="7711" width="7.6328125" style="3" bestFit="1" customWidth="1"/>
    <col min="7712" max="7713" width="9.90625" style="3" bestFit="1" customWidth="1"/>
    <col min="7714" max="7715" width="7.6328125" style="3" bestFit="1" customWidth="1"/>
    <col min="7716" max="7716" width="12.08984375" style="3" bestFit="1" customWidth="1"/>
    <col min="7717" max="7717" width="9.90625" style="3" bestFit="1" customWidth="1"/>
    <col min="7718" max="7718" width="7.6328125" style="3" bestFit="1" customWidth="1"/>
    <col min="7719" max="7719" width="9.90625" style="3" bestFit="1" customWidth="1"/>
    <col min="7720" max="7725" width="4.36328125" style="3" customWidth="1"/>
    <col min="7726" max="7726" width="20.6328125" style="3" customWidth="1"/>
    <col min="7727" max="7948" width="8.7265625" style="3"/>
    <col min="7949" max="7950" width="4.36328125" style="3" customWidth="1"/>
    <col min="7951" max="7951" width="8" style="3" customWidth="1"/>
    <col min="7952" max="7952" width="9.6328125" style="3" customWidth="1"/>
    <col min="7953" max="7953" width="20.6328125" style="3" customWidth="1"/>
    <col min="7954" max="7954" width="7.6328125" style="3" bestFit="1" customWidth="1"/>
    <col min="7955" max="7955" width="9.90625" style="3" bestFit="1" customWidth="1"/>
    <col min="7956" max="7956" width="7.6328125" style="3" bestFit="1" customWidth="1"/>
    <col min="7957" max="7957" width="12.08984375" style="3" bestFit="1" customWidth="1"/>
    <col min="7958" max="7962" width="7.6328125" style="3" bestFit="1" customWidth="1"/>
    <col min="7963" max="7963" width="9.90625" style="3" bestFit="1" customWidth="1"/>
    <col min="7964" max="7964" width="12.08984375" style="3" bestFit="1" customWidth="1"/>
    <col min="7965" max="7967" width="7.6328125" style="3" bestFit="1" customWidth="1"/>
    <col min="7968" max="7969" width="9.90625" style="3" bestFit="1" customWidth="1"/>
    <col min="7970" max="7971" width="7.6328125" style="3" bestFit="1" customWidth="1"/>
    <col min="7972" max="7972" width="12.08984375" style="3" bestFit="1" customWidth="1"/>
    <col min="7973" max="7973" width="9.90625" style="3" bestFit="1" customWidth="1"/>
    <col min="7974" max="7974" width="7.6328125" style="3" bestFit="1" customWidth="1"/>
    <col min="7975" max="7975" width="9.90625" style="3" bestFit="1" customWidth="1"/>
    <col min="7976" max="7981" width="4.36328125" style="3" customWidth="1"/>
    <col min="7982" max="7982" width="20.6328125" style="3" customWidth="1"/>
    <col min="7983" max="8204" width="8.7265625" style="3"/>
    <col min="8205" max="8206" width="4.36328125" style="3" customWidth="1"/>
    <col min="8207" max="8207" width="8" style="3" customWidth="1"/>
    <col min="8208" max="8208" width="9.6328125" style="3" customWidth="1"/>
    <col min="8209" max="8209" width="20.6328125" style="3" customWidth="1"/>
    <col min="8210" max="8210" width="7.6328125" style="3" bestFit="1" customWidth="1"/>
    <col min="8211" max="8211" width="9.90625" style="3" bestFit="1" customWidth="1"/>
    <col min="8212" max="8212" width="7.6328125" style="3" bestFit="1" customWidth="1"/>
    <col min="8213" max="8213" width="12.08984375" style="3" bestFit="1" customWidth="1"/>
    <col min="8214" max="8218" width="7.6328125" style="3" bestFit="1" customWidth="1"/>
    <col min="8219" max="8219" width="9.90625" style="3" bestFit="1" customWidth="1"/>
    <col min="8220" max="8220" width="12.08984375" style="3" bestFit="1" customWidth="1"/>
    <col min="8221" max="8223" width="7.6328125" style="3" bestFit="1" customWidth="1"/>
    <col min="8224" max="8225" width="9.90625" style="3" bestFit="1" customWidth="1"/>
    <col min="8226" max="8227" width="7.6328125" style="3" bestFit="1" customWidth="1"/>
    <col min="8228" max="8228" width="12.08984375" style="3" bestFit="1" customWidth="1"/>
    <col min="8229" max="8229" width="9.90625" style="3" bestFit="1" customWidth="1"/>
    <col min="8230" max="8230" width="7.6328125" style="3" bestFit="1" customWidth="1"/>
    <col min="8231" max="8231" width="9.90625" style="3" bestFit="1" customWidth="1"/>
    <col min="8232" max="8237" width="4.36328125" style="3" customWidth="1"/>
    <col min="8238" max="8238" width="20.6328125" style="3" customWidth="1"/>
    <col min="8239" max="8460" width="8.7265625" style="3"/>
    <col min="8461" max="8462" width="4.36328125" style="3" customWidth="1"/>
    <col min="8463" max="8463" width="8" style="3" customWidth="1"/>
    <col min="8464" max="8464" width="9.6328125" style="3" customWidth="1"/>
    <col min="8465" max="8465" width="20.6328125" style="3" customWidth="1"/>
    <col min="8466" max="8466" width="7.6328125" style="3" bestFit="1" customWidth="1"/>
    <col min="8467" max="8467" width="9.90625" style="3" bestFit="1" customWidth="1"/>
    <col min="8468" max="8468" width="7.6328125" style="3" bestFit="1" customWidth="1"/>
    <col min="8469" max="8469" width="12.08984375" style="3" bestFit="1" customWidth="1"/>
    <col min="8470" max="8474" width="7.6328125" style="3" bestFit="1" customWidth="1"/>
    <col min="8475" max="8475" width="9.90625" style="3" bestFit="1" customWidth="1"/>
    <col min="8476" max="8476" width="12.08984375" style="3" bestFit="1" customWidth="1"/>
    <col min="8477" max="8479" width="7.6328125" style="3" bestFit="1" customWidth="1"/>
    <col min="8480" max="8481" width="9.90625" style="3" bestFit="1" customWidth="1"/>
    <col min="8482" max="8483" width="7.6328125" style="3" bestFit="1" customWidth="1"/>
    <col min="8484" max="8484" width="12.08984375" style="3" bestFit="1" customWidth="1"/>
    <col min="8485" max="8485" width="9.90625" style="3" bestFit="1" customWidth="1"/>
    <col min="8486" max="8486" width="7.6328125" style="3" bestFit="1" customWidth="1"/>
    <col min="8487" max="8487" width="9.90625" style="3" bestFit="1" customWidth="1"/>
    <col min="8488" max="8493" width="4.36328125" style="3" customWidth="1"/>
    <col min="8494" max="8494" width="20.6328125" style="3" customWidth="1"/>
    <col min="8495" max="8716" width="8.7265625" style="3"/>
    <col min="8717" max="8718" width="4.36328125" style="3" customWidth="1"/>
    <col min="8719" max="8719" width="8" style="3" customWidth="1"/>
    <col min="8720" max="8720" width="9.6328125" style="3" customWidth="1"/>
    <col min="8721" max="8721" width="20.6328125" style="3" customWidth="1"/>
    <col min="8722" max="8722" width="7.6328125" style="3" bestFit="1" customWidth="1"/>
    <col min="8723" max="8723" width="9.90625" style="3" bestFit="1" customWidth="1"/>
    <col min="8724" max="8724" width="7.6328125" style="3" bestFit="1" customWidth="1"/>
    <col min="8725" max="8725" width="12.08984375" style="3" bestFit="1" customWidth="1"/>
    <col min="8726" max="8730" width="7.6328125" style="3" bestFit="1" customWidth="1"/>
    <col min="8731" max="8731" width="9.90625" style="3" bestFit="1" customWidth="1"/>
    <col min="8732" max="8732" width="12.08984375" style="3" bestFit="1" customWidth="1"/>
    <col min="8733" max="8735" width="7.6328125" style="3" bestFit="1" customWidth="1"/>
    <col min="8736" max="8737" width="9.90625" style="3" bestFit="1" customWidth="1"/>
    <col min="8738" max="8739" width="7.6328125" style="3" bestFit="1" customWidth="1"/>
    <col min="8740" max="8740" width="12.08984375" style="3" bestFit="1" customWidth="1"/>
    <col min="8741" max="8741" width="9.90625" style="3" bestFit="1" customWidth="1"/>
    <col min="8742" max="8742" width="7.6328125" style="3" bestFit="1" customWidth="1"/>
    <col min="8743" max="8743" width="9.90625" style="3" bestFit="1" customWidth="1"/>
    <col min="8744" max="8749" width="4.36328125" style="3" customWidth="1"/>
    <col min="8750" max="8750" width="20.6328125" style="3" customWidth="1"/>
    <col min="8751" max="8972" width="8.7265625" style="3"/>
    <col min="8973" max="8974" width="4.36328125" style="3" customWidth="1"/>
    <col min="8975" max="8975" width="8" style="3" customWidth="1"/>
    <col min="8976" max="8976" width="9.6328125" style="3" customWidth="1"/>
    <col min="8977" max="8977" width="20.6328125" style="3" customWidth="1"/>
    <col min="8978" max="8978" width="7.6328125" style="3" bestFit="1" customWidth="1"/>
    <col min="8979" max="8979" width="9.90625" style="3" bestFit="1" customWidth="1"/>
    <col min="8980" max="8980" width="7.6328125" style="3" bestFit="1" customWidth="1"/>
    <col min="8981" max="8981" width="12.08984375" style="3" bestFit="1" customWidth="1"/>
    <col min="8982" max="8986" width="7.6328125" style="3" bestFit="1" customWidth="1"/>
    <col min="8987" max="8987" width="9.90625" style="3" bestFit="1" customWidth="1"/>
    <col min="8988" max="8988" width="12.08984375" style="3" bestFit="1" customWidth="1"/>
    <col min="8989" max="8991" width="7.6328125" style="3" bestFit="1" customWidth="1"/>
    <col min="8992" max="8993" width="9.90625" style="3" bestFit="1" customWidth="1"/>
    <col min="8994" max="8995" width="7.6328125" style="3" bestFit="1" customWidth="1"/>
    <col min="8996" max="8996" width="12.08984375" style="3" bestFit="1" customWidth="1"/>
    <col min="8997" max="8997" width="9.90625" style="3" bestFit="1" customWidth="1"/>
    <col min="8998" max="8998" width="7.6328125" style="3" bestFit="1" customWidth="1"/>
    <col min="8999" max="8999" width="9.90625" style="3" bestFit="1" customWidth="1"/>
    <col min="9000" max="9005" width="4.36328125" style="3" customWidth="1"/>
    <col min="9006" max="9006" width="20.6328125" style="3" customWidth="1"/>
    <col min="9007" max="9228" width="8.7265625" style="3"/>
    <col min="9229" max="9230" width="4.36328125" style="3" customWidth="1"/>
    <col min="9231" max="9231" width="8" style="3" customWidth="1"/>
    <col min="9232" max="9232" width="9.6328125" style="3" customWidth="1"/>
    <col min="9233" max="9233" width="20.6328125" style="3" customWidth="1"/>
    <col min="9234" max="9234" width="7.6328125" style="3" bestFit="1" customWidth="1"/>
    <col min="9235" max="9235" width="9.90625" style="3" bestFit="1" customWidth="1"/>
    <col min="9236" max="9236" width="7.6328125" style="3" bestFit="1" customWidth="1"/>
    <col min="9237" max="9237" width="12.08984375" style="3" bestFit="1" customWidth="1"/>
    <col min="9238" max="9242" width="7.6328125" style="3" bestFit="1" customWidth="1"/>
    <col min="9243" max="9243" width="9.90625" style="3" bestFit="1" customWidth="1"/>
    <col min="9244" max="9244" width="12.08984375" style="3" bestFit="1" customWidth="1"/>
    <col min="9245" max="9247" width="7.6328125" style="3" bestFit="1" customWidth="1"/>
    <col min="9248" max="9249" width="9.90625" style="3" bestFit="1" customWidth="1"/>
    <col min="9250" max="9251" width="7.6328125" style="3" bestFit="1" customWidth="1"/>
    <col min="9252" max="9252" width="12.08984375" style="3" bestFit="1" customWidth="1"/>
    <col min="9253" max="9253" width="9.90625" style="3" bestFit="1" customWidth="1"/>
    <col min="9254" max="9254" width="7.6328125" style="3" bestFit="1" customWidth="1"/>
    <col min="9255" max="9255" width="9.90625" style="3" bestFit="1" customWidth="1"/>
    <col min="9256" max="9261" width="4.36328125" style="3" customWidth="1"/>
    <col min="9262" max="9262" width="20.6328125" style="3" customWidth="1"/>
    <col min="9263" max="9484" width="8.7265625" style="3"/>
    <col min="9485" max="9486" width="4.36328125" style="3" customWidth="1"/>
    <col min="9487" max="9487" width="8" style="3" customWidth="1"/>
    <col min="9488" max="9488" width="9.6328125" style="3" customWidth="1"/>
    <col min="9489" max="9489" width="20.6328125" style="3" customWidth="1"/>
    <col min="9490" max="9490" width="7.6328125" style="3" bestFit="1" customWidth="1"/>
    <col min="9491" max="9491" width="9.90625" style="3" bestFit="1" customWidth="1"/>
    <col min="9492" max="9492" width="7.6328125" style="3" bestFit="1" customWidth="1"/>
    <col min="9493" max="9493" width="12.08984375" style="3" bestFit="1" customWidth="1"/>
    <col min="9494" max="9498" width="7.6328125" style="3" bestFit="1" customWidth="1"/>
    <col min="9499" max="9499" width="9.90625" style="3" bestFit="1" customWidth="1"/>
    <col min="9500" max="9500" width="12.08984375" style="3" bestFit="1" customWidth="1"/>
    <col min="9501" max="9503" width="7.6328125" style="3" bestFit="1" customWidth="1"/>
    <col min="9504" max="9505" width="9.90625" style="3" bestFit="1" customWidth="1"/>
    <col min="9506" max="9507" width="7.6328125" style="3" bestFit="1" customWidth="1"/>
    <col min="9508" max="9508" width="12.08984375" style="3" bestFit="1" customWidth="1"/>
    <col min="9509" max="9509" width="9.90625" style="3" bestFit="1" customWidth="1"/>
    <col min="9510" max="9510" width="7.6328125" style="3" bestFit="1" customWidth="1"/>
    <col min="9511" max="9511" width="9.90625" style="3" bestFit="1" customWidth="1"/>
    <col min="9512" max="9517" width="4.36328125" style="3" customWidth="1"/>
    <col min="9518" max="9518" width="20.6328125" style="3" customWidth="1"/>
    <col min="9519" max="9740" width="8.7265625" style="3"/>
    <col min="9741" max="9742" width="4.36328125" style="3" customWidth="1"/>
    <col min="9743" max="9743" width="8" style="3" customWidth="1"/>
    <col min="9744" max="9744" width="9.6328125" style="3" customWidth="1"/>
    <col min="9745" max="9745" width="20.6328125" style="3" customWidth="1"/>
    <col min="9746" max="9746" width="7.6328125" style="3" bestFit="1" customWidth="1"/>
    <col min="9747" max="9747" width="9.90625" style="3" bestFit="1" customWidth="1"/>
    <col min="9748" max="9748" width="7.6328125" style="3" bestFit="1" customWidth="1"/>
    <col min="9749" max="9749" width="12.08984375" style="3" bestFit="1" customWidth="1"/>
    <col min="9750" max="9754" width="7.6328125" style="3" bestFit="1" customWidth="1"/>
    <col min="9755" max="9755" width="9.90625" style="3" bestFit="1" customWidth="1"/>
    <col min="9756" max="9756" width="12.08984375" style="3" bestFit="1" customWidth="1"/>
    <col min="9757" max="9759" width="7.6328125" style="3" bestFit="1" customWidth="1"/>
    <col min="9760" max="9761" width="9.90625" style="3" bestFit="1" customWidth="1"/>
    <col min="9762" max="9763" width="7.6328125" style="3" bestFit="1" customWidth="1"/>
    <col min="9764" max="9764" width="12.08984375" style="3" bestFit="1" customWidth="1"/>
    <col min="9765" max="9765" width="9.90625" style="3" bestFit="1" customWidth="1"/>
    <col min="9766" max="9766" width="7.6328125" style="3" bestFit="1" customWidth="1"/>
    <col min="9767" max="9767" width="9.90625" style="3" bestFit="1" customWidth="1"/>
    <col min="9768" max="9773" width="4.36328125" style="3" customWidth="1"/>
    <col min="9774" max="9774" width="20.6328125" style="3" customWidth="1"/>
    <col min="9775" max="9996" width="8.7265625" style="3"/>
    <col min="9997" max="9998" width="4.36328125" style="3" customWidth="1"/>
    <col min="9999" max="9999" width="8" style="3" customWidth="1"/>
    <col min="10000" max="10000" width="9.6328125" style="3" customWidth="1"/>
    <col min="10001" max="10001" width="20.6328125" style="3" customWidth="1"/>
    <col min="10002" max="10002" width="7.6328125" style="3" bestFit="1" customWidth="1"/>
    <col min="10003" max="10003" width="9.90625" style="3" bestFit="1" customWidth="1"/>
    <col min="10004" max="10004" width="7.6328125" style="3" bestFit="1" customWidth="1"/>
    <col min="10005" max="10005" width="12.08984375" style="3" bestFit="1" customWidth="1"/>
    <col min="10006" max="10010" width="7.6328125" style="3" bestFit="1" customWidth="1"/>
    <col min="10011" max="10011" width="9.90625" style="3" bestFit="1" customWidth="1"/>
    <col min="10012" max="10012" width="12.08984375" style="3" bestFit="1" customWidth="1"/>
    <col min="10013" max="10015" width="7.6328125" style="3" bestFit="1" customWidth="1"/>
    <col min="10016" max="10017" width="9.90625" style="3" bestFit="1" customWidth="1"/>
    <col min="10018" max="10019" width="7.6328125" style="3" bestFit="1" customWidth="1"/>
    <col min="10020" max="10020" width="12.08984375" style="3" bestFit="1" customWidth="1"/>
    <col min="10021" max="10021" width="9.90625" style="3" bestFit="1" customWidth="1"/>
    <col min="10022" max="10022" width="7.6328125" style="3" bestFit="1" customWidth="1"/>
    <col min="10023" max="10023" width="9.90625" style="3" bestFit="1" customWidth="1"/>
    <col min="10024" max="10029" width="4.36328125" style="3" customWidth="1"/>
    <col min="10030" max="10030" width="20.6328125" style="3" customWidth="1"/>
    <col min="10031" max="10252" width="8.7265625" style="3"/>
    <col min="10253" max="10254" width="4.36328125" style="3" customWidth="1"/>
    <col min="10255" max="10255" width="8" style="3" customWidth="1"/>
    <col min="10256" max="10256" width="9.6328125" style="3" customWidth="1"/>
    <col min="10257" max="10257" width="20.6328125" style="3" customWidth="1"/>
    <col min="10258" max="10258" width="7.6328125" style="3" bestFit="1" customWidth="1"/>
    <col min="10259" max="10259" width="9.90625" style="3" bestFit="1" customWidth="1"/>
    <col min="10260" max="10260" width="7.6328125" style="3" bestFit="1" customWidth="1"/>
    <col min="10261" max="10261" width="12.08984375" style="3" bestFit="1" customWidth="1"/>
    <col min="10262" max="10266" width="7.6328125" style="3" bestFit="1" customWidth="1"/>
    <col min="10267" max="10267" width="9.90625" style="3" bestFit="1" customWidth="1"/>
    <col min="10268" max="10268" width="12.08984375" style="3" bestFit="1" customWidth="1"/>
    <col min="10269" max="10271" width="7.6328125" style="3" bestFit="1" customWidth="1"/>
    <col min="10272" max="10273" width="9.90625" style="3" bestFit="1" customWidth="1"/>
    <col min="10274" max="10275" width="7.6328125" style="3" bestFit="1" customWidth="1"/>
    <col min="10276" max="10276" width="12.08984375" style="3" bestFit="1" customWidth="1"/>
    <col min="10277" max="10277" width="9.90625" style="3" bestFit="1" customWidth="1"/>
    <col min="10278" max="10278" width="7.6328125" style="3" bestFit="1" customWidth="1"/>
    <col min="10279" max="10279" width="9.90625" style="3" bestFit="1" customWidth="1"/>
    <col min="10280" max="10285" width="4.36328125" style="3" customWidth="1"/>
    <col min="10286" max="10286" width="20.6328125" style="3" customWidth="1"/>
    <col min="10287" max="10508" width="8.7265625" style="3"/>
    <col min="10509" max="10510" width="4.36328125" style="3" customWidth="1"/>
    <col min="10511" max="10511" width="8" style="3" customWidth="1"/>
    <col min="10512" max="10512" width="9.6328125" style="3" customWidth="1"/>
    <col min="10513" max="10513" width="20.6328125" style="3" customWidth="1"/>
    <col min="10514" max="10514" width="7.6328125" style="3" bestFit="1" customWidth="1"/>
    <col min="10515" max="10515" width="9.90625" style="3" bestFit="1" customWidth="1"/>
    <col min="10516" max="10516" width="7.6328125" style="3" bestFit="1" customWidth="1"/>
    <col min="10517" max="10517" width="12.08984375" style="3" bestFit="1" customWidth="1"/>
    <col min="10518" max="10522" width="7.6328125" style="3" bestFit="1" customWidth="1"/>
    <col min="10523" max="10523" width="9.90625" style="3" bestFit="1" customWidth="1"/>
    <col min="10524" max="10524" width="12.08984375" style="3" bestFit="1" customWidth="1"/>
    <col min="10525" max="10527" width="7.6328125" style="3" bestFit="1" customWidth="1"/>
    <col min="10528" max="10529" width="9.90625" style="3" bestFit="1" customWidth="1"/>
    <col min="10530" max="10531" width="7.6328125" style="3" bestFit="1" customWidth="1"/>
    <col min="10532" max="10532" width="12.08984375" style="3" bestFit="1" customWidth="1"/>
    <col min="10533" max="10533" width="9.90625" style="3" bestFit="1" customWidth="1"/>
    <col min="10534" max="10534" width="7.6328125" style="3" bestFit="1" customWidth="1"/>
    <col min="10535" max="10535" width="9.90625" style="3" bestFit="1" customWidth="1"/>
    <col min="10536" max="10541" width="4.36328125" style="3" customWidth="1"/>
    <col min="10542" max="10542" width="20.6328125" style="3" customWidth="1"/>
    <col min="10543" max="10764" width="8.7265625" style="3"/>
    <col min="10765" max="10766" width="4.36328125" style="3" customWidth="1"/>
    <col min="10767" max="10767" width="8" style="3" customWidth="1"/>
    <col min="10768" max="10768" width="9.6328125" style="3" customWidth="1"/>
    <col min="10769" max="10769" width="20.6328125" style="3" customWidth="1"/>
    <col min="10770" max="10770" width="7.6328125" style="3" bestFit="1" customWidth="1"/>
    <col min="10771" max="10771" width="9.90625" style="3" bestFit="1" customWidth="1"/>
    <col min="10772" max="10772" width="7.6328125" style="3" bestFit="1" customWidth="1"/>
    <col min="10773" max="10773" width="12.08984375" style="3" bestFit="1" customWidth="1"/>
    <col min="10774" max="10778" width="7.6328125" style="3" bestFit="1" customWidth="1"/>
    <col min="10779" max="10779" width="9.90625" style="3" bestFit="1" customWidth="1"/>
    <col min="10780" max="10780" width="12.08984375" style="3" bestFit="1" customWidth="1"/>
    <col min="10781" max="10783" width="7.6328125" style="3" bestFit="1" customWidth="1"/>
    <col min="10784" max="10785" width="9.90625" style="3" bestFit="1" customWidth="1"/>
    <col min="10786" max="10787" width="7.6328125" style="3" bestFit="1" customWidth="1"/>
    <col min="10788" max="10788" width="12.08984375" style="3" bestFit="1" customWidth="1"/>
    <col min="10789" max="10789" width="9.90625" style="3" bestFit="1" customWidth="1"/>
    <col min="10790" max="10790" width="7.6328125" style="3" bestFit="1" customWidth="1"/>
    <col min="10791" max="10791" width="9.90625" style="3" bestFit="1" customWidth="1"/>
    <col min="10792" max="10797" width="4.36328125" style="3" customWidth="1"/>
    <col min="10798" max="10798" width="20.6328125" style="3" customWidth="1"/>
    <col min="10799" max="11020" width="8.7265625" style="3"/>
    <col min="11021" max="11022" width="4.36328125" style="3" customWidth="1"/>
    <col min="11023" max="11023" width="8" style="3" customWidth="1"/>
    <col min="11024" max="11024" width="9.6328125" style="3" customWidth="1"/>
    <col min="11025" max="11025" width="20.6328125" style="3" customWidth="1"/>
    <col min="11026" max="11026" width="7.6328125" style="3" bestFit="1" customWidth="1"/>
    <col min="11027" max="11027" width="9.90625" style="3" bestFit="1" customWidth="1"/>
    <col min="11028" max="11028" width="7.6328125" style="3" bestFit="1" customWidth="1"/>
    <col min="11029" max="11029" width="12.08984375" style="3" bestFit="1" customWidth="1"/>
    <col min="11030" max="11034" width="7.6328125" style="3" bestFit="1" customWidth="1"/>
    <col min="11035" max="11035" width="9.90625" style="3" bestFit="1" customWidth="1"/>
    <col min="11036" max="11036" width="12.08984375" style="3" bestFit="1" customWidth="1"/>
    <col min="11037" max="11039" width="7.6328125" style="3" bestFit="1" customWidth="1"/>
    <col min="11040" max="11041" width="9.90625" style="3" bestFit="1" customWidth="1"/>
    <col min="11042" max="11043" width="7.6328125" style="3" bestFit="1" customWidth="1"/>
    <col min="11044" max="11044" width="12.08984375" style="3" bestFit="1" customWidth="1"/>
    <col min="11045" max="11045" width="9.90625" style="3" bestFit="1" customWidth="1"/>
    <col min="11046" max="11046" width="7.6328125" style="3" bestFit="1" customWidth="1"/>
    <col min="11047" max="11047" width="9.90625" style="3" bestFit="1" customWidth="1"/>
    <col min="11048" max="11053" width="4.36328125" style="3" customWidth="1"/>
    <col min="11054" max="11054" width="20.6328125" style="3" customWidth="1"/>
    <col min="11055" max="11276" width="8.7265625" style="3"/>
    <col min="11277" max="11278" width="4.36328125" style="3" customWidth="1"/>
    <col min="11279" max="11279" width="8" style="3" customWidth="1"/>
    <col min="11280" max="11280" width="9.6328125" style="3" customWidth="1"/>
    <col min="11281" max="11281" width="20.6328125" style="3" customWidth="1"/>
    <col min="11282" max="11282" width="7.6328125" style="3" bestFit="1" customWidth="1"/>
    <col min="11283" max="11283" width="9.90625" style="3" bestFit="1" customWidth="1"/>
    <col min="11284" max="11284" width="7.6328125" style="3" bestFit="1" customWidth="1"/>
    <col min="11285" max="11285" width="12.08984375" style="3" bestFit="1" customWidth="1"/>
    <col min="11286" max="11290" width="7.6328125" style="3" bestFit="1" customWidth="1"/>
    <col min="11291" max="11291" width="9.90625" style="3" bestFit="1" customWidth="1"/>
    <col min="11292" max="11292" width="12.08984375" style="3" bestFit="1" customWidth="1"/>
    <col min="11293" max="11295" width="7.6328125" style="3" bestFit="1" customWidth="1"/>
    <col min="11296" max="11297" width="9.90625" style="3" bestFit="1" customWidth="1"/>
    <col min="11298" max="11299" width="7.6328125" style="3" bestFit="1" customWidth="1"/>
    <col min="11300" max="11300" width="12.08984375" style="3" bestFit="1" customWidth="1"/>
    <col min="11301" max="11301" width="9.90625" style="3" bestFit="1" customWidth="1"/>
    <col min="11302" max="11302" width="7.6328125" style="3" bestFit="1" customWidth="1"/>
    <col min="11303" max="11303" width="9.90625" style="3" bestFit="1" customWidth="1"/>
    <col min="11304" max="11309" width="4.36328125" style="3" customWidth="1"/>
    <col min="11310" max="11310" width="20.6328125" style="3" customWidth="1"/>
    <col min="11311" max="11532" width="8.7265625" style="3"/>
    <col min="11533" max="11534" width="4.36328125" style="3" customWidth="1"/>
    <col min="11535" max="11535" width="8" style="3" customWidth="1"/>
    <col min="11536" max="11536" width="9.6328125" style="3" customWidth="1"/>
    <col min="11537" max="11537" width="20.6328125" style="3" customWidth="1"/>
    <col min="11538" max="11538" width="7.6328125" style="3" bestFit="1" customWidth="1"/>
    <col min="11539" max="11539" width="9.90625" style="3" bestFit="1" customWidth="1"/>
    <col min="11540" max="11540" width="7.6328125" style="3" bestFit="1" customWidth="1"/>
    <col min="11541" max="11541" width="12.08984375" style="3" bestFit="1" customWidth="1"/>
    <col min="11542" max="11546" width="7.6328125" style="3" bestFit="1" customWidth="1"/>
    <col min="11547" max="11547" width="9.90625" style="3" bestFit="1" customWidth="1"/>
    <col min="11548" max="11548" width="12.08984375" style="3" bestFit="1" customWidth="1"/>
    <col min="11549" max="11551" width="7.6328125" style="3" bestFit="1" customWidth="1"/>
    <col min="11552" max="11553" width="9.90625" style="3" bestFit="1" customWidth="1"/>
    <col min="11554" max="11555" width="7.6328125" style="3" bestFit="1" customWidth="1"/>
    <col min="11556" max="11556" width="12.08984375" style="3" bestFit="1" customWidth="1"/>
    <col min="11557" max="11557" width="9.90625" style="3" bestFit="1" customWidth="1"/>
    <col min="11558" max="11558" width="7.6328125" style="3" bestFit="1" customWidth="1"/>
    <col min="11559" max="11559" width="9.90625" style="3" bestFit="1" customWidth="1"/>
    <col min="11560" max="11565" width="4.36328125" style="3" customWidth="1"/>
    <col min="11566" max="11566" width="20.6328125" style="3" customWidth="1"/>
    <col min="11567" max="11788" width="8.7265625" style="3"/>
    <col min="11789" max="11790" width="4.36328125" style="3" customWidth="1"/>
    <col min="11791" max="11791" width="8" style="3" customWidth="1"/>
    <col min="11792" max="11792" width="9.6328125" style="3" customWidth="1"/>
    <col min="11793" max="11793" width="20.6328125" style="3" customWidth="1"/>
    <col min="11794" max="11794" width="7.6328125" style="3" bestFit="1" customWidth="1"/>
    <col min="11795" max="11795" width="9.90625" style="3" bestFit="1" customWidth="1"/>
    <col min="11796" max="11796" width="7.6328125" style="3" bestFit="1" customWidth="1"/>
    <col min="11797" max="11797" width="12.08984375" style="3" bestFit="1" customWidth="1"/>
    <col min="11798" max="11802" width="7.6328125" style="3" bestFit="1" customWidth="1"/>
    <col min="11803" max="11803" width="9.90625" style="3" bestFit="1" customWidth="1"/>
    <col min="11804" max="11804" width="12.08984375" style="3" bestFit="1" customWidth="1"/>
    <col min="11805" max="11807" width="7.6328125" style="3" bestFit="1" customWidth="1"/>
    <col min="11808" max="11809" width="9.90625" style="3" bestFit="1" customWidth="1"/>
    <col min="11810" max="11811" width="7.6328125" style="3" bestFit="1" customWidth="1"/>
    <col min="11812" max="11812" width="12.08984375" style="3" bestFit="1" customWidth="1"/>
    <col min="11813" max="11813" width="9.90625" style="3" bestFit="1" customWidth="1"/>
    <col min="11814" max="11814" width="7.6328125" style="3" bestFit="1" customWidth="1"/>
    <col min="11815" max="11815" width="9.90625" style="3" bestFit="1" customWidth="1"/>
    <col min="11816" max="11821" width="4.36328125" style="3" customWidth="1"/>
    <col min="11822" max="11822" width="20.6328125" style="3" customWidth="1"/>
    <col min="11823" max="12044" width="8.7265625" style="3"/>
    <col min="12045" max="12046" width="4.36328125" style="3" customWidth="1"/>
    <col min="12047" max="12047" width="8" style="3" customWidth="1"/>
    <col min="12048" max="12048" width="9.6328125" style="3" customWidth="1"/>
    <col min="12049" max="12049" width="20.6328125" style="3" customWidth="1"/>
    <col min="12050" max="12050" width="7.6328125" style="3" bestFit="1" customWidth="1"/>
    <col min="12051" max="12051" width="9.90625" style="3" bestFit="1" customWidth="1"/>
    <col min="12052" max="12052" width="7.6328125" style="3" bestFit="1" customWidth="1"/>
    <col min="12053" max="12053" width="12.08984375" style="3" bestFit="1" customWidth="1"/>
    <col min="12054" max="12058" width="7.6328125" style="3" bestFit="1" customWidth="1"/>
    <col min="12059" max="12059" width="9.90625" style="3" bestFit="1" customWidth="1"/>
    <col min="12060" max="12060" width="12.08984375" style="3" bestFit="1" customWidth="1"/>
    <col min="12061" max="12063" width="7.6328125" style="3" bestFit="1" customWidth="1"/>
    <col min="12064" max="12065" width="9.90625" style="3" bestFit="1" customWidth="1"/>
    <col min="12066" max="12067" width="7.6328125" style="3" bestFit="1" customWidth="1"/>
    <col min="12068" max="12068" width="12.08984375" style="3" bestFit="1" customWidth="1"/>
    <col min="12069" max="12069" width="9.90625" style="3" bestFit="1" customWidth="1"/>
    <col min="12070" max="12070" width="7.6328125" style="3" bestFit="1" customWidth="1"/>
    <col min="12071" max="12071" width="9.90625" style="3" bestFit="1" customWidth="1"/>
    <col min="12072" max="12077" width="4.36328125" style="3" customWidth="1"/>
    <col min="12078" max="12078" width="20.6328125" style="3" customWidth="1"/>
    <col min="12079" max="12300" width="8.7265625" style="3"/>
    <col min="12301" max="12302" width="4.36328125" style="3" customWidth="1"/>
    <col min="12303" max="12303" width="8" style="3" customWidth="1"/>
    <col min="12304" max="12304" width="9.6328125" style="3" customWidth="1"/>
    <col min="12305" max="12305" width="20.6328125" style="3" customWidth="1"/>
    <col min="12306" max="12306" width="7.6328125" style="3" bestFit="1" customWidth="1"/>
    <col min="12307" max="12307" width="9.90625" style="3" bestFit="1" customWidth="1"/>
    <col min="12308" max="12308" width="7.6328125" style="3" bestFit="1" customWidth="1"/>
    <col min="12309" max="12309" width="12.08984375" style="3" bestFit="1" customWidth="1"/>
    <col min="12310" max="12314" width="7.6328125" style="3" bestFit="1" customWidth="1"/>
    <col min="12315" max="12315" width="9.90625" style="3" bestFit="1" customWidth="1"/>
    <col min="12316" max="12316" width="12.08984375" style="3" bestFit="1" customWidth="1"/>
    <col min="12317" max="12319" width="7.6328125" style="3" bestFit="1" customWidth="1"/>
    <col min="12320" max="12321" width="9.90625" style="3" bestFit="1" customWidth="1"/>
    <col min="12322" max="12323" width="7.6328125" style="3" bestFit="1" customWidth="1"/>
    <col min="12324" max="12324" width="12.08984375" style="3" bestFit="1" customWidth="1"/>
    <col min="12325" max="12325" width="9.90625" style="3" bestFit="1" customWidth="1"/>
    <col min="12326" max="12326" width="7.6328125" style="3" bestFit="1" customWidth="1"/>
    <col min="12327" max="12327" width="9.90625" style="3" bestFit="1" customWidth="1"/>
    <col min="12328" max="12333" width="4.36328125" style="3" customWidth="1"/>
    <col min="12334" max="12334" width="20.6328125" style="3" customWidth="1"/>
    <col min="12335" max="12556" width="8.7265625" style="3"/>
    <col min="12557" max="12558" width="4.36328125" style="3" customWidth="1"/>
    <col min="12559" max="12559" width="8" style="3" customWidth="1"/>
    <col min="12560" max="12560" width="9.6328125" style="3" customWidth="1"/>
    <col min="12561" max="12561" width="20.6328125" style="3" customWidth="1"/>
    <col min="12562" max="12562" width="7.6328125" style="3" bestFit="1" customWidth="1"/>
    <col min="12563" max="12563" width="9.90625" style="3" bestFit="1" customWidth="1"/>
    <col min="12564" max="12564" width="7.6328125" style="3" bestFit="1" customWidth="1"/>
    <col min="12565" max="12565" width="12.08984375" style="3" bestFit="1" customWidth="1"/>
    <col min="12566" max="12570" width="7.6328125" style="3" bestFit="1" customWidth="1"/>
    <col min="12571" max="12571" width="9.90625" style="3" bestFit="1" customWidth="1"/>
    <col min="12572" max="12572" width="12.08984375" style="3" bestFit="1" customWidth="1"/>
    <col min="12573" max="12575" width="7.6328125" style="3" bestFit="1" customWidth="1"/>
    <col min="12576" max="12577" width="9.90625" style="3" bestFit="1" customWidth="1"/>
    <col min="12578" max="12579" width="7.6328125" style="3" bestFit="1" customWidth="1"/>
    <col min="12580" max="12580" width="12.08984375" style="3" bestFit="1" customWidth="1"/>
    <col min="12581" max="12581" width="9.90625" style="3" bestFit="1" customWidth="1"/>
    <col min="12582" max="12582" width="7.6328125" style="3" bestFit="1" customWidth="1"/>
    <col min="12583" max="12583" width="9.90625" style="3" bestFit="1" customWidth="1"/>
    <col min="12584" max="12589" width="4.36328125" style="3" customWidth="1"/>
    <col min="12590" max="12590" width="20.6328125" style="3" customWidth="1"/>
    <col min="12591" max="12812" width="8.7265625" style="3"/>
    <col min="12813" max="12814" width="4.36328125" style="3" customWidth="1"/>
    <col min="12815" max="12815" width="8" style="3" customWidth="1"/>
    <col min="12816" max="12816" width="9.6328125" style="3" customWidth="1"/>
    <col min="12817" max="12817" width="20.6328125" style="3" customWidth="1"/>
    <col min="12818" max="12818" width="7.6328125" style="3" bestFit="1" customWidth="1"/>
    <col min="12819" max="12819" width="9.90625" style="3" bestFit="1" customWidth="1"/>
    <col min="12820" max="12820" width="7.6328125" style="3" bestFit="1" customWidth="1"/>
    <col min="12821" max="12821" width="12.08984375" style="3" bestFit="1" customWidth="1"/>
    <col min="12822" max="12826" width="7.6328125" style="3" bestFit="1" customWidth="1"/>
    <col min="12827" max="12827" width="9.90625" style="3" bestFit="1" customWidth="1"/>
    <col min="12828" max="12828" width="12.08984375" style="3" bestFit="1" customWidth="1"/>
    <col min="12829" max="12831" width="7.6328125" style="3" bestFit="1" customWidth="1"/>
    <col min="12832" max="12833" width="9.90625" style="3" bestFit="1" customWidth="1"/>
    <col min="12834" max="12835" width="7.6328125" style="3" bestFit="1" customWidth="1"/>
    <col min="12836" max="12836" width="12.08984375" style="3" bestFit="1" customWidth="1"/>
    <col min="12837" max="12837" width="9.90625" style="3" bestFit="1" customWidth="1"/>
    <col min="12838" max="12838" width="7.6328125" style="3" bestFit="1" customWidth="1"/>
    <col min="12839" max="12839" width="9.90625" style="3" bestFit="1" customWidth="1"/>
    <col min="12840" max="12845" width="4.36328125" style="3" customWidth="1"/>
    <col min="12846" max="12846" width="20.6328125" style="3" customWidth="1"/>
    <col min="12847" max="13068" width="8.7265625" style="3"/>
    <col min="13069" max="13070" width="4.36328125" style="3" customWidth="1"/>
    <col min="13071" max="13071" width="8" style="3" customWidth="1"/>
    <col min="13072" max="13072" width="9.6328125" style="3" customWidth="1"/>
    <col min="13073" max="13073" width="20.6328125" style="3" customWidth="1"/>
    <col min="13074" max="13074" width="7.6328125" style="3" bestFit="1" customWidth="1"/>
    <col min="13075" max="13075" width="9.90625" style="3" bestFit="1" customWidth="1"/>
    <col min="13076" max="13076" width="7.6328125" style="3" bestFit="1" customWidth="1"/>
    <col min="13077" max="13077" width="12.08984375" style="3" bestFit="1" customWidth="1"/>
    <col min="13078" max="13082" width="7.6328125" style="3" bestFit="1" customWidth="1"/>
    <col min="13083" max="13083" width="9.90625" style="3" bestFit="1" customWidth="1"/>
    <col min="13084" max="13084" width="12.08984375" style="3" bestFit="1" customWidth="1"/>
    <col min="13085" max="13087" width="7.6328125" style="3" bestFit="1" customWidth="1"/>
    <col min="13088" max="13089" width="9.90625" style="3" bestFit="1" customWidth="1"/>
    <col min="13090" max="13091" width="7.6328125" style="3" bestFit="1" customWidth="1"/>
    <col min="13092" max="13092" width="12.08984375" style="3" bestFit="1" customWidth="1"/>
    <col min="13093" max="13093" width="9.90625" style="3" bestFit="1" customWidth="1"/>
    <col min="13094" max="13094" width="7.6328125" style="3" bestFit="1" customWidth="1"/>
    <col min="13095" max="13095" width="9.90625" style="3" bestFit="1" customWidth="1"/>
    <col min="13096" max="13101" width="4.36328125" style="3" customWidth="1"/>
    <col min="13102" max="13102" width="20.6328125" style="3" customWidth="1"/>
    <col min="13103" max="13324" width="8.7265625" style="3"/>
    <col min="13325" max="13326" width="4.36328125" style="3" customWidth="1"/>
    <col min="13327" max="13327" width="8" style="3" customWidth="1"/>
    <col min="13328" max="13328" width="9.6328125" style="3" customWidth="1"/>
    <col min="13329" max="13329" width="20.6328125" style="3" customWidth="1"/>
    <col min="13330" max="13330" width="7.6328125" style="3" bestFit="1" customWidth="1"/>
    <col min="13331" max="13331" width="9.90625" style="3" bestFit="1" customWidth="1"/>
    <col min="13332" max="13332" width="7.6328125" style="3" bestFit="1" customWidth="1"/>
    <col min="13333" max="13333" width="12.08984375" style="3" bestFit="1" customWidth="1"/>
    <col min="13334" max="13338" width="7.6328125" style="3" bestFit="1" customWidth="1"/>
    <col min="13339" max="13339" width="9.90625" style="3" bestFit="1" customWidth="1"/>
    <col min="13340" max="13340" width="12.08984375" style="3" bestFit="1" customWidth="1"/>
    <col min="13341" max="13343" width="7.6328125" style="3" bestFit="1" customWidth="1"/>
    <col min="13344" max="13345" width="9.90625" style="3" bestFit="1" customWidth="1"/>
    <col min="13346" max="13347" width="7.6328125" style="3" bestFit="1" customWidth="1"/>
    <col min="13348" max="13348" width="12.08984375" style="3" bestFit="1" customWidth="1"/>
    <col min="13349" max="13349" width="9.90625" style="3" bestFit="1" customWidth="1"/>
    <col min="13350" max="13350" width="7.6328125" style="3" bestFit="1" customWidth="1"/>
    <col min="13351" max="13351" width="9.90625" style="3" bestFit="1" customWidth="1"/>
    <col min="13352" max="13357" width="4.36328125" style="3" customWidth="1"/>
    <col min="13358" max="13358" width="20.6328125" style="3" customWidth="1"/>
    <col min="13359" max="13580" width="8.7265625" style="3"/>
    <col min="13581" max="13582" width="4.36328125" style="3" customWidth="1"/>
    <col min="13583" max="13583" width="8" style="3" customWidth="1"/>
    <col min="13584" max="13584" width="9.6328125" style="3" customWidth="1"/>
    <col min="13585" max="13585" width="20.6328125" style="3" customWidth="1"/>
    <col min="13586" max="13586" width="7.6328125" style="3" bestFit="1" customWidth="1"/>
    <col min="13587" max="13587" width="9.90625" style="3" bestFit="1" customWidth="1"/>
    <col min="13588" max="13588" width="7.6328125" style="3" bestFit="1" customWidth="1"/>
    <col min="13589" max="13589" width="12.08984375" style="3" bestFit="1" customWidth="1"/>
    <col min="13590" max="13594" width="7.6328125" style="3" bestFit="1" customWidth="1"/>
    <col min="13595" max="13595" width="9.90625" style="3" bestFit="1" customWidth="1"/>
    <col min="13596" max="13596" width="12.08984375" style="3" bestFit="1" customWidth="1"/>
    <col min="13597" max="13599" width="7.6328125" style="3" bestFit="1" customWidth="1"/>
    <col min="13600" max="13601" width="9.90625" style="3" bestFit="1" customWidth="1"/>
    <col min="13602" max="13603" width="7.6328125" style="3" bestFit="1" customWidth="1"/>
    <col min="13604" max="13604" width="12.08984375" style="3" bestFit="1" customWidth="1"/>
    <col min="13605" max="13605" width="9.90625" style="3" bestFit="1" customWidth="1"/>
    <col min="13606" max="13606" width="7.6328125" style="3" bestFit="1" customWidth="1"/>
    <col min="13607" max="13607" width="9.90625" style="3" bestFit="1" customWidth="1"/>
    <col min="13608" max="13613" width="4.36328125" style="3" customWidth="1"/>
    <col min="13614" max="13614" width="20.6328125" style="3" customWidth="1"/>
    <col min="13615" max="13836" width="8.7265625" style="3"/>
    <col min="13837" max="13838" width="4.36328125" style="3" customWidth="1"/>
    <col min="13839" max="13839" width="8" style="3" customWidth="1"/>
    <col min="13840" max="13840" width="9.6328125" style="3" customWidth="1"/>
    <col min="13841" max="13841" width="20.6328125" style="3" customWidth="1"/>
    <col min="13842" max="13842" width="7.6328125" style="3" bestFit="1" customWidth="1"/>
    <col min="13843" max="13843" width="9.90625" style="3" bestFit="1" customWidth="1"/>
    <col min="13844" max="13844" width="7.6328125" style="3" bestFit="1" customWidth="1"/>
    <col min="13845" max="13845" width="12.08984375" style="3" bestFit="1" customWidth="1"/>
    <col min="13846" max="13850" width="7.6328125" style="3" bestFit="1" customWidth="1"/>
    <col min="13851" max="13851" width="9.90625" style="3" bestFit="1" customWidth="1"/>
    <col min="13852" max="13852" width="12.08984375" style="3" bestFit="1" customWidth="1"/>
    <col min="13853" max="13855" width="7.6328125" style="3" bestFit="1" customWidth="1"/>
    <col min="13856" max="13857" width="9.90625" style="3" bestFit="1" customWidth="1"/>
    <col min="13858" max="13859" width="7.6328125" style="3" bestFit="1" customWidth="1"/>
    <col min="13860" max="13860" width="12.08984375" style="3" bestFit="1" customWidth="1"/>
    <col min="13861" max="13861" width="9.90625" style="3" bestFit="1" customWidth="1"/>
    <col min="13862" max="13862" width="7.6328125" style="3" bestFit="1" customWidth="1"/>
    <col min="13863" max="13863" width="9.90625" style="3" bestFit="1" customWidth="1"/>
    <col min="13864" max="13869" width="4.36328125" style="3" customWidth="1"/>
    <col min="13870" max="13870" width="20.6328125" style="3" customWidth="1"/>
    <col min="13871" max="14092" width="8.7265625" style="3"/>
    <col min="14093" max="14094" width="4.36328125" style="3" customWidth="1"/>
    <col min="14095" max="14095" width="8" style="3" customWidth="1"/>
    <col min="14096" max="14096" width="9.6328125" style="3" customWidth="1"/>
    <col min="14097" max="14097" width="20.6328125" style="3" customWidth="1"/>
    <col min="14098" max="14098" width="7.6328125" style="3" bestFit="1" customWidth="1"/>
    <col min="14099" max="14099" width="9.90625" style="3" bestFit="1" customWidth="1"/>
    <col min="14100" max="14100" width="7.6328125" style="3" bestFit="1" customWidth="1"/>
    <col min="14101" max="14101" width="12.08984375" style="3" bestFit="1" customWidth="1"/>
    <col min="14102" max="14106" width="7.6328125" style="3" bestFit="1" customWidth="1"/>
    <col min="14107" max="14107" width="9.90625" style="3" bestFit="1" customWidth="1"/>
    <col min="14108" max="14108" width="12.08984375" style="3" bestFit="1" customWidth="1"/>
    <col min="14109" max="14111" width="7.6328125" style="3" bestFit="1" customWidth="1"/>
    <col min="14112" max="14113" width="9.90625" style="3" bestFit="1" customWidth="1"/>
    <col min="14114" max="14115" width="7.6328125" style="3" bestFit="1" customWidth="1"/>
    <col min="14116" max="14116" width="12.08984375" style="3" bestFit="1" customWidth="1"/>
    <col min="14117" max="14117" width="9.90625" style="3" bestFit="1" customWidth="1"/>
    <col min="14118" max="14118" width="7.6328125" style="3" bestFit="1" customWidth="1"/>
    <col min="14119" max="14119" width="9.90625" style="3" bestFit="1" customWidth="1"/>
    <col min="14120" max="14125" width="4.36328125" style="3" customWidth="1"/>
    <col min="14126" max="14126" width="20.6328125" style="3" customWidth="1"/>
    <col min="14127" max="14348" width="8.7265625" style="3"/>
    <col min="14349" max="14350" width="4.36328125" style="3" customWidth="1"/>
    <col min="14351" max="14351" width="8" style="3" customWidth="1"/>
    <col min="14352" max="14352" width="9.6328125" style="3" customWidth="1"/>
    <col min="14353" max="14353" width="20.6328125" style="3" customWidth="1"/>
    <col min="14354" max="14354" width="7.6328125" style="3" bestFit="1" customWidth="1"/>
    <col min="14355" max="14355" width="9.90625" style="3" bestFit="1" customWidth="1"/>
    <col min="14356" max="14356" width="7.6328125" style="3" bestFit="1" customWidth="1"/>
    <col min="14357" max="14357" width="12.08984375" style="3" bestFit="1" customWidth="1"/>
    <col min="14358" max="14362" width="7.6328125" style="3" bestFit="1" customWidth="1"/>
    <col min="14363" max="14363" width="9.90625" style="3" bestFit="1" customWidth="1"/>
    <col min="14364" max="14364" width="12.08984375" style="3" bestFit="1" customWidth="1"/>
    <col min="14365" max="14367" width="7.6328125" style="3" bestFit="1" customWidth="1"/>
    <col min="14368" max="14369" width="9.90625" style="3" bestFit="1" customWidth="1"/>
    <col min="14370" max="14371" width="7.6328125" style="3" bestFit="1" customWidth="1"/>
    <col min="14372" max="14372" width="12.08984375" style="3" bestFit="1" customWidth="1"/>
    <col min="14373" max="14373" width="9.90625" style="3" bestFit="1" customWidth="1"/>
    <col min="14374" max="14374" width="7.6328125" style="3" bestFit="1" customWidth="1"/>
    <col min="14375" max="14375" width="9.90625" style="3" bestFit="1" customWidth="1"/>
    <col min="14376" max="14381" width="4.36328125" style="3" customWidth="1"/>
    <col min="14382" max="14382" width="20.6328125" style="3" customWidth="1"/>
    <col min="14383" max="14604" width="8.7265625" style="3"/>
    <col min="14605" max="14606" width="4.36328125" style="3" customWidth="1"/>
    <col min="14607" max="14607" width="8" style="3" customWidth="1"/>
    <col min="14608" max="14608" width="9.6328125" style="3" customWidth="1"/>
    <col min="14609" max="14609" width="20.6328125" style="3" customWidth="1"/>
    <col min="14610" max="14610" width="7.6328125" style="3" bestFit="1" customWidth="1"/>
    <col min="14611" max="14611" width="9.90625" style="3" bestFit="1" customWidth="1"/>
    <col min="14612" max="14612" width="7.6328125" style="3" bestFit="1" customWidth="1"/>
    <col min="14613" max="14613" width="12.08984375" style="3" bestFit="1" customWidth="1"/>
    <col min="14614" max="14618" width="7.6328125" style="3" bestFit="1" customWidth="1"/>
    <col min="14619" max="14619" width="9.90625" style="3" bestFit="1" customWidth="1"/>
    <col min="14620" max="14620" width="12.08984375" style="3" bestFit="1" customWidth="1"/>
    <col min="14621" max="14623" width="7.6328125" style="3" bestFit="1" customWidth="1"/>
    <col min="14624" max="14625" width="9.90625" style="3" bestFit="1" customWidth="1"/>
    <col min="14626" max="14627" width="7.6328125" style="3" bestFit="1" customWidth="1"/>
    <col min="14628" max="14628" width="12.08984375" style="3" bestFit="1" customWidth="1"/>
    <col min="14629" max="14629" width="9.90625" style="3" bestFit="1" customWidth="1"/>
    <col min="14630" max="14630" width="7.6328125" style="3" bestFit="1" customWidth="1"/>
    <col min="14631" max="14631" width="9.90625" style="3" bestFit="1" customWidth="1"/>
    <col min="14632" max="14637" width="4.36328125" style="3" customWidth="1"/>
    <col min="14638" max="14638" width="20.6328125" style="3" customWidth="1"/>
    <col min="14639" max="14860" width="8.7265625" style="3"/>
    <col min="14861" max="14862" width="4.36328125" style="3" customWidth="1"/>
    <col min="14863" max="14863" width="8" style="3" customWidth="1"/>
    <col min="14864" max="14864" width="9.6328125" style="3" customWidth="1"/>
    <col min="14865" max="14865" width="20.6328125" style="3" customWidth="1"/>
    <col min="14866" max="14866" width="7.6328125" style="3" bestFit="1" customWidth="1"/>
    <col min="14867" max="14867" width="9.90625" style="3" bestFit="1" customWidth="1"/>
    <col min="14868" max="14868" width="7.6328125" style="3" bestFit="1" customWidth="1"/>
    <col min="14869" max="14869" width="12.08984375" style="3" bestFit="1" customWidth="1"/>
    <col min="14870" max="14874" width="7.6328125" style="3" bestFit="1" customWidth="1"/>
    <col min="14875" max="14875" width="9.90625" style="3" bestFit="1" customWidth="1"/>
    <col min="14876" max="14876" width="12.08984375" style="3" bestFit="1" customWidth="1"/>
    <col min="14877" max="14879" width="7.6328125" style="3" bestFit="1" customWidth="1"/>
    <col min="14880" max="14881" width="9.90625" style="3" bestFit="1" customWidth="1"/>
    <col min="14882" max="14883" width="7.6328125" style="3" bestFit="1" customWidth="1"/>
    <col min="14884" max="14884" width="12.08984375" style="3" bestFit="1" customWidth="1"/>
    <col min="14885" max="14885" width="9.90625" style="3" bestFit="1" customWidth="1"/>
    <col min="14886" max="14886" width="7.6328125" style="3" bestFit="1" customWidth="1"/>
    <col min="14887" max="14887" width="9.90625" style="3" bestFit="1" customWidth="1"/>
    <col min="14888" max="14893" width="4.36328125" style="3" customWidth="1"/>
    <col min="14894" max="14894" width="20.6328125" style="3" customWidth="1"/>
    <col min="14895" max="15116" width="8.7265625" style="3"/>
    <col min="15117" max="15118" width="4.36328125" style="3" customWidth="1"/>
    <col min="15119" max="15119" width="8" style="3" customWidth="1"/>
    <col min="15120" max="15120" width="9.6328125" style="3" customWidth="1"/>
    <col min="15121" max="15121" width="20.6328125" style="3" customWidth="1"/>
    <col min="15122" max="15122" width="7.6328125" style="3" bestFit="1" customWidth="1"/>
    <col min="15123" max="15123" width="9.90625" style="3" bestFit="1" customWidth="1"/>
    <col min="15124" max="15124" width="7.6328125" style="3" bestFit="1" customWidth="1"/>
    <col min="15125" max="15125" width="12.08984375" style="3" bestFit="1" customWidth="1"/>
    <col min="15126" max="15130" width="7.6328125" style="3" bestFit="1" customWidth="1"/>
    <col min="15131" max="15131" width="9.90625" style="3" bestFit="1" customWidth="1"/>
    <col min="15132" max="15132" width="12.08984375" style="3" bestFit="1" customWidth="1"/>
    <col min="15133" max="15135" width="7.6328125" style="3" bestFit="1" customWidth="1"/>
    <col min="15136" max="15137" width="9.90625" style="3" bestFit="1" customWidth="1"/>
    <col min="15138" max="15139" width="7.6328125" style="3" bestFit="1" customWidth="1"/>
    <col min="15140" max="15140" width="12.08984375" style="3" bestFit="1" customWidth="1"/>
    <col min="15141" max="15141" width="9.90625" style="3" bestFit="1" customWidth="1"/>
    <col min="15142" max="15142" width="7.6328125" style="3" bestFit="1" customWidth="1"/>
    <col min="15143" max="15143" width="9.90625" style="3" bestFit="1" customWidth="1"/>
    <col min="15144" max="15149" width="4.36328125" style="3" customWidth="1"/>
    <col min="15150" max="15150" width="20.6328125" style="3" customWidth="1"/>
    <col min="15151" max="15372" width="8.7265625" style="3"/>
    <col min="15373" max="15374" width="4.36328125" style="3" customWidth="1"/>
    <col min="15375" max="15375" width="8" style="3" customWidth="1"/>
    <col min="15376" max="15376" width="9.6328125" style="3" customWidth="1"/>
    <col min="15377" max="15377" width="20.6328125" style="3" customWidth="1"/>
    <col min="15378" max="15378" width="7.6328125" style="3" bestFit="1" customWidth="1"/>
    <col min="15379" max="15379" width="9.90625" style="3" bestFit="1" customWidth="1"/>
    <col min="15380" max="15380" width="7.6328125" style="3" bestFit="1" customWidth="1"/>
    <col min="15381" max="15381" width="12.08984375" style="3" bestFit="1" customWidth="1"/>
    <col min="15382" max="15386" width="7.6328125" style="3" bestFit="1" customWidth="1"/>
    <col min="15387" max="15387" width="9.90625" style="3" bestFit="1" customWidth="1"/>
    <col min="15388" max="15388" width="12.08984375" style="3" bestFit="1" customWidth="1"/>
    <col min="15389" max="15391" width="7.6328125" style="3" bestFit="1" customWidth="1"/>
    <col min="15392" max="15393" width="9.90625" style="3" bestFit="1" customWidth="1"/>
    <col min="15394" max="15395" width="7.6328125" style="3" bestFit="1" customWidth="1"/>
    <col min="15396" max="15396" width="12.08984375" style="3" bestFit="1" customWidth="1"/>
    <col min="15397" max="15397" width="9.90625" style="3" bestFit="1" customWidth="1"/>
    <col min="15398" max="15398" width="7.6328125" style="3" bestFit="1" customWidth="1"/>
    <col min="15399" max="15399" width="9.90625" style="3" bestFit="1" customWidth="1"/>
    <col min="15400" max="15405" width="4.36328125" style="3" customWidth="1"/>
    <col min="15406" max="15406" width="20.6328125" style="3" customWidth="1"/>
    <col min="15407" max="15628" width="8.7265625" style="3"/>
    <col min="15629" max="15630" width="4.36328125" style="3" customWidth="1"/>
    <col min="15631" max="15631" width="8" style="3" customWidth="1"/>
    <col min="15632" max="15632" width="9.6328125" style="3" customWidth="1"/>
    <col min="15633" max="15633" width="20.6328125" style="3" customWidth="1"/>
    <col min="15634" max="15634" width="7.6328125" style="3" bestFit="1" customWidth="1"/>
    <col min="15635" max="15635" width="9.90625" style="3" bestFit="1" customWidth="1"/>
    <col min="15636" max="15636" width="7.6328125" style="3" bestFit="1" customWidth="1"/>
    <col min="15637" max="15637" width="12.08984375" style="3" bestFit="1" customWidth="1"/>
    <col min="15638" max="15642" width="7.6328125" style="3" bestFit="1" customWidth="1"/>
    <col min="15643" max="15643" width="9.90625" style="3" bestFit="1" customWidth="1"/>
    <col min="15644" max="15644" width="12.08984375" style="3" bestFit="1" customWidth="1"/>
    <col min="15645" max="15647" width="7.6328125" style="3" bestFit="1" customWidth="1"/>
    <col min="15648" max="15649" width="9.90625" style="3" bestFit="1" customWidth="1"/>
    <col min="15650" max="15651" width="7.6328125" style="3" bestFit="1" customWidth="1"/>
    <col min="15652" max="15652" width="12.08984375" style="3" bestFit="1" customWidth="1"/>
    <col min="15653" max="15653" width="9.90625" style="3" bestFit="1" customWidth="1"/>
    <col min="15654" max="15654" width="7.6328125" style="3" bestFit="1" customWidth="1"/>
    <col min="15655" max="15655" width="9.90625" style="3" bestFit="1" customWidth="1"/>
    <col min="15656" max="15661" width="4.36328125" style="3" customWidth="1"/>
    <col min="15662" max="15662" width="20.6328125" style="3" customWidth="1"/>
    <col min="15663" max="15884" width="8.7265625" style="3"/>
    <col min="15885" max="15886" width="4.36328125" style="3" customWidth="1"/>
    <col min="15887" max="15887" width="8" style="3" customWidth="1"/>
    <col min="15888" max="15888" width="9.6328125" style="3" customWidth="1"/>
    <col min="15889" max="15889" width="20.6328125" style="3" customWidth="1"/>
    <col min="15890" max="15890" width="7.6328125" style="3" bestFit="1" customWidth="1"/>
    <col min="15891" max="15891" width="9.90625" style="3" bestFit="1" customWidth="1"/>
    <col min="15892" max="15892" width="7.6328125" style="3" bestFit="1" customWidth="1"/>
    <col min="15893" max="15893" width="12.08984375" style="3" bestFit="1" customWidth="1"/>
    <col min="15894" max="15898" width="7.6328125" style="3" bestFit="1" customWidth="1"/>
    <col min="15899" max="15899" width="9.90625" style="3" bestFit="1" customWidth="1"/>
    <col min="15900" max="15900" width="12.08984375" style="3" bestFit="1" customWidth="1"/>
    <col min="15901" max="15903" width="7.6328125" style="3" bestFit="1" customWidth="1"/>
    <col min="15904" max="15905" width="9.90625" style="3" bestFit="1" customWidth="1"/>
    <col min="15906" max="15907" width="7.6328125" style="3" bestFit="1" customWidth="1"/>
    <col min="15908" max="15908" width="12.08984375" style="3" bestFit="1" customWidth="1"/>
    <col min="15909" max="15909" width="9.90625" style="3" bestFit="1" customWidth="1"/>
    <col min="15910" max="15910" width="7.6328125" style="3" bestFit="1" customWidth="1"/>
    <col min="15911" max="15911" width="9.90625" style="3" bestFit="1" customWidth="1"/>
    <col min="15912" max="15917" width="4.36328125" style="3" customWidth="1"/>
    <col min="15918" max="15918" width="20.6328125" style="3" customWidth="1"/>
    <col min="15919" max="16140" width="8.7265625" style="3"/>
    <col min="16141" max="16142" width="4.36328125" style="3" customWidth="1"/>
    <col min="16143" max="16143" width="8" style="3" customWidth="1"/>
    <col min="16144" max="16144" width="9.6328125" style="3" customWidth="1"/>
    <col min="16145" max="16145" width="20.6328125" style="3" customWidth="1"/>
    <col min="16146" max="16146" width="7.6328125" style="3" bestFit="1" customWidth="1"/>
    <col min="16147" max="16147" width="9.90625" style="3" bestFit="1" customWidth="1"/>
    <col min="16148" max="16148" width="7.6328125" style="3" bestFit="1" customWidth="1"/>
    <col min="16149" max="16149" width="12.08984375" style="3" bestFit="1" customWidth="1"/>
    <col min="16150" max="16154" width="7.6328125" style="3" bestFit="1" customWidth="1"/>
    <col min="16155" max="16155" width="9.90625" style="3" bestFit="1" customWidth="1"/>
    <col min="16156" max="16156" width="12.08984375" style="3" bestFit="1" customWidth="1"/>
    <col min="16157" max="16159" width="7.6328125" style="3" bestFit="1" customWidth="1"/>
    <col min="16160" max="16161" width="9.90625" style="3" bestFit="1" customWidth="1"/>
    <col min="16162" max="16163" width="7.6328125" style="3" bestFit="1" customWidth="1"/>
    <col min="16164" max="16164" width="12.08984375" style="3" bestFit="1" customWidth="1"/>
    <col min="16165" max="16165" width="9.90625" style="3" bestFit="1" customWidth="1"/>
    <col min="16166" max="16166" width="7.6328125" style="3" bestFit="1" customWidth="1"/>
    <col min="16167" max="16167" width="9.90625" style="3" bestFit="1" customWidth="1"/>
    <col min="16168" max="16173" width="4.36328125" style="3" customWidth="1"/>
    <col min="16174" max="16174" width="20.6328125" style="3" customWidth="1"/>
    <col min="16175" max="16384" width="8.7265625" style="3"/>
  </cols>
  <sheetData>
    <row r="1" spans="1:88" s="1" customFormat="1" ht="23.15" customHeight="1">
      <c r="A1" s="102" t="s">
        <v>459</v>
      </c>
      <c r="B1" s="77"/>
      <c r="C1" s="77"/>
      <c r="D1" s="76"/>
      <c r="E1" s="77"/>
      <c r="F1" s="77"/>
      <c r="G1" s="158" t="s">
        <v>751</v>
      </c>
      <c r="H1" s="10"/>
      <c r="K1" s="65"/>
      <c r="L1" s="65"/>
      <c r="M1" s="65"/>
      <c r="N1" s="65"/>
      <c r="O1" s="65"/>
      <c r="P1" s="65"/>
      <c r="Q1" s="65"/>
      <c r="R1" s="65"/>
      <c r="S1" s="65"/>
      <c r="T1" s="65"/>
      <c r="U1" s="65"/>
      <c r="V1" s="65"/>
      <c r="W1" s="65"/>
      <c r="X1" s="65"/>
      <c r="Y1" s="65"/>
      <c r="Z1" s="3"/>
      <c r="AC1" s="3"/>
      <c r="AD1" s="65"/>
      <c r="AE1" s="3"/>
      <c r="AF1" s="3"/>
      <c r="AG1" s="3"/>
      <c r="AH1" s="65"/>
      <c r="AI1" s="3"/>
      <c r="AJ1" s="3"/>
      <c r="AK1" s="3"/>
      <c r="AL1" s="3"/>
      <c r="AM1" s="3"/>
      <c r="AN1" s="3"/>
      <c r="AO1" s="3"/>
      <c r="AP1" s="3"/>
      <c r="AQ1" s="3"/>
      <c r="AR1" s="65"/>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65"/>
      <c r="CE1" s="77"/>
      <c r="CF1" s="77"/>
      <c r="CG1" s="77"/>
      <c r="CH1" s="77"/>
      <c r="CI1" s="77"/>
      <c r="CJ1" s="77"/>
    </row>
    <row r="2" spans="1:88" s="12" customFormat="1" ht="5.15" customHeight="1" thickBot="1">
      <c r="C2" s="4"/>
      <c r="D2" s="5"/>
      <c r="E2" s="5"/>
      <c r="F2" s="5"/>
      <c r="G2" s="24"/>
      <c r="H2" s="24"/>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row>
    <row r="3" spans="1:88" s="10" customFormat="1" ht="19" customHeight="1" thickBot="1">
      <c r="A3" s="248" t="s">
        <v>1</v>
      </c>
      <c r="B3" s="249"/>
      <c r="C3" s="249"/>
      <c r="D3" s="249"/>
      <c r="E3" s="250"/>
      <c r="F3" s="253" t="s">
        <v>618</v>
      </c>
      <c r="G3" s="25"/>
      <c r="H3" s="25"/>
      <c r="I3" s="155" t="s">
        <v>2</v>
      </c>
      <c r="J3" s="156"/>
      <c r="K3" s="156"/>
      <c r="L3" s="156"/>
      <c r="M3" s="156"/>
      <c r="N3" s="156"/>
      <c r="O3" s="156"/>
      <c r="P3" s="156"/>
      <c r="Q3" s="156"/>
      <c r="R3" s="156"/>
      <c r="S3" s="156"/>
      <c r="T3" s="156"/>
      <c r="U3" s="156"/>
      <c r="V3" s="156"/>
      <c r="W3" s="156"/>
      <c r="X3" s="156"/>
      <c r="Y3" s="156"/>
      <c r="Z3" s="156"/>
      <c r="AA3" s="156"/>
      <c r="AB3" s="156"/>
      <c r="AC3" s="156"/>
      <c r="AD3" s="156"/>
      <c r="AE3" s="156"/>
      <c r="AF3" s="156"/>
      <c r="AG3" s="156"/>
      <c r="AH3" s="156"/>
      <c r="AI3" s="156"/>
      <c r="AJ3" s="156"/>
      <c r="AK3" s="156"/>
      <c r="AL3" s="156"/>
      <c r="AM3" s="156"/>
      <c r="AN3" s="156"/>
      <c r="AO3" s="156"/>
      <c r="AP3" s="156"/>
      <c r="AQ3" s="156"/>
      <c r="AR3" s="156"/>
      <c r="AS3" s="156"/>
      <c r="AT3" s="156"/>
      <c r="AU3" s="156"/>
      <c r="AV3" s="156"/>
      <c r="AW3" s="156"/>
      <c r="AX3" s="156"/>
      <c r="AY3" s="156"/>
      <c r="AZ3" s="156"/>
      <c r="BA3" s="156"/>
      <c r="BB3" s="156"/>
      <c r="BC3" s="156"/>
      <c r="BD3" s="156"/>
      <c r="BE3" s="156"/>
      <c r="BF3" s="156"/>
      <c r="BG3" s="156"/>
      <c r="BH3" s="156"/>
      <c r="BI3" s="156"/>
      <c r="BJ3" s="156"/>
      <c r="BK3" s="156"/>
      <c r="BL3" s="156"/>
      <c r="BM3" s="156"/>
      <c r="BN3" s="156"/>
      <c r="BO3" s="156"/>
      <c r="BP3" s="156"/>
      <c r="BQ3" s="156"/>
      <c r="BR3" s="156"/>
      <c r="BS3" s="156"/>
      <c r="BT3" s="156"/>
      <c r="BU3" s="156"/>
      <c r="BV3" s="156"/>
      <c r="BW3" s="156"/>
      <c r="BX3" s="156"/>
      <c r="BY3" s="156"/>
      <c r="BZ3" s="156"/>
      <c r="CA3" s="156"/>
      <c r="CB3" s="156"/>
      <c r="CC3" s="156"/>
      <c r="CD3" s="157"/>
      <c r="CE3" s="155" t="s">
        <v>489</v>
      </c>
      <c r="CF3" s="156"/>
      <c r="CG3" s="156"/>
      <c r="CH3" s="156"/>
      <c r="CI3" s="156"/>
      <c r="CJ3" s="157"/>
    </row>
    <row r="4" spans="1:88" s="10" customFormat="1" ht="19" customHeight="1" thickBot="1">
      <c r="A4" s="251" t="s">
        <v>329</v>
      </c>
      <c r="B4" s="252"/>
      <c r="C4" s="251" t="s">
        <v>3</v>
      </c>
      <c r="D4" s="252"/>
      <c r="E4" s="26"/>
      <c r="F4" s="254"/>
      <c r="G4" s="27"/>
      <c r="H4" s="27"/>
      <c r="I4" s="20" t="s">
        <v>458</v>
      </c>
      <c r="J4" s="21"/>
      <c r="K4" s="21"/>
      <c r="L4" s="21"/>
      <c r="M4" s="21"/>
      <c r="N4" s="21"/>
      <c r="O4" s="21"/>
      <c r="P4" s="21"/>
      <c r="Q4" s="21"/>
      <c r="R4" s="21"/>
      <c r="S4" s="21"/>
      <c r="T4" s="21"/>
      <c r="U4" s="21"/>
      <c r="V4" s="21"/>
      <c r="W4" s="21"/>
      <c r="X4" s="21"/>
      <c r="Y4" s="21"/>
      <c r="Z4" s="21"/>
      <c r="AA4" s="21"/>
      <c r="AB4" s="21"/>
      <c r="AC4" s="21"/>
      <c r="AD4" s="21"/>
      <c r="AE4" s="21"/>
      <c r="AF4" s="21"/>
      <c r="AG4" s="21"/>
      <c r="AH4" s="21"/>
      <c r="AI4" s="21"/>
      <c r="AJ4" s="21"/>
      <c r="AK4" s="21"/>
      <c r="AL4" s="21"/>
      <c r="AM4" s="21"/>
      <c r="AN4" s="21"/>
      <c r="AO4" s="21"/>
      <c r="AP4" s="21"/>
      <c r="AQ4" s="21"/>
      <c r="AR4" s="21"/>
      <c r="AS4" s="21"/>
      <c r="AT4" s="21"/>
      <c r="AU4" s="21"/>
      <c r="AV4" s="21"/>
      <c r="AW4" s="21"/>
      <c r="AX4" s="21"/>
      <c r="AY4" s="21"/>
      <c r="AZ4" s="21"/>
      <c r="BA4" s="21"/>
      <c r="BB4" s="21"/>
      <c r="BC4" s="21"/>
      <c r="BD4" s="21"/>
      <c r="BE4" s="21"/>
      <c r="BF4" s="21"/>
      <c r="BG4" s="21"/>
      <c r="BH4" s="21"/>
      <c r="BI4" s="21"/>
      <c r="BJ4" s="21"/>
      <c r="BK4" s="21"/>
      <c r="BL4" s="21"/>
      <c r="BM4" s="21"/>
      <c r="BN4" s="21"/>
      <c r="BO4" s="21"/>
      <c r="BP4" s="21"/>
      <c r="BQ4" s="21"/>
      <c r="BR4" s="21"/>
      <c r="BS4" s="21"/>
      <c r="BT4" s="21"/>
      <c r="BU4" s="21"/>
      <c r="BV4" s="21"/>
      <c r="BW4" s="21"/>
      <c r="BX4" s="21"/>
      <c r="BY4" s="21"/>
      <c r="BZ4" s="21"/>
      <c r="CA4" s="21"/>
      <c r="CB4" s="21"/>
      <c r="CC4" s="21"/>
      <c r="CD4" s="21"/>
      <c r="CE4" s="161" t="s">
        <v>488</v>
      </c>
      <c r="CF4" s="162"/>
      <c r="CG4" s="162"/>
      <c r="CH4" s="162"/>
      <c r="CI4" s="162"/>
      <c r="CJ4" s="241"/>
    </row>
    <row r="5" spans="1:88" s="10" customFormat="1" ht="13" customHeight="1">
      <c r="A5" s="28"/>
      <c r="B5" s="29"/>
      <c r="C5" s="28"/>
      <c r="D5" s="29"/>
      <c r="E5" s="30"/>
      <c r="F5" s="254"/>
      <c r="G5" s="27"/>
      <c r="H5" s="27"/>
      <c r="I5" s="13">
        <v>1</v>
      </c>
      <c r="J5" s="14">
        <v>2</v>
      </c>
      <c r="K5" s="14">
        <v>6</v>
      </c>
      <c r="L5" s="14">
        <v>20</v>
      </c>
      <c r="M5" s="14">
        <v>26</v>
      </c>
      <c r="N5" s="14">
        <v>27</v>
      </c>
      <c r="O5" s="14">
        <v>128</v>
      </c>
      <c r="P5" s="14">
        <v>129</v>
      </c>
      <c r="Q5" s="14">
        <v>130</v>
      </c>
      <c r="R5" s="14">
        <v>131</v>
      </c>
      <c r="S5" s="15">
        <v>132</v>
      </c>
      <c r="T5" s="15">
        <v>133</v>
      </c>
      <c r="U5" s="14">
        <v>134</v>
      </c>
      <c r="V5" s="14">
        <v>135</v>
      </c>
      <c r="W5" s="14">
        <v>136</v>
      </c>
      <c r="X5" s="14">
        <v>137</v>
      </c>
      <c r="Y5" s="14">
        <v>138</v>
      </c>
      <c r="Z5" s="14">
        <v>139</v>
      </c>
      <c r="AA5" s="14">
        <v>140</v>
      </c>
      <c r="AB5" s="14">
        <v>141</v>
      </c>
      <c r="AC5" s="14">
        <v>142</v>
      </c>
      <c r="AD5" s="15">
        <v>143</v>
      </c>
      <c r="AE5" s="14">
        <v>144</v>
      </c>
      <c r="AF5" s="14">
        <v>145</v>
      </c>
      <c r="AG5" s="14">
        <v>146</v>
      </c>
      <c r="AH5" s="15">
        <v>147</v>
      </c>
      <c r="AI5" s="14">
        <v>149</v>
      </c>
      <c r="AJ5" s="14">
        <v>150</v>
      </c>
      <c r="AK5" s="14">
        <v>151</v>
      </c>
      <c r="AL5" s="14">
        <v>152</v>
      </c>
      <c r="AM5" s="14">
        <v>153</v>
      </c>
      <c r="AN5" s="14">
        <v>154</v>
      </c>
      <c r="AO5" s="14">
        <v>155</v>
      </c>
      <c r="AP5" s="14">
        <v>156</v>
      </c>
      <c r="AQ5" s="14">
        <v>158</v>
      </c>
      <c r="AR5" s="14">
        <v>159</v>
      </c>
      <c r="AS5" s="14">
        <v>160</v>
      </c>
      <c r="AT5" s="14">
        <v>161</v>
      </c>
      <c r="AU5" s="14">
        <v>162</v>
      </c>
      <c r="AV5" s="14">
        <v>163</v>
      </c>
      <c r="AW5" s="14">
        <v>164</v>
      </c>
      <c r="AX5" s="14">
        <v>165</v>
      </c>
      <c r="AY5" s="14">
        <v>166</v>
      </c>
      <c r="AZ5" s="14">
        <v>167</v>
      </c>
      <c r="BA5" s="14">
        <v>168</v>
      </c>
      <c r="BB5" s="14">
        <v>169</v>
      </c>
      <c r="BC5" s="14">
        <v>170</v>
      </c>
      <c r="BD5" s="14">
        <v>171</v>
      </c>
      <c r="BE5" s="14">
        <v>172</v>
      </c>
      <c r="BF5" s="14">
        <v>173</v>
      </c>
      <c r="BG5" s="14">
        <v>174</v>
      </c>
      <c r="BH5" s="14">
        <v>175</v>
      </c>
      <c r="BI5" s="14">
        <v>176</v>
      </c>
      <c r="BJ5" s="14">
        <v>177</v>
      </c>
      <c r="BK5" s="14">
        <v>178</v>
      </c>
      <c r="BL5" s="14">
        <v>179</v>
      </c>
      <c r="BM5" s="14">
        <v>180</v>
      </c>
      <c r="BN5" s="14">
        <v>181</v>
      </c>
      <c r="BO5" s="14">
        <v>182</v>
      </c>
      <c r="BP5" s="14">
        <v>184</v>
      </c>
      <c r="BQ5" s="15">
        <v>185</v>
      </c>
      <c r="BR5" s="14">
        <v>186</v>
      </c>
      <c r="BS5" s="14">
        <v>187</v>
      </c>
      <c r="BT5" s="14">
        <v>188</v>
      </c>
      <c r="BU5" s="14">
        <v>189</v>
      </c>
      <c r="BV5" s="14">
        <v>190</v>
      </c>
      <c r="BW5" s="14">
        <v>191</v>
      </c>
      <c r="BX5" s="14">
        <v>192</v>
      </c>
      <c r="BY5" s="14">
        <v>193</v>
      </c>
      <c r="BZ5" s="14">
        <v>194</v>
      </c>
      <c r="CA5" s="14">
        <v>195</v>
      </c>
      <c r="CB5" s="14">
        <v>196</v>
      </c>
      <c r="CC5" s="14">
        <v>197</v>
      </c>
      <c r="CD5" s="15">
        <v>198</v>
      </c>
      <c r="CE5" s="159">
        <v>300</v>
      </c>
      <c r="CF5" s="160"/>
      <c r="CG5" s="163"/>
      <c r="CH5" s="163"/>
      <c r="CI5" s="163"/>
      <c r="CJ5" s="242"/>
    </row>
    <row r="6" spans="1:88" s="10" customFormat="1" ht="170.15" customHeight="1" thickBot="1">
      <c r="A6" s="31" t="s">
        <v>330</v>
      </c>
      <c r="B6" s="32" t="s">
        <v>331</v>
      </c>
      <c r="C6" s="31" t="s">
        <v>4</v>
      </c>
      <c r="D6" s="32" t="s">
        <v>5</v>
      </c>
      <c r="E6" s="33" t="s">
        <v>444</v>
      </c>
      <c r="F6" s="255"/>
      <c r="G6" s="34" t="s">
        <v>6</v>
      </c>
      <c r="H6" s="34" t="s">
        <v>290</v>
      </c>
      <c r="I6" s="229" t="str">
        <f>HYPERLINK("#分類事項一覧! $B$3 "," 男女")</f>
        <v xml:space="preserve"> 男女</v>
      </c>
      <c r="J6" s="230" t="str">
        <f>HYPERLINK("#分類事項一覧! $B$12 "," 配偶関係")</f>
        <v xml:space="preserve"> 配偶関係</v>
      </c>
      <c r="K6" s="230" t="str">
        <f>HYPERLINK("#分類事項一覧! $B$57 "," 年齢")</f>
        <v xml:space="preserve"> 年齢</v>
      </c>
      <c r="L6" s="230" t="str">
        <f>HYPERLINK("#分類事項一覧! $B$664 "," 従業上の地位・雇用形態")</f>
        <v xml:space="preserve"> 従業上の地位・雇用形態</v>
      </c>
      <c r="M6" s="230" t="str">
        <f>HYPERLINK("#分類事項一覧! $B$814 "," 産業")</f>
        <v xml:space="preserve"> 産業</v>
      </c>
      <c r="N6" s="230" t="str">
        <f>HYPERLINK("#分類事項一覧! $B$1176 "," 職業")</f>
        <v xml:space="preserve"> 職業</v>
      </c>
      <c r="O6" s="230" t="str">
        <f>HYPERLINK("#分類事項一覧! $B$3701 "," 世帯主の年齢")</f>
        <v xml:space="preserve"> 世帯主の年齢</v>
      </c>
      <c r="P6" s="230" t="str">
        <f>HYPERLINK("#分類事項一覧! $B$3727 "," 世帯主の就業状態・仕事の主従")</f>
        <v xml:space="preserve"> 世帯主の就業状態・仕事の主従</v>
      </c>
      <c r="Q6" s="230" t="str">
        <f>HYPERLINK("#分類事項一覧! $B$3736 "," 世帯主の就業状態・仕事の主従・従業上の地位・雇用形態")</f>
        <v xml:space="preserve"> 世帯主の就業状態・仕事の主従・従業上の地位・雇用形態</v>
      </c>
      <c r="R6" s="230" t="str">
        <f>HYPERLINK("#分類事項一覧! $B$3746 "," 世帯主の従業上の地位・雇用形態")</f>
        <v xml:space="preserve"> 世帯主の従業上の地位・雇用形態</v>
      </c>
      <c r="S6" s="236" t="str">
        <f>HYPERLINK("#分類事項一覧! $B$3760 "," 世帯主の産業")</f>
        <v xml:space="preserve"> 世帯主の産業</v>
      </c>
      <c r="T6" s="236" t="str">
        <f>HYPERLINK("#分類事項一覧! $B$3787 "," 世帯主の職業")</f>
        <v xml:space="preserve"> 世帯主の職業</v>
      </c>
      <c r="U6" s="230" t="str">
        <f>HYPERLINK("#分類事項一覧! $B$3806 "," 世帯主の所得")</f>
        <v xml:space="preserve"> 世帯主の所得</v>
      </c>
      <c r="V6" s="230" t="str">
        <f>HYPERLINK("#分類事項一覧! $B$3829 "," 世帯主の主な収入の種類")</f>
        <v xml:space="preserve"> 世帯主の主な収入の種類</v>
      </c>
      <c r="W6" s="230" t="str">
        <f>HYPERLINK("#分類事項一覧! $B$3848 "," 世帯主の副業の有無")</f>
        <v xml:space="preserve"> 世帯主の副業の有無</v>
      </c>
      <c r="X6" s="230" t="str">
        <f>HYPERLINK("#分類事項一覧! $B$3857 "," 夫の年齢")</f>
        <v xml:space="preserve"> 夫の年齢</v>
      </c>
      <c r="Y6" s="230" t="str">
        <f>HYPERLINK("#分類事項一覧! $B$3877 "," 夫の教育")</f>
        <v xml:space="preserve"> 夫の教育</v>
      </c>
      <c r="Z6" s="230" t="str">
        <f>HYPERLINK("#分類事項一覧! $B$3896 "," 夫の就業状態・仕事の主従")</f>
        <v xml:space="preserve"> 夫の就業状態・仕事の主従</v>
      </c>
      <c r="AA6" s="230" t="str">
        <f>HYPERLINK("#分類事項一覧! $B$3905 "," 夫の就業状態・仕事の主従・従業上の地位・雇用形態")</f>
        <v xml:space="preserve"> 夫の就業状態・仕事の主従・従業上の地位・雇用形態</v>
      </c>
      <c r="AB6" s="230" t="str">
        <f>HYPERLINK("#分類事項一覧! $B$3914 "," 夫の就業状態・仕事の主従・所得")</f>
        <v xml:space="preserve"> 夫の就業状態・仕事の主従・所得</v>
      </c>
      <c r="AC6" s="230" t="str">
        <f>HYPERLINK("#分類事項一覧! $B$3940 "," 夫の就業状態・仕事の主従・育児休業等制度利用の有無・従業上の地位・雇用形態")</f>
        <v xml:space="preserve"> 夫の就業状態・仕事の主従・育児休業等制度利用の有無・従業上の地位・雇用形態</v>
      </c>
      <c r="AD6" s="236" t="str">
        <f>HYPERLINK("#分類事項一覧! $B$3957 "," 夫の就業状態・従業上の地位・雇用形態")</f>
        <v xml:space="preserve"> 夫の就業状態・従業上の地位・雇用形態</v>
      </c>
      <c r="AE6" s="230" t="str">
        <f>HYPERLINK("#分類事項一覧! $B$3973 "," 夫の従業上の地位・雇用形態")</f>
        <v xml:space="preserve"> 夫の従業上の地位・雇用形態</v>
      </c>
      <c r="AF6" s="230" t="str">
        <f>HYPERLINK("#分類事項一覧! $B$3984 "," 夫の年間就業日数・週間就業時間")</f>
        <v xml:space="preserve"> 夫の年間就業日数・週間就業時間</v>
      </c>
      <c r="AG6" s="230" t="str">
        <f>HYPERLINK("#分類事項一覧! $B$4049 "," 夫の所得")</f>
        <v xml:space="preserve"> 夫の所得</v>
      </c>
      <c r="AH6" s="236" t="str">
        <f>HYPERLINK("#分類事項一覧! $B$4072 "," 夫の副業の有無")</f>
        <v xml:space="preserve"> 夫の副業の有無</v>
      </c>
      <c r="AI6" s="230" t="str">
        <f>HYPERLINK("#分類事項一覧! $B$4081 "," 夫の育児の有無・頻度")</f>
        <v xml:space="preserve"> 夫の育児の有無・頻度</v>
      </c>
      <c r="AJ6" s="230" t="str">
        <f>HYPERLINK("#分類事項一覧! $B$4096 "," 夫の育児休業等制度の種類")</f>
        <v xml:space="preserve"> 夫の育児休業等制度の種類</v>
      </c>
      <c r="AK6" s="230" t="str">
        <f>HYPERLINK("#分類事項一覧! $B$4105 "," 妻の年齢")</f>
        <v xml:space="preserve"> 妻の年齢</v>
      </c>
      <c r="AL6" s="230" t="str">
        <f>HYPERLINK("#分類事項一覧! $B$4125 "," 妻の教育")</f>
        <v xml:space="preserve"> 妻の教育</v>
      </c>
      <c r="AM6" s="230" t="str">
        <f>HYPERLINK("#分類事項一覧! $B$4144 "," 妻の就業状態・仕事の主従")</f>
        <v xml:space="preserve"> 妻の就業状態・仕事の主従</v>
      </c>
      <c r="AN6" s="230" t="str">
        <f>HYPERLINK("#分類事項一覧! $B$4154 "," 妻の就業状態・仕事の主従・年間就業日数・週間就業時間")</f>
        <v xml:space="preserve"> 妻の就業状態・仕事の主従・年間就業日数・週間就業時間</v>
      </c>
      <c r="AO6" s="230" t="str">
        <f>HYPERLINK("#分類事項一覧! $B$4239 "," 妻の就業状態・仕事の主従・従業上の地位・雇用形態・就業希望の有無")</f>
        <v xml:space="preserve"> 妻の就業状態・仕事の主従・従業上の地位・雇用形態・就業希望の有無</v>
      </c>
      <c r="AP6" s="230" t="str">
        <f>HYPERLINK("#分類事項一覧! $B$4257 "," 妻の就業状態・仕事の主従・従業上の地位・雇用形態・就業希望の有無・求職活動の有無")</f>
        <v xml:space="preserve"> 妻の就業状態・仕事の主従・従業上の地位・雇用形態・就業希望の有無・求職活動の有無</v>
      </c>
      <c r="AQ6" s="230" t="str">
        <f>HYPERLINK("#分類事項一覧! $B$4276 "," 妻の就業状態・仕事の主従・育児休業等制度利用の有無・従業上の地位・雇用形態")</f>
        <v xml:space="preserve"> 妻の就業状態・仕事の主従・育児休業等制度利用の有無・従業上の地位・雇用形態</v>
      </c>
      <c r="AR6" s="230" t="str">
        <f>HYPERLINK("#分類事項一覧! $B$4305 "," 妻の就業状態・従業上の地位・雇用形態")</f>
        <v xml:space="preserve"> 妻の就業状態・従業上の地位・雇用形態</v>
      </c>
      <c r="AS6" s="230" t="str">
        <f>HYPERLINK("#分類事項一覧! $B$4324 "," 妻の従業上の地位・雇用形態")</f>
        <v xml:space="preserve"> 妻の従業上の地位・雇用形態</v>
      </c>
      <c r="AT6" s="230" t="str">
        <f>HYPERLINK("#分類事項一覧! $B$4341 "," 妻の年間就業日数・週間就業時間")</f>
        <v xml:space="preserve"> 妻の年間就業日数・週間就業時間</v>
      </c>
      <c r="AU6" s="230" t="str">
        <f>HYPERLINK("#分類事項一覧! $B$4352 "," 妻の所得")</f>
        <v xml:space="preserve"> 妻の所得</v>
      </c>
      <c r="AV6" s="230" t="str">
        <f>HYPERLINK("#分類事項一覧! $B$4377 "," 妻の継続就業期間")</f>
        <v xml:space="preserve"> 妻の継続就業期間</v>
      </c>
      <c r="AW6" s="230" t="str">
        <f>HYPERLINK("#分類事項一覧! $B$4393 "," 妻の就業希望の有無・求職活動の有無")</f>
        <v xml:space="preserve"> 妻の就業希望の有無・求職活動の有無</v>
      </c>
      <c r="AX6" s="230" t="str">
        <f>HYPERLINK("#分類事項一覧! $B$4404 "," 妻の過去１年間の就業異動")</f>
        <v xml:space="preserve"> 妻の過去１年間の就業異動</v>
      </c>
      <c r="AY6" s="230" t="str">
        <f>HYPERLINK("#分類事項一覧! $B$4416 "," 妻の育児の有無・頻度")</f>
        <v xml:space="preserve"> 妻の育児の有無・頻度</v>
      </c>
      <c r="AZ6" s="230" t="str">
        <f>HYPERLINK("#分類事項一覧! $B$4431 "," 妻の育児休業等制度利用の有無")</f>
        <v xml:space="preserve"> 妻の育児休業等制度利用の有無</v>
      </c>
      <c r="BA6" s="230" t="str">
        <f>HYPERLINK("#分類事項一覧! $B$4439 "," 妻の育児休業等制度利用の有無・育児休業等制度の種類")</f>
        <v xml:space="preserve"> 妻の育児休業等制度利用の有無・育児休業等制度の種類</v>
      </c>
      <c r="BB6" s="230" t="str">
        <f>HYPERLINK("#分類事項一覧! $B$4454 "," 妻の育児休業等制度の種類")</f>
        <v xml:space="preserve"> 妻の育児休業等制度の種類</v>
      </c>
      <c r="BC6" s="230" t="str">
        <f>HYPERLINK("#分類事項一覧! $B$4463 "," 父親の年齢")</f>
        <v xml:space="preserve"> 父親の年齢</v>
      </c>
      <c r="BD6" s="230" t="str">
        <f>HYPERLINK("#分類事項一覧! $B$4478 "," 父親の就業状態・仕事の主従・求職活動の有無")</f>
        <v xml:space="preserve"> 父親の就業状態・仕事の主従・求職活動の有無</v>
      </c>
      <c r="BE6" s="233" t="str">
        <f>HYPERLINK("#分類事項一覧! $B$4488 "," 父親の育児休業等制度利用の有無")</f>
        <v xml:space="preserve"> 父親の育児休業等制度利用の有無</v>
      </c>
      <c r="BF6" s="230" t="str">
        <f>HYPERLINK("#分類事項一覧! $B$4497 "," 父親の主な収入の種類")</f>
        <v xml:space="preserve"> 父親の主な収入の種類</v>
      </c>
      <c r="BG6" s="230" t="str">
        <f>HYPERLINK("#分類事項一覧! $B$4515 "," 母親の年齢")</f>
        <v xml:space="preserve"> 母親の年齢</v>
      </c>
      <c r="BH6" s="230" t="str">
        <f>HYPERLINK("#分類事項一覧! $B$4530 "," 母親の就業状態・仕事の主従・求職活動の有無")</f>
        <v xml:space="preserve"> 母親の就業状態・仕事の主従・求職活動の有無</v>
      </c>
      <c r="BI6" s="230" t="str">
        <f>HYPERLINK("#分類事項一覧! $B$4540 "," 母親の育児休業等制度利用の有無")</f>
        <v xml:space="preserve"> 母親の育児休業等制度利用の有無</v>
      </c>
      <c r="BJ6" s="230" t="str">
        <f>HYPERLINK("#分類事項一覧! $B$4549 "," 母親の主な収入の種類")</f>
        <v xml:space="preserve"> 母親の主な収入の種類</v>
      </c>
      <c r="BK6" s="230" t="str">
        <f>HYPERLINK("#分類事項一覧! $B$4567 "," 世帯の家族類型")</f>
        <v xml:space="preserve"> 世帯の家族類型</v>
      </c>
      <c r="BL6" s="230" t="str">
        <f>HYPERLINK("#分類事項一覧! $B$4627 "," 世帯の家族類型・６歳未満の子供の有無")</f>
        <v xml:space="preserve"> 世帯の家族類型・６歳未満の子供の有無</v>
      </c>
      <c r="BM6" s="230" t="str">
        <f>HYPERLINK("#分類事項一覧! $B$4640 "," 世帯の家族類型・末子の年齢")</f>
        <v xml:space="preserve"> 世帯の家族類型・末子の年齢</v>
      </c>
      <c r="BN6" s="230" t="str">
        <f>HYPERLINK("#分類事項一覧! $B$4667 "," 世帯の家族類型・子供の数")</f>
        <v xml:space="preserve"> 世帯の家族類型・子供の数</v>
      </c>
      <c r="BO6" s="230" t="str">
        <f>HYPERLINK("#分類事項一覧! $B$4684 "," 世帯の家族類型・夫と妻の就業状態・有業の親の有無・有業の子供の数")</f>
        <v xml:space="preserve"> 世帯の家族類型・夫と妻の就業状態・有業の親の有無・有業の子供の数</v>
      </c>
      <c r="BP6" s="233" t="str">
        <f>HYPERLINK("#分類事項一覧! $B$4743 "," 一般・単身世帯")</f>
        <v xml:space="preserve"> 一般・単身世帯</v>
      </c>
      <c r="BQ6" s="239" t="str">
        <f>HYPERLINK("#分類事項一覧! $B$4752 "," 一般・単身世帯・世帯の家族類型")</f>
        <v xml:space="preserve"> 一般・単身世帯・世帯の家族類型</v>
      </c>
      <c r="BR6" s="229" t="str">
        <f>HYPERLINK("#分類事項一覧! $B$4765 "," 夫と妻の就業状態")</f>
        <v xml:space="preserve"> 夫と妻の就業状態</v>
      </c>
      <c r="BS6" s="230" t="str">
        <f>HYPERLINK("#分類事項一覧! $B$4776 "," 世帯主・世帯員の就業状態")</f>
        <v xml:space="preserve"> 世帯主・世帯員の就業状態</v>
      </c>
      <c r="BT6" s="230" t="str">
        <f>HYPERLINK("#分類事項一覧! $B$4789 "," 世帯の介護の有無・頻度・介護休業等制度利用の有無・介護休業等制度の種類")</f>
        <v xml:space="preserve"> 世帯の介護の有無・頻度・介護休業等制度利用の有無・介護休業等制度の種類</v>
      </c>
      <c r="BU6" s="230" t="str">
        <f>HYPERLINK("#分類事項一覧! $B$4806 "," 世帯の収入の種類")</f>
        <v xml:space="preserve"> 世帯の収入の種類</v>
      </c>
      <c r="BV6" s="230" t="str">
        <f>HYPERLINK("#分類事項一覧! $B$4815 "," 世帯の収入の種類・有業親族世帯人員")</f>
        <v xml:space="preserve"> 世帯の収入の種類・有業親族世帯人員</v>
      </c>
      <c r="BW6" s="230" t="str">
        <f>HYPERLINK("#分類事項一覧! $B$4833 "," 世帯所得")</f>
        <v xml:space="preserve"> 世帯所得</v>
      </c>
      <c r="BX6" s="230" t="str">
        <f>HYPERLINK("#分類事項一覧! $B$4854 "," 親族世帯人員")</f>
        <v xml:space="preserve"> 親族世帯人員</v>
      </c>
      <c r="BY6" s="230" t="str">
        <f>HYPERLINK("#分類事項一覧! $B$4866 "," 有業親族世帯人員")</f>
        <v xml:space="preserve"> 有業親族世帯人員</v>
      </c>
      <c r="BZ6" s="230" t="str">
        <f>HYPERLINK("#分類事項一覧! $B$4877 "," 世帯人員・親族世帯人員・有業親族世帯人員")</f>
        <v xml:space="preserve"> 世帯人員・親族世帯人員・有業親族世帯人員</v>
      </c>
      <c r="CA6" s="233" t="str">
        <f>HYPERLINK("#分類事項一覧! $B$4899 "," ６歳未満の子供の有無")</f>
        <v xml:space="preserve"> ６歳未満の子供の有無</v>
      </c>
      <c r="CB6" s="230" t="str">
        <f>HYPERLINK("#分類事項一覧! $B$4907 "," 子供の数")</f>
        <v xml:space="preserve"> 子供の数</v>
      </c>
      <c r="CC6" s="230" t="str">
        <f>HYPERLINK("#分類事項一覧! $B$4917 "," 末子の年齢")</f>
        <v xml:space="preserve"> 末子の年齢</v>
      </c>
      <c r="CD6" s="236" t="str">
        <f>HYPERLINK("#分類事項一覧! $B$4944 "," 子供の数と在学状況")</f>
        <v xml:space="preserve"> 子供の数と在学状況</v>
      </c>
      <c r="CE6" s="240" t="str">
        <f>HYPERLINK("#分類事項一覧! $B$5017 "," 地域区分")</f>
        <v xml:space="preserve"> 地域区分</v>
      </c>
      <c r="CF6" s="35" t="s">
        <v>490</v>
      </c>
      <c r="CG6" s="56" t="s">
        <v>491</v>
      </c>
      <c r="CH6" s="56" t="s">
        <v>492</v>
      </c>
      <c r="CI6" s="56" t="s">
        <v>493</v>
      </c>
      <c r="CJ6" s="243" t="s">
        <v>494</v>
      </c>
    </row>
    <row r="7" spans="1:88" s="7" customFormat="1" ht="12" customHeight="1">
      <c r="A7" s="36" t="s">
        <v>437</v>
      </c>
      <c r="B7" s="37" t="s">
        <v>7</v>
      </c>
      <c r="C7" s="36" t="s">
        <v>225</v>
      </c>
      <c r="D7" s="37" t="s">
        <v>7</v>
      </c>
      <c r="E7" s="61" t="s">
        <v>226</v>
      </c>
      <c r="F7" s="61" t="s">
        <v>752</v>
      </c>
      <c r="G7" s="38" t="s">
        <v>105</v>
      </c>
      <c r="H7" s="38" t="s">
        <v>291</v>
      </c>
      <c r="I7" s="16"/>
      <c r="J7" s="17"/>
      <c r="K7" s="17"/>
      <c r="L7" s="17"/>
      <c r="M7" s="17"/>
      <c r="N7" s="17"/>
      <c r="O7" s="17">
        <v>16</v>
      </c>
      <c r="P7" s="17"/>
      <c r="Q7" s="17">
        <v>4</v>
      </c>
      <c r="R7" s="17"/>
      <c r="S7" s="57"/>
      <c r="T7" s="57"/>
      <c r="U7" s="17"/>
      <c r="V7" s="17"/>
      <c r="W7" s="17"/>
      <c r="X7" s="17"/>
      <c r="Y7" s="17"/>
      <c r="Z7" s="17"/>
      <c r="AA7" s="17"/>
      <c r="AB7" s="17"/>
      <c r="AC7" s="17"/>
      <c r="AD7" s="57"/>
      <c r="AE7" s="17"/>
      <c r="AF7" s="17"/>
      <c r="AG7" s="17"/>
      <c r="AH7" s="57"/>
      <c r="AI7" s="17"/>
      <c r="AJ7" s="17"/>
      <c r="AK7" s="17"/>
      <c r="AL7" s="17"/>
      <c r="AM7" s="17"/>
      <c r="AN7" s="17"/>
      <c r="AO7" s="17"/>
      <c r="AP7" s="17"/>
      <c r="AQ7" s="17"/>
      <c r="AR7" s="17"/>
      <c r="AS7" s="17"/>
      <c r="AT7" s="17"/>
      <c r="AU7" s="17"/>
      <c r="AV7" s="17"/>
      <c r="AW7" s="17"/>
      <c r="AX7" s="17"/>
      <c r="AY7" s="17"/>
      <c r="AZ7" s="17"/>
      <c r="BA7" s="17"/>
      <c r="BB7" s="17"/>
      <c r="BC7" s="17"/>
      <c r="BD7" s="17"/>
      <c r="BE7" s="17"/>
      <c r="BF7" s="17"/>
      <c r="BG7" s="17"/>
      <c r="BH7" s="17"/>
      <c r="BI7" s="17"/>
      <c r="BJ7" s="17"/>
      <c r="BK7" s="17"/>
      <c r="BL7" s="17"/>
      <c r="BM7" s="17"/>
      <c r="BN7" s="17"/>
      <c r="BO7" s="17"/>
      <c r="BP7" s="17"/>
      <c r="BQ7" s="17"/>
      <c r="BR7" s="46"/>
      <c r="BS7" s="46"/>
      <c r="BT7" s="17"/>
      <c r="BU7" s="17"/>
      <c r="BV7" s="17"/>
      <c r="BW7" s="17"/>
      <c r="BX7" s="47"/>
      <c r="BY7" s="17"/>
      <c r="BZ7" s="17">
        <v>16</v>
      </c>
      <c r="CA7" s="47"/>
      <c r="CB7" s="17"/>
      <c r="CC7" s="17"/>
      <c r="CD7" s="57"/>
      <c r="CE7" s="97">
        <v>1</v>
      </c>
      <c r="CF7" s="17" t="s">
        <v>115</v>
      </c>
      <c r="CG7" s="57"/>
      <c r="CH7" s="57"/>
      <c r="CI7" s="57"/>
      <c r="CJ7" s="244"/>
    </row>
    <row r="8" spans="1:88" s="7" customFormat="1" ht="36">
      <c r="A8" s="39" t="s">
        <v>437</v>
      </c>
      <c r="B8" s="40" t="s">
        <v>8</v>
      </c>
      <c r="C8" s="39" t="s">
        <v>225</v>
      </c>
      <c r="D8" s="40" t="s">
        <v>8</v>
      </c>
      <c r="E8" s="62" t="s">
        <v>226</v>
      </c>
      <c r="F8" s="62" t="s">
        <v>753</v>
      </c>
      <c r="G8" s="41" t="s">
        <v>105</v>
      </c>
      <c r="H8" s="41" t="s">
        <v>364</v>
      </c>
      <c r="I8" s="18"/>
      <c r="J8" s="19"/>
      <c r="K8" s="19"/>
      <c r="L8" s="19"/>
      <c r="M8" s="19"/>
      <c r="N8" s="19"/>
      <c r="O8" s="19">
        <v>16</v>
      </c>
      <c r="P8" s="19"/>
      <c r="Q8" s="19">
        <v>4</v>
      </c>
      <c r="R8" s="19"/>
      <c r="S8" s="58"/>
      <c r="T8" s="58"/>
      <c r="U8" s="19"/>
      <c r="V8" s="19"/>
      <c r="W8" s="19"/>
      <c r="X8" s="19"/>
      <c r="Y8" s="19"/>
      <c r="Z8" s="19"/>
      <c r="AA8" s="19"/>
      <c r="AB8" s="19"/>
      <c r="AC8" s="19"/>
      <c r="AD8" s="58"/>
      <c r="AE8" s="19"/>
      <c r="AF8" s="19"/>
      <c r="AG8" s="19"/>
      <c r="AH8" s="58"/>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19"/>
      <c r="BO8" s="19"/>
      <c r="BP8" s="19"/>
      <c r="BQ8" s="19"/>
      <c r="BR8" s="48"/>
      <c r="BS8" s="48"/>
      <c r="BT8" s="19"/>
      <c r="BU8" s="19"/>
      <c r="BV8" s="19"/>
      <c r="BW8" s="19"/>
      <c r="BX8" s="19"/>
      <c r="BY8" s="19"/>
      <c r="BZ8" s="19"/>
      <c r="CA8" s="19"/>
      <c r="CB8" s="19"/>
      <c r="CC8" s="19"/>
      <c r="CD8" s="58"/>
      <c r="CE8" s="98">
        <v>1</v>
      </c>
      <c r="CF8" s="19" t="s">
        <v>115</v>
      </c>
      <c r="CG8" s="58"/>
      <c r="CH8" s="58"/>
      <c r="CI8" s="58"/>
      <c r="CJ8" s="245"/>
    </row>
    <row r="9" spans="1:88" s="10" customFormat="1" ht="12" customHeight="1">
      <c r="A9" s="39" t="s">
        <v>426</v>
      </c>
      <c r="B9" s="40" t="s">
        <v>15</v>
      </c>
      <c r="C9" s="39" t="s">
        <v>227</v>
      </c>
      <c r="D9" s="40" t="s">
        <v>15</v>
      </c>
      <c r="E9" s="42" t="s">
        <v>228</v>
      </c>
      <c r="F9" s="42" t="s">
        <v>754</v>
      </c>
      <c r="G9" s="41" t="s">
        <v>105</v>
      </c>
      <c r="H9" s="41" t="s">
        <v>291</v>
      </c>
      <c r="I9" s="18"/>
      <c r="J9" s="19"/>
      <c r="K9" s="19"/>
      <c r="L9" s="19"/>
      <c r="M9" s="19"/>
      <c r="N9" s="19"/>
      <c r="O9" s="19">
        <v>16</v>
      </c>
      <c r="P9" s="19"/>
      <c r="Q9" s="19">
        <v>4</v>
      </c>
      <c r="R9" s="19"/>
      <c r="S9" s="58"/>
      <c r="T9" s="58"/>
      <c r="U9" s="19"/>
      <c r="V9" s="19"/>
      <c r="W9" s="19"/>
      <c r="X9" s="19"/>
      <c r="Y9" s="19"/>
      <c r="Z9" s="19"/>
      <c r="AA9" s="19"/>
      <c r="AB9" s="19"/>
      <c r="AC9" s="19"/>
      <c r="AD9" s="58"/>
      <c r="AE9" s="19"/>
      <c r="AF9" s="19"/>
      <c r="AG9" s="19"/>
      <c r="AH9" s="58"/>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c r="BN9" s="19"/>
      <c r="BO9" s="19"/>
      <c r="BP9" s="19"/>
      <c r="BQ9" s="19"/>
      <c r="BR9" s="48"/>
      <c r="BS9" s="48"/>
      <c r="BT9" s="19"/>
      <c r="BU9" s="19"/>
      <c r="BV9" s="19"/>
      <c r="BW9" s="19">
        <v>15</v>
      </c>
      <c r="BX9" s="19"/>
      <c r="BY9" s="19"/>
      <c r="BZ9" s="19"/>
      <c r="CA9" s="19"/>
      <c r="CB9" s="19"/>
      <c r="CC9" s="19"/>
      <c r="CD9" s="58"/>
      <c r="CE9" s="98">
        <v>1</v>
      </c>
      <c r="CF9" s="19" t="s">
        <v>115</v>
      </c>
      <c r="CG9" s="58"/>
      <c r="CH9" s="58"/>
      <c r="CI9" s="58"/>
      <c r="CJ9" s="245"/>
    </row>
    <row r="10" spans="1:88" s="7" customFormat="1" ht="12" customHeight="1">
      <c r="A10" s="108" t="s">
        <v>427</v>
      </c>
      <c r="B10" s="109" t="s">
        <v>15</v>
      </c>
      <c r="C10" s="108" t="s">
        <v>229</v>
      </c>
      <c r="D10" s="109" t="s">
        <v>15</v>
      </c>
      <c r="E10" s="110" t="s">
        <v>230</v>
      </c>
      <c r="F10" s="110" t="s">
        <v>755</v>
      </c>
      <c r="G10" s="54" t="s">
        <v>105</v>
      </c>
      <c r="H10" s="54" t="s">
        <v>291</v>
      </c>
      <c r="I10" s="22"/>
      <c r="J10" s="23"/>
      <c r="K10" s="23"/>
      <c r="L10" s="23"/>
      <c r="M10" s="23"/>
      <c r="N10" s="23"/>
      <c r="O10" s="23">
        <v>16</v>
      </c>
      <c r="P10" s="23"/>
      <c r="Q10" s="23"/>
      <c r="R10" s="23"/>
      <c r="S10" s="59"/>
      <c r="T10" s="59"/>
      <c r="U10" s="23"/>
      <c r="V10" s="23"/>
      <c r="W10" s="23"/>
      <c r="X10" s="23"/>
      <c r="Y10" s="23"/>
      <c r="Z10" s="23"/>
      <c r="AA10" s="23"/>
      <c r="AB10" s="23"/>
      <c r="AC10" s="23"/>
      <c r="AD10" s="59"/>
      <c r="AE10" s="23"/>
      <c r="AF10" s="23"/>
      <c r="AG10" s="23"/>
      <c r="AH10" s="59"/>
      <c r="AI10" s="23"/>
      <c r="AJ10" s="23"/>
      <c r="AK10" s="23"/>
      <c r="AL10" s="23"/>
      <c r="AM10" s="23"/>
      <c r="AN10" s="23"/>
      <c r="AO10" s="23"/>
      <c r="AP10" s="23"/>
      <c r="AQ10" s="23"/>
      <c r="AR10" s="23"/>
      <c r="AS10" s="23"/>
      <c r="AT10" s="23"/>
      <c r="AU10" s="23"/>
      <c r="AV10" s="23"/>
      <c r="AW10" s="23"/>
      <c r="AX10" s="23"/>
      <c r="AY10" s="23"/>
      <c r="AZ10" s="23"/>
      <c r="BA10" s="23"/>
      <c r="BB10" s="23"/>
      <c r="BC10" s="23"/>
      <c r="BD10" s="23"/>
      <c r="BE10" s="23"/>
      <c r="BF10" s="23"/>
      <c r="BG10" s="23"/>
      <c r="BH10" s="23"/>
      <c r="BI10" s="23"/>
      <c r="BJ10" s="23"/>
      <c r="BK10" s="23"/>
      <c r="BL10" s="23"/>
      <c r="BM10" s="23"/>
      <c r="BN10" s="23"/>
      <c r="BO10" s="23"/>
      <c r="BP10" s="23"/>
      <c r="BQ10" s="23">
        <v>7</v>
      </c>
      <c r="BR10" s="55"/>
      <c r="BS10" s="55"/>
      <c r="BT10" s="23"/>
      <c r="BU10" s="23"/>
      <c r="BV10" s="23"/>
      <c r="BW10" s="23">
        <v>15</v>
      </c>
      <c r="BX10" s="23"/>
      <c r="BY10" s="23"/>
      <c r="BZ10" s="23"/>
      <c r="CA10" s="23"/>
      <c r="CB10" s="23"/>
      <c r="CC10" s="23"/>
      <c r="CD10" s="59"/>
      <c r="CE10" s="98">
        <v>1</v>
      </c>
      <c r="CF10" s="19" t="s">
        <v>115</v>
      </c>
      <c r="CG10" s="58"/>
      <c r="CH10" s="58"/>
      <c r="CI10" s="58"/>
      <c r="CJ10" s="245"/>
    </row>
    <row r="11" spans="1:88" s="10" customFormat="1" ht="48">
      <c r="A11" s="39" t="s">
        <v>220</v>
      </c>
      <c r="B11" s="40" t="s">
        <v>15</v>
      </c>
      <c r="C11" s="39" t="s">
        <v>231</v>
      </c>
      <c r="D11" s="40" t="s">
        <v>15</v>
      </c>
      <c r="E11" s="42" t="s">
        <v>232</v>
      </c>
      <c r="F11" s="42" t="s">
        <v>756</v>
      </c>
      <c r="G11" s="41" t="s">
        <v>365</v>
      </c>
      <c r="H11" s="41" t="s">
        <v>291</v>
      </c>
      <c r="I11" s="18"/>
      <c r="J11" s="19"/>
      <c r="K11" s="19"/>
      <c r="L11" s="19"/>
      <c r="M11" s="19"/>
      <c r="N11" s="19"/>
      <c r="O11" s="19"/>
      <c r="P11" s="19"/>
      <c r="Q11" s="19"/>
      <c r="R11" s="19"/>
      <c r="S11" s="58"/>
      <c r="T11" s="58"/>
      <c r="U11" s="19"/>
      <c r="V11" s="19"/>
      <c r="W11" s="19"/>
      <c r="X11" s="19"/>
      <c r="Y11" s="19"/>
      <c r="Z11" s="19"/>
      <c r="AA11" s="19"/>
      <c r="AB11" s="19"/>
      <c r="AC11" s="19"/>
      <c r="AD11" s="58"/>
      <c r="AE11" s="19"/>
      <c r="AF11" s="19"/>
      <c r="AG11" s="19"/>
      <c r="AH11" s="58"/>
      <c r="AI11" s="19"/>
      <c r="AJ11" s="19"/>
      <c r="AK11" s="19"/>
      <c r="AL11" s="19"/>
      <c r="AM11" s="19"/>
      <c r="AN11" s="19"/>
      <c r="AO11" s="19"/>
      <c r="AP11" s="19"/>
      <c r="AQ11" s="19"/>
      <c r="AR11" s="19"/>
      <c r="AS11" s="19"/>
      <c r="AT11" s="19"/>
      <c r="AU11" s="19"/>
      <c r="AV11" s="19"/>
      <c r="AW11" s="19"/>
      <c r="AX11" s="19"/>
      <c r="AY11" s="19"/>
      <c r="AZ11" s="19"/>
      <c r="BA11" s="19"/>
      <c r="BB11" s="19"/>
      <c r="BC11" s="19"/>
      <c r="BD11" s="19"/>
      <c r="BE11" s="19"/>
      <c r="BF11" s="19"/>
      <c r="BG11" s="19"/>
      <c r="BH11" s="19"/>
      <c r="BI11" s="19"/>
      <c r="BJ11" s="19"/>
      <c r="BK11" s="19"/>
      <c r="BL11" s="19"/>
      <c r="BM11" s="19"/>
      <c r="BN11" s="19"/>
      <c r="BO11" s="19">
        <v>53</v>
      </c>
      <c r="BP11" s="19"/>
      <c r="BQ11" s="19"/>
      <c r="BR11" s="48"/>
      <c r="BS11" s="48"/>
      <c r="BT11" s="19"/>
      <c r="BU11" s="19"/>
      <c r="BV11" s="19"/>
      <c r="BW11" s="19">
        <v>15</v>
      </c>
      <c r="BX11" s="19"/>
      <c r="BY11" s="19"/>
      <c r="BZ11" s="19"/>
      <c r="CA11" s="19"/>
      <c r="CB11" s="19"/>
      <c r="CC11" s="19"/>
      <c r="CD11" s="58"/>
      <c r="CE11" s="98">
        <v>1</v>
      </c>
      <c r="CF11" s="19" t="s">
        <v>115</v>
      </c>
      <c r="CG11" s="58"/>
      <c r="CH11" s="58"/>
      <c r="CI11" s="58"/>
      <c r="CJ11" s="245"/>
    </row>
    <row r="12" spans="1:88" s="10" customFormat="1" ht="12" customHeight="1">
      <c r="A12" s="108" t="s">
        <v>221</v>
      </c>
      <c r="B12" s="40" t="s">
        <v>15</v>
      </c>
      <c r="C12" s="39" t="s">
        <v>233</v>
      </c>
      <c r="D12" s="40" t="s">
        <v>15</v>
      </c>
      <c r="E12" s="42" t="s">
        <v>234</v>
      </c>
      <c r="F12" s="42" t="s">
        <v>757</v>
      </c>
      <c r="G12" s="41" t="s">
        <v>105</v>
      </c>
      <c r="H12" s="41" t="s">
        <v>291</v>
      </c>
      <c r="I12" s="18"/>
      <c r="J12" s="19"/>
      <c r="K12" s="19"/>
      <c r="L12" s="19"/>
      <c r="M12" s="19"/>
      <c r="N12" s="19"/>
      <c r="O12" s="19"/>
      <c r="P12" s="19">
        <v>3</v>
      </c>
      <c r="Q12" s="19"/>
      <c r="R12" s="19"/>
      <c r="S12" s="58"/>
      <c r="T12" s="58"/>
      <c r="U12" s="19"/>
      <c r="V12" s="19">
        <v>13</v>
      </c>
      <c r="W12" s="19"/>
      <c r="X12" s="19"/>
      <c r="Y12" s="19"/>
      <c r="Z12" s="19"/>
      <c r="AA12" s="19"/>
      <c r="AB12" s="19"/>
      <c r="AC12" s="19"/>
      <c r="AD12" s="58"/>
      <c r="AE12" s="19"/>
      <c r="AF12" s="19"/>
      <c r="AG12" s="19"/>
      <c r="AH12" s="58"/>
      <c r="AI12" s="19"/>
      <c r="AJ12" s="19"/>
      <c r="AK12" s="19"/>
      <c r="AL12" s="19"/>
      <c r="AM12" s="19"/>
      <c r="AN12" s="19"/>
      <c r="AO12" s="19"/>
      <c r="AP12" s="19"/>
      <c r="AQ12" s="19"/>
      <c r="AR12" s="19"/>
      <c r="AS12" s="19"/>
      <c r="AT12" s="19"/>
      <c r="AU12" s="19"/>
      <c r="AV12" s="19"/>
      <c r="AW12" s="19"/>
      <c r="AX12" s="19"/>
      <c r="AY12" s="19"/>
      <c r="AZ12" s="19"/>
      <c r="BA12" s="19"/>
      <c r="BB12" s="19"/>
      <c r="BC12" s="19"/>
      <c r="BD12" s="19"/>
      <c r="BE12" s="19"/>
      <c r="BF12" s="19"/>
      <c r="BG12" s="19"/>
      <c r="BH12" s="19"/>
      <c r="BI12" s="19"/>
      <c r="BJ12" s="19"/>
      <c r="BK12" s="19"/>
      <c r="BL12" s="19"/>
      <c r="BM12" s="19"/>
      <c r="BN12" s="19"/>
      <c r="BO12" s="19"/>
      <c r="BP12" s="19"/>
      <c r="BQ12" s="19"/>
      <c r="BR12" s="48"/>
      <c r="BS12" s="48"/>
      <c r="BT12" s="19"/>
      <c r="BU12" s="19"/>
      <c r="BV12" s="19"/>
      <c r="BW12" s="19">
        <v>15</v>
      </c>
      <c r="BX12" s="19">
        <v>6</v>
      </c>
      <c r="BY12" s="19"/>
      <c r="BZ12" s="19"/>
      <c r="CA12" s="19"/>
      <c r="CB12" s="19"/>
      <c r="CC12" s="19"/>
      <c r="CD12" s="58"/>
      <c r="CE12" s="98">
        <v>1</v>
      </c>
      <c r="CF12" s="19" t="s">
        <v>115</v>
      </c>
      <c r="CG12" s="58"/>
      <c r="CH12" s="58"/>
      <c r="CI12" s="58"/>
      <c r="CJ12" s="245"/>
    </row>
    <row r="13" spans="1:88" s="7" customFormat="1" ht="12" customHeight="1">
      <c r="A13" s="39" t="s">
        <v>222</v>
      </c>
      <c r="B13" s="40" t="s">
        <v>15</v>
      </c>
      <c r="C13" s="39" t="s">
        <v>235</v>
      </c>
      <c r="D13" s="40" t="s">
        <v>15</v>
      </c>
      <c r="E13" s="42" t="s">
        <v>236</v>
      </c>
      <c r="F13" s="42" t="s">
        <v>758</v>
      </c>
      <c r="G13" s="41" t="s">
        <v>109</v>
      </c>
      <c r="H13" s="41" t="s">
        <v>291</v>
      </c>
      <c r="I13" s="18"/>
      <c r="J13" s="19"/>
      <c r="K13" s="19"/>
      <c r="L13" s="19"/>
      <c r="M13" s="19"/>
      <c r="N13" s="19"/>
      <c r="O13" s="19"/>
      <c r="P13" s="19"/>
      <c r="Q13" s="19"/>
      <c r="R13" s="19"/>
      <c r="S13" s="58"/>
      <c r="T13" s="58"/>
      <c r="U13" s="19"/>
      <c r="V13" s="19"/>
      <c r="W13" s="19"/>
      <c r="X13" s="19"/>
      <c r="Y13" s="19"/>
      <c r="Z13" s="19"/>
      <c r="AA13" s="19"/>
      <c r="AB13" s="19"/>
      <c r="AC13" s="19"/>
      <c r="AD13" s="58"/>
      <c r="AE13" s="19"/>
      <c r="AF13" s="19"/>
      <c r="AG13" s="19"/>
      <c r="AH13" s="58"/>
      <c r="AI13" s="19"/>
      <c r="AJ13" s="19"/>
      <c r="AK13" s="19"/>
      <c r="AL13" s="19"/>
      <c r="AM13" s="19"/>
      <c r="AN13" s="19"/>
      <c r="AO13" s="19"/>
      <c r="AP13" s="19"/>
      <c r="AQ13" s="19"/>
      <c r="AR13" s="19"/>
      <c r="AS13" s="19"/>
      <c r="AT13" s="19"/>
      <c r="AU13" s="19"/>
      <c r="AV13" s="19"/>
      <c r="AW13" s="19"/>
      <c r="AX13" s="19"/>
      <c r="AY13" s="19"/>
      <c r="AZ13" s="19"/>
      <c r="BA13" s="19"/>
      <c r="BB13" s="19"/>
      <c r="BC13" s="19"/>
      <c r="BD13" s="19"/>
      <c r="BE13" s="19"/>
      <c r="BF13" s="19"/>
      <c r="BG13" s="19"/>
      <c r="BH13" s="19"/>
      <c r="BI13" s="19"/>
      <c r="BJ13" s="19"/>
      <c r="BK13" s="19" t="s">
        <v>27</v>
      </c>
      <c r="BL13" s="19"/>
      <c r="BM13" s="19"/>
      <c r="BN13" s="19"/>
      <c r="BO13" s="19"/>
      <c r="BP13" s="19"/>
      <c r="BQ13" s="19"/>
      <c r="BR13" s="48"/>
      <c r="BS13" s="48"/>
      <c r="BT13" s="19"/>
      <c r="BU13" s="19"/>
      <c r="BV13" s="19">
        <v>12</v>
      </c>
      <c r="BW13" s="19">
        <v>15</v>
      </c>
      <c r="BX13" s="19"/>
      <c r="BY13" s="19"/>
      <c r="BZ13" s="19"/>
      <c r="CA13" s="19"/>
      <c r="CB13" s="19"/>
      <c r="CC13" s="19"/>
      <c r="CD13" s="58"/>
      <c r="CE13" s="98">
        <v>1</v>
      </c>
      <c r="CF13" s="19" t="s">
        <v>115</v>
      </c>
      <c r="CG13" s="58"/>
      <c r="CH13" s="58"/>
      <c r="CI13" s="58"/>
      <c r="CJ13" s="245"/>
    </row>
    <row r="14" spans="1:88" s="10" customFormat="1" ht="12" customHeight="1">
      <c r="A14" s="108" t="s">
        <v>223</v>
      </c>
      <c r="B14" s="40" t="s">
        <v>15</v>
      </c>
      <c r="C14" s="39" t="s">
        <v>237</v>
      </c>
      <c r="D14" s="40" t="s">
        <v>15</v>
      </c>
      <c r="E14" s="42" t="s">
        <v>207</v>
      </c>
      <c r="F14" s="42" t="s">
        <v>759</v>
      </c>
      <c r="G14" s="41" t="s">
        <v>105</v>
      </c>
      <c r="H14" s="41" t="s">
        <v>291</v>
      </c>
      <c r="I14" s="18"/>
      <c r="J14" s="19"/>
      <c r="K14" s="19"/>
      <c r="L14" s="19"/>
      <c r="M14" s="19"/>
      <c r="N14" s="19"/>
      <c r="O14" s="19">
        <v>16</v>
      </c>
      <c r="P14" s="19"/>
      <c r="Q14" s="19">
        <v>4</v>
      </c>
      <c r="R14" s="19"/>
      <c r="S14" s="58"/>
      <c r="T14" s="58"/>
      <c r="U14" s="19"/>
      <c r="V14" s="19">
        <v>13</v>
      </c>
      <c r="W14" s="19"/>
      <c r="X14" s="19"/>
      <c r="Y14" s="19"/>
      <c r="Z14" s="19"/>
      <c r="AA14" s="19"/>
      <c r="AB14" s="19"/>
      <c r="AC14" s="19"/>
      <c r="AD14" s="58"/>
      <c r="AE14" s="19"/>
      <c r="AF14" s="19"/>
      <c r="AG14" s="19"/>
      <c r="AH14" s="58"/>
      <c r="AI14" s="19"/>
      <c r="AJ14" s="19"/>
      <c r="AK14" s="19"/>
      <c r="AL14" s="19"/>
      <c r="AM14" s="19"/>
      <c r="AN14" s="19"/>
      <c r="AO14" s="19"/>
      <c r="AP14" s="19"/>
      <c r="AQ14" s="19"/>
      <c r="AR14" s="19"/>
      <c r="AS14" s="19"/>
      <c r="AT14" s="19"/>
      <c r="AU14" s="19"/>
      <c r="AV14" s="19"/>
      <c r="AW14" s="19"/>
      <c r="AX14" s="19"/>
      <c r="AY14" s="19"/>
      <c r="AZ14" s="19"/>
      <c r="BA14" s="19"/>
      <c r="BB14" s="19"/>
      <c r="BC14" s="19"/>
      <c r="BD14" s="19"/>
      <c r="BE14" s="19"/>
      <c r="BF14" s="19"/>
      <c r="BG14" s="19"/>
      <c r="BH14" s="19"/>
      <c r="BI14" s="19"/>
      <c r="BJ14" s="19"/>
      <c r="BK14" s="19"/>
      <c r="BL14" s="19"/>
      <c r="BM14" s="19"/>
      <c r="BN14" s="19"/>
      <c r="BO14" s="19"/>
      <c r="BP14" s="19">
        <v>3</v>
      </c>
      <c r="BQ14" s="19"/>
      <c r="BR14" s="48"/>
      <c r="BS14" s="48"/>
      <c r="BT14" s="19"/>
      <c r="BU14" s="19"/>
      <c r="BV14" s="19"/>
      <c r="BW14" s="19"/>
      <c r="BX14" s="19"/>
      <c r="BY14" s="19"/>
      <c r="BZ14" s="19"/>
      <c r="CA14" s="19"/>
      <c r="CB14" s="19"/>
      <c r="CC14" s="19"/>
      <c r="CD14" s="58"/>
      <c r="CE14" s="98">
        <v>1</v>
      </c>
      <c r="CF14" s="19" t="s">
        <v>115</v>
      </c>
      <c r="CG14" s="58"/>
      <c r="CH14" s="58"/>
      <c r="CI14" s="58"/>
      <c r="CJ14" s="245"/>
    </row>
    <row r="15" spans="1:88" s="10" customFormat="1" ht="101" customHeight="1">
      <c r="A15" s="39" t="s">
        <v>224</v>
      </c>
      <c r="B15" s="40" t="s">
        <v>7</v>
      </c>
      <c r="C15" s="39" t="s">
        <v>238</v>
      </c>
      <c r="D15" s="40" t="s">
        <v>7</v>
      </c>
      <c r="E15" s="42" t="s">
        <v>208</v>
      </c>
      <c r="F15" s="42" t="s">
        <v>760</v>
      </c>
      <c r="G15" s="41" t="s">
        <v>366</v>
      </c>
      <c r="H15" s="41" t="s">
        <v>291</v>
      </c>
      <c r="I15" s="18"/>
      <c r="J15" s="19"/>
      <c r="K15" s="19"/>
      <c r="L15" s="19"/>
      <c r="M15" s="19"/>
      <c r="N15" s="19"/>
      <c r="O15" s="19"/>
      <c r="P15" s="19"/>
      <c r="Q15" s="19"/>
      <c r="R15" s="19"/>
      <c r="S15" s="58"/>
      <c r="T15" s="58"/>
      <c r="U15" s="19"/>
      <c r="V15" s="19">
        <v>12</v>
      </c>
      <c r="W15" s="19"/>
      <c r="X15" s="19"/>
      <c r="Y15" s="19"/>
      <c r="Z15" s="19"/>
      <c r="AA15" s="19"/>
      <c r="AB15" s="19"/>
      <c r="AC15" s="19"/>
      <c r="AD15" s="58"/>
      <c r="AE15" s="19"/>
      <c r="AF15" s="19"/>
      <c r="AG15" s="19"/>
      <c r="AH15" s="58"/>
      <c r="AI15" s="19"/>
      <c r="AJ15" s="19"/>
      <c r="AK15" s="19"/>
      <c r="AL15" s="19"/>
      <c r="AM15" s="19"/>
      <c r="AN15" s="19"/>
      <c r="AO15" s="19"/>
      <c r="AP15" s="19"/>
      <c r="AQ15" s="19"/>
      <c r="AR15" s="19"/>
      <c r="AS15" s="19"/>
      <c r="AT15" s="19"/>
      <c r="AU15" s="19"/>
      <c r="AV15" s="19"/>
      <c r="AW15" s="19"/>
      <c r="AX15" s="19"/>
      <c r="AY15" s="19"/>
      <c r="AZ15" s="19"/>
      <c r="BA15" s="19"/>
      <c r="BB15" s="19"/>
      <c r="BC15" s="19"/>
      <c r="BD15" s="19"/>
      <c r="BE15" s="19"/>
      <c r="BF15" s="19"/>
      <c r="BG15" s="19"/>
      <c r="BH15" s="19"/>
      <c r="BI15" s="19"/>
      <c r="BJ15" s="19"/>
      <c r="BK15" s="19">
        <v>54</v>
      </c>
      <c r="BL15" s="19"/>
      <c r="BM15" s="19"/>
      <c r="BN15" s="19"/>
      <c r="BO15" s="19"/>
      <c r="BP15" s="19"/>
      <c r="BQ15" s="19"/>
      <c r="BR15" s="48"/>
      <c r="BS15" s="48"/>
      <c r="BT15" s="19"/>
      <c r="BU15" s="19">
        <v>3</v>
      </c>
      <c r="BV15" s="19"/>
      <c r="BW15" s="19"/>
      <c r="BX15" s="19"/>
      <c r="BY15" s="19"/>
      <c r="BZ15" s="19"/>
      <c r="CA15" s="19"/>
      <c r="CB15" s="19"/>
      <c r="CC15" s="19"/>
      <c r="CD15" s="58"/>
      <c r="CE15" s="98">
        <v>1</v>
      </c>
      <c r="CF15" s="19" t="s">
        <v>115</v>
      </c>
      <c r="CG15" s="58"/>
      <c r="CH15" s="58"/>
      <c r="CI15" s="58"/>
      <c r="CJ15" s="245"/>
    </row>
    <row r="16" spans="1:88" s="10" customFormat="1" ht="101" customHeight="1">
      <c r="A16" s="39" t="s">
        <v>428</v>
      </c>
      <c r="B16" s="40" t="s">
        <v>8</v>
      </c>
      <c r="C16" s="39" t="s">
        <v>238</v>
      </c>
      <c r="D16" s="40" t="s">
        <v>8</v>
      </c>
      <c r="E16" s="42" t="s">
        <v>208</v>
      </c>
      <c r="F16" s="42" t="s">
        <v>761</v>
      </c>
      <c r="G16" s="41" t="s">
        <v>366</v>
      </c>
      <c r="H16" s="41" t="s">
        <v>367</v>
      </c>
      <c r="I16" s="18"/>
      <c r="J16" s="19"/>
      <c r="K16" s="19"/>
      <c r="L16" s="19"/>
      <c r="M16" s="19"/>
      <c r="N16" s="19"/>
      <c r="O16" s="19"/>
      <c r="P16" s="19"/>
      <c r="Q16" s="19"/>
      <c r="R16" s="19"/>
      <c r="S16" s="58"/>
      <c r="T16" s="58"/>
      <c r="U16" s="19"/>
      <c r="V16" s="19">
        <v>12</v>
      </c>
      <c r="W16" s="19"/>
      <c r="X16" s="19"/>
      <c r="Y16" s="19"/>
      <c r="Z16" s="19"/>
      <c r="AA16" s="19"/>
      <c r="AB16" s="19"/>
      <c r="AC16" s="19"/>
      <c r="AD16" s="58"/>
      <c r="AE16" s="19"/>
      <c r="AF16" s="19"/>
      <c r="AG16" s="19"/>
      <c r="AH16" s="58"/>
      <c r="AI16" s="19"/>
      <c r="AJ16" s="19"/>
      <c r="AK16" s="19"/>
      <c r="AL16" s="19"/>
      <c r="AM16" s="19"/>
      <c r="AN16" s="19"/>
      <c r="AO16" s="19"/>
      <c r="AP16" s="19"/>
      <c r="AQ16" s="19"/>
      <c r="AR16" s="19"/>
      <c r="AS16" s="19"/>
      <c r="AT16" s="19"/>
      <c r="AU16" s="19"/>
      <c r="AV16" s="19"/>
      <c r="AW16" s="19"/>
      <c r="AX16" s="19"/>
      <c r="AY16" s="19"/>
      <c r="AZ16" s="19"/>
      <c r="BA16" s="19"/>
      <c r="BB16" s="19"/>
      <c r="BC16" s="19"/>
      <c r="BD16" s="19"/>
      <c r="BE16" s="19"/>
      <c r="BF16" s="19"/>
      <c r="BG16" s="19"/>
      <c r="BH16" s="19"/>
      <c r="BI16" s="19"/>
      <c r="BJ16" s="19"/>
      <c r="BK16" s="19">
        <v>14</v>
      </c>
      <c r="BL16" s="19"/>
      <c r="BM16" s="19"/>
      <c r="BN16" s="19"/>
      <c r="BO16" s="19"/>
      <c r="BP16" s="19"/>
      <c r="BQ16" s="19"/>
      <c r="BR16" s="48"/>
      <c r="BS16" s="48"/>
      <c r="BT16" s="19"/>
      <c r="BU16" s="19">
        <v>3</v>
      </c>
      <c r="BV16" s="19"/>
      <c r="BW16" s="19"/>
      <c r="BX16" s="19"/>
      <c r="BY16" s="19"/>
      <c r="BZ16" s="19"/>
      <c r="CA16" s="19"/>
      <c r="CB16" s="19"/>
      <c r="CC16" s="19"/>
      <c r="CD16" s="58"/>
      <c r="CE16" s="98">
        <v>1</v>
      </c>
      <c r="CF16" s="19" t="s">
        <v>115</v>
      </c>
      <c r="CG16" s="58"/>
      <c r="CH16" s="58"/>
      <c r="CI16" s="58"/>
      <c r="CJ16" s="245"/>
    </row>
    <row r="17" spans="1:88" s="10" customFormat="1" ht="12" customHeight="1">
      <c r="A17" s="39" t="s">
        <v>429</v>
      </c>
      <c r="B17" s="40" t="s">
        <v>15</v>
      </c>
      <c r="C17" s="39" t="s">
        <v>239</v>
      </c>
      <c r="D17" s="40" t="s">
        <v>15</v>
      </c>
      <c r="E17" s="42" t="s">
        <v>209</v>
      </c>
      <c r="F17" s="42" t="s">
        <v>762</v>
      </c>
      <c r="G17" s="41" t="s">
        <v>240</v>
      </c>
      <c r="H17" s="41" t="s">
        <v>291</v>
      </c>
      <c r="I17" s="18"/>
      <c r="J17" s="19"/>
      <c r="K17" s="19"/>
      <c r="L17" s="19"/>
      <c r="M17" s="19"/>
      <c r="N17" s="19"/>
      <c r="O17" s="19"/>
      <c r="P17" s="19"/>
      <c r="Q17" s="19"/>
      <c r="R17" s="19">
        <v>2</v>
      </c>
      <c r="S17" s="58"/>
      <c r="T17" s="58"/>
      <c r="U17" s="19">
        <v>17</v>
      </c>
      <c r="V17" s="19"/>
      <c r="W17" s="19"/>
      <c r="X17" s="19"/>
      <c r="Y17" s="19"/>
      <c r="Z17" s="19"/>
      <c r="AA17" s="19"/>
      <c r="AB17" s="19"/>
      <c r="AC17" s="19"/>
      <c r="AD17" s="58"/>
      <c r="AE17" s="19"/>
      <c r="AF17" s="19"/>
      <c r="AG17" s="19"/>
      <c r="AH17" s="58"/>
      <c r="AI17" s="19"/>
      <c r="AJ17" s="19"/>
      <c r="AK17" s="19"/>
      <c r="AL17" s="19"/>
      <c r="AM17" s="19"/>
      <c r="AN17" s="19"/>
      <c r="AO17" s="19"/>
      <c r="AP17" s="19"/>
      <c r="AQ17" s="19"/>
      <c r="AR17" s="19"/>
      <c r="AS17" s="19"/>
      <c r="AT17" s="19"/>
      <c r="AU17" s="19"/>
      <c r="AV17" s="19"/>
      <c r="AW17" s="19"/>
      <c r="AX17" s="19"/>
      <c r="AY17" s="19"/>
      <c r="AZ17" s="19"/>
      <c r="BA17" s="19"/>
      <c r="BB17" s="19"/>
      <c r="BC17" s="19"/>
      <c r="BD17" s="19"/>
      <c r="BE17" s="19"/>
      <c r="BF17" s="19"/>
      <c r="BG17" s="19"/>
      <c r="BH17" s="19"/>
      <c r="BI17" s="19"/>
      <c r="BJ17" s="19"/>
      <c r="BK17" s="19"/>
      <c r="BL17" s="19"/>
      <c r="BM17" s="19"/>
      <c r="BN17" s="19"/>
      <c r="BO17" s="19"/>
      <c r="BP17" s="19"/>
      <c r="BQ17" s="19"/>
      <c r="BR17" s="48"/>
      <c r="BS17" s="48"/>
      <c r="BT17" s="19"/>
      <c r="BU17" s="19"/>
      <c r="BV17" s="19"/>
      <c r="BW17" s="19">
        <v>15</v>
      </c>
      <c r="BX17" s="19"/>
      <c r="BY17" s="19">
        <v>5</v>
      </c>
      <c r="BZ17" s="19"/>
      <c r="CA17" s="19"/>
      <c r="CB17" s="19"/>
      <c r="CC17" s="19"/>
      <c r="CD17" s="58"/>
      <c r="CE17" s="98">
        <v>1</v>
      </c>
      <c r="CF17" s="19" t="s">
        <v>115</v>
      </c>
      <c r="CG17" s="58"/>
      <c r="CH17" s="58"/>
      <c r="CI17" s="58"/>
      <c r="CJ17" s="245"/>
    </row>
    <row r="18" spans="1:88" s="10" customFormat="1" ht="84.5" customHeight="1">
      <c r="A18" s="39" t="s">
        <v>430</v>
      </c>
      <c r="B18" s="40" t="s">
        <v>7</v>
      </c>
      <c r="C18" s="39" t="s">
        <v>241</v>
      </c>
      <c r="D18" s="40" t="s">
        <v>7</v>
      </c>
      <c r="E18" s="42" t="s">
        <v>210</v>
      </c>
      <c r="F18" s="42" t="s">
        <v>763</v>
      </c>
      <c r="G18" s="41" t="s">
        <v>368</v>
      </c>
      <c r="H18" s="41" t="s">
        <v>369</v>
      </c>
      <c r="I18" s="18"/>
      <c r="J18" s="19"/>
      <c r="K18" s="19"/>
      <c r="L18" s="19"/>
      <c r="M18" s="19"/>
      <c r="N18" s="19"/>
      <c r="O18" s="19">
        <v>11</v>
      </c>
      <c r="P18" s="19">
        <v>3</v>
      </c>
      <c r="Q18" s="19"/>
      <c r="R18" s="19"/>
      <c r="S18" s="58"/>
      <c r="T18" s="58"/>
      <c r="U18" s="19"/>
      <c r="V18" s="19"/>
      <c r="W18" s="19"/>
      <c r="X18" s="19"/>
      <c r="Y18" s="19"/>
      <c r="Z18" s="19"/>
      <c r="AA18" s="19"/>
      <c r="AB18" s="19"/>
      <c r="AC18" s="19"/>
      <c r="AD18" s="58"/>
      <c r="AE18" s="19"/>
      <c r="AF18" s="19"/>
      <c r="AG18" s="19"/>
      <c r="AH18" s="58"/>
      <c r="AI18" s="19"/>
      <c r="AJ18" s="19"/>
      <c r="AK18" s="19"/>
      <c r="AL18" s="19"/>
      <c r="AM18" s="19"/>
      <c r="AN18" s="19"/>
      <c r="AO18" s="19"/>
      <c r="AP18" s="19"/>
      <c r="AQ18" s="19"/>
      <c r="AR18" s="19"/>
      <c r="AS18" s="19"/>
      <c r="AT18" s="19"/>
      <c r="AU18" s="19"/>
      <c r="AV18" s="19"/>
      <c r="AW18" s="19"/>
      <c r="AX18" s="19"/>
      <c r="AY18" s="19"/>
      <c r="AZ18" s="19"/>
      <c r="BA18" s="19"/>
      <c r="BB18" s="19"/>
      <c r="BC18" s="19"/>
      <c r="BD18" s="19"/>
      <c r="BE18" s="19"/>
      <c r="BF18" s="19"/>
      <c r="BG18" s="19"/>
      <c r="BH18" s="19"/>
      <c r="BI18" s="19"/>
      <c r="BJ18" s="19"/>
      <c r="BK18" s="19">
        <v>6</v>
      </c>
      <c r="BL18" s="19"/>
      <c r="BM18" s="19"/>
      <c r="BN18" s="19"/>
      <c r="BO18" s="19"/>
      <c r="BP18" s="19"/>
      <c r="BQ18" s="19"/>
      <c r="BR18" s="48"/>
      <c r="BS18" s="48"/>
      <c r="BT18" s="19"/>
      <c r="BU18" s="19"/>
      <c r="BV18" s="19"/>
      <c r="BW18" s="19"/>
      <c r="BX18" s="19"/>
      <c r="BY18" s="19"/>
      <c r="BZ18" s="19"/>
      <c r="CA18" s="19"/>
      <c r="CB18" s="19"/>
      <c r="CC18" s="19"/>
      <c r="CD18" s="58"/>
      <c r="CE18" s="98">
        <v>1</v>
      </c>
      <c r="CF18" s="19" t="s">
        <v>115</v>
      </c>
      <c r="CG18" s="58"/>
      <c r="CH18" s="58"/>
      <c r="CI18" s="58"/>
      <c r="CJ18" s="245"/>
    </row>
    <row r="19" spans="1:88" s="10" customFormat="1" ht="48">
      <c r="A19" s="43">
        <v>237</v>
      </c>
      <c r="B19" s="44" t="s">
        <v>8</v>
      </c>
      <c r="C19" s="43">
        <v>247</v>
      </c>
      <c r="D19" s="44" t="s">
        <v>8</v>
      </c>
      <c r="E19" s="45" t="s">
        <v>210</v>
      </c>
      <c r="F19" s="45" t="s">
        <v>764</v>
      </c>
      <c r="G19" s="41" t="s">
        <v>365</v>
      </c>
      <c r="H19" s="41" t="s">
        <v>369</v>
      </c>
      <c r="I19" s="18"/>
      <c r="J19" s="19"/>
      <c r="K19" s="19"/>
      <c r="L19" s="19"/>
      <c r="M19" s="19"/>
      <c r="N19" s="19"/>
      <c r="O19" s="19"/>
      <c r="P19" s="19"/>
      <c r="Q19" s="19"/>
      <c r="R19" s="19"/>
      <c r="S19" s="58"/>
      <c r="T19" s="58"/>
      <c r="U19" s="19"/>
      <c r="V19" s="19"/>
      <c r="W19" s="19"/>
      <c r="X19" s="19">
        <v>11</v>
      </c>
      <c r="Y19" s="19"/>
      <c r="Z19" s="19">
        <v>3</v>
      </c>
      <c r="AA19" s="19"/>
      <c r="AB19" s="19"/>
      <c r="AC19" s="19"/>
      <c r="AD19" s="58"/>
      <c r="AE19" s="19"/>
      <c r="AF19" s="19"/>
      <c r="AG19" s="19"/>
      <c r="AH19" s="58"/>
      <c r="AI19" s="19"/>
      <c r="AJ19" s="19"/>
      <c r="AK19" s="19"/>
      <c r="AL19" s="19"/>
      <c r="AM19" s="19"/>
      <c r="AN19" s="19"/>
      <c r="AO19" s="19"/>
      <c r="AP19" s="19"/>
      <c r="AQ19" s="19"/>
      <c r="AR19" s="19"/>
      <c r="AS19" s="19"/>
      <c r="AT19" s="19"/>
      <c r="AU19" s="19"/>
      <c r="AV19" s="19"/>
      <c r="AW19" s="19"/>
      <c r="AX19" s="19"/>
      <c r="AY19" s="19"/>
      <c r="AZ19" s="19"/>
      <c r="BA19" s="19"/>
      <c r="BB19" s="19"/>
      <c r="BC19" s="19"/>
      <c r="BD19" s="19"/>
      <c r="BE19" s="19"/>
      <c r="BF19" s="19"/>
      <c r="BG19" s="19"/>
      <c r="BH19" s="19"/>
      <c r="BI19" s="19"/>
      <c r="BJ19" s="19"/>
      <c r="BK19" s="19">
        <v>5</v>
      </c>
      <c r="BL19" s="19"/>
      <c r="BM19" s="19"/>
      <c r="BN19" s="19"/>
      <c r="BO19" s="19"/>
      <c r="BP19" s="19"/>
      <c r="BQ19" s="19"/>
      <c r="BR19" s="48"/>
      <c r="BS19" s="48"/>
      <c r="BT19" s="19"/>
      <c r="BU19" s="19"/>
      <c r="BV19" s="19"/>
      <c r="BW19" s="19"/>
      <c r="BX19" s="19"/>
      <c r="BY19" s="19"/>
      <c r="BZ19" s="19"/>
      <c r="CA19" s="19"/>
      <c r="CB19" s="19"/>
      <c r="CC19" s="19"/>
      <c r="CD19" s="58"/>
      <c r="CE19" s="98">
        <v>1</v>
      </c>
      <c r="CF19" s="19" t="s">
        <v>115</v>
      </c>
      <c r="CG19" s="58"/>
      <c r="CH19" s="58"/>
      <c r="CI19" s="58"/>
      <c r="CJ19" s="245"/>
    </row>
    <row r="20" spans="1:88" s="10" customFormat="1" ht="48">
      <c r="A20" s="43">
        <v>238</v>
      </c>
      <c r="B20" s="44" t="s">
        <v>15</v>
      </c>
      <c r="C20" s="43">
        <v>248</v>
      </c>
      <c r="D20" s="44" t="s">
        <v>15</v>
      </c>
      <c r="E20" s="45" t="s">
        <v>211</v>
      </c>
      <c r="F20" s="45" t="s">
        <v>765</v>
      </c>
      <c r="G20" s="41" t="s">
        <v>365</v>
      </c>
      <c r="H20" s="41" t="s">
        <v>291</v>
      </c>
      <c r="I20" s="18"/>
      <c r="J20" s="19"/>
      <c r="K20" s="19"/>
      <c r="L20" s="19"/>
      <c r="M20" s="19"/>
      <c r="N20" s="19"/>
      <c r="O20" s="19"/>
      <c r="P20" s="19"/>
      <c r="Q20" s="19"/>
      <c r="R20" s="19"/>
      <c r="S20" s="58"/>
      <c r="T20" s="58"/>
      <c r="U20" s="19"/>
      <c r="V20" s="19"/>
      <c r="W20" s="19"/>
      <c r="X20" s="19"/>
      <c r="Y20" s="19"/>
      <c r="Z20" s="19">
        <v>2</v>
      </c>
      <c r="AA20" s="19"/>
      <c r="AB20" s="19"/>
      <c r="AC20" s="19"/>
      <c r="AD20" s="58"/>
      <c r="AE20" s="19"/>
      <c r="AF20" s="19"/>
      <c r="AG20" s="19"/>
      <c r="AH20" s="58"/>
      <c r="AI20" s="19"/>
      <c r="AJ20" s="19"/>
      <c r="AK20" s="19">
        <v>11</v>
      </c>
      <c r="AL20" s="19"/>
      <c r="AM20" s="19">
        <v>4</v>
      </c>
      <c r="AN20" s="19"/>
      <c r="AO20" s="19"/>
      <c r="AP20" s="19"/>
      <c r="AQ20" s="19"/>
      <c r="AR20" s="19"/>
      <c r="AS20" s="19">
        <v>9</v>
      </c>
      <c r="AT20" s="19"/>
      <c r="AU20" s="19"/>
      <c r="AV20" s="19"/>
      <c r="AW20" s="19"/>
      <c r="AX20" s="19"/>
      <c r="AY20" s="19"/>
      <c r="AZ20" s="19"/>
      <c r="BA20" s="19"/>
      <c r="BB20" s="19"/>
      <c r="BC20" s="19"/>
      <c r="BD20" s="19"/>
      <c r="BE20" s="19"/>
      <c r="BF20" s="19"/>
      <c r="BG20" s="19"/>
      <c r="BH20" s="19"/>
      <c r="BI20" s="19"/>
      <c r="BJ20" s="19"/>
      <c r="BK20" s="19">
        <v>7</v>
      </c>
      <c r="BL20" s="19"/>
      <c r="BM20" s="19"/>
      <c r="BN20" s="19"/>
      <c r="BO20" s="19"/>
      <c r="BP20" s="19"/>
      <c r="BQ20" s="19"/>
      <c r="BR20" s="48"/>
      <c r="BS20" s="48"/>
      <c r="BT20" s="19"/>
      <c r="BU20" s="19"/>
      <c r="BV20" s="19"/>
      <c r="BW20" s="19"/>
      <c r="BX20" s="19"/>
      <c r="BY20" s="19"/>
      <c r="BZ20" s="19"/>
      <c r="CA20" s="19"/>
      <c r="CB20" s="19"/>
      <c r="CC20" s="19"/>
      <c r="CD20" s="58"/>
      <c r="CE20" s="98">
        <v>1</v>
      </c>
      <c r="CF20" s="19" t="s">
        <v>115</v>
      </c>
      <c r="CG20" s="58"/>
      <c r="CH20" s="58"/>
      <c r="CI20" s="58"/>
      <c r="CJ20" s="245"/>
    </row>
    <row r="21" spans="1:88" s="7" customFormat="1" ht="48">
      <c r="A21" s="43">
        <v>239</v>
      </c>
      <c r="B21" s="44" t="s">
        <v>15</v>
      </c>
      <c r="C21" s="43">
        <v>249</v>
      </c>
      <c r="D21" s="44" t="s">
        <v>15</v>
      </c>
      <c r="E21" s="45" t="s">
        <v>212</v>
      </c>
      <c r="F21" s="45" t="s">
        <v>766</v>
      </c>
      <c r="G21" s="41" t="s">
        <v>365</v>
      </c>
      <c r="H21" s="41" t="s">
        <v>291</v>
      </c>
      <c r="I21" s="18"/>
      <c r="J21" s="19"/>
      <c r="K21" s="19"/>
      <c r="L21" s="19"/>
      <c r="M21" s="19"/>
      <c r="N21" s="19"/>
      <c r="O21" s="19"/>
      <c r="P21" s="19"/>
      <c r="Q21" s="19"/>
      <c r="R21" s="19"/>
      <c r="S21" s="58"/>
      <c r="T21" s="58"/>
      <c r="U21" s="19"/>
      <c r="V21" s="19"/>
      <c r="W21" s="19"/>
      <c r="X21" s="19"/>
      <c r="Y21" s="19"/>
      <c r="Z21" s="19"/>
      <c r="AA21" s="19"/>
      <c r="AB21" s="19"/>
      <c r="AC21" s="19"/>
      <c r="AD21" s="58"/>
      <c r="AE21" s="19"/>
      <c r="AF21" s="19"/>
      <c r="AG21" s="19"/>
      <c r="AH21" s="58"/>
      <c r="AI21" s="19"/>
      <c r="AJ21" s="19"/>
      <c r="AK21" s="19">
        <v>14</v>
      </c>
      <c r="AL21" s="19"/>
      <c r="AM21" s="19"/>
      <c r="AN21" s="19"/>
      <c r="AO21" s="19"/>
      <c r="AP21" s="19"/>
      <c r="AQ21" s="19"/>
      <c r="AR21" s="19"/>
      <c r="AS21" s="19"/>
      <c r="AT21" s="19"/>
      <c r="AU21" s="19"/>
      <c r="AV21" s="19"/>
      <c r="AW21" s="19"/>
      <c r="AX21" s="19"/>
      <c r="AY21" s="19"/>
      <c r="AZ21" s="19"/>
      <c r="BA21" s="19"/>
      <c r="BB21" s="19"/>
      <c r="BC21" s="19"/>
      <c r="BD21" s="19"/>
      <c r="BE21" s="19"/>
      <c r="BF21" s="19"/>
      <c r="BG21" s="19"/>
      <c r="BH21" s="19"/>
      <c r="BI21" s="19"/>
      <c r="BJ21" s="19"/>
      <c r="BK21" s="19"/>
      <c r="BL21" s="19">
        <v>7</v>
      </c>
      <c r="BM21" s="19"/>
      <c r="BN21" s="19"/>
      <c r="BO21" s="19"/>
      <c r="BP21" s="19"/>
      <c r="BQ21" s="19"/>
      <c r="BR21" s="48">
        <v>5</v>
      </c>
      <c r="BS21" s="48"/>
      <c r="BT21" s="19"/>
      <c r="BU21" s="19"/>
      <c r="BV21" s="19"/>
      <c r="BW21" s="19">
        <v>15</v>
      </c>
      <c r="BX21" s="19"/>
      <c r="BY21" s="19"/>
      <c r="BZ21" s="19"/>
      <c r="CA21" s="19"/>
      <c r="CB21" s="19"/>
      <c r="CC21" s="19"/>
      <c r="CD21" s="58"/>
      <c r="CE21" s="98">
        <v>1</v>
      </c>
      <c r="CF21" s="19" t="s">
        <v>115</v>
      </c>
      <c r="CG21" s="58"/>
      <c r="CH21" s="58"/>
      <c r="CI21" s="58"/>
      <c r="CJ21" s="245"/>
    </row>
    <row r="22" spans="1:88" s="10" customFormat="1" ht="48">
      <c r="A22" s="43">
        <v>240</v>
      </c>
      <c r="B22" s="44" t="s">
        <v>7</v>
      </c>
      <c r="C22" s="43">
        <v>250</v>
      </c>
      <c r="D22" s="44" t="s">
        <v>7</v>
      </c>
      <c r="E22" s="45" t="s">
        <v>213</v>
      </c>
      <c r="F22" s="45" t="s">
        <v>767</v>
      </c>
      <c r="G22" s="41" t="s">
        <v>365</v>
      </c>
      <c r="H22" s="41" t="s">
        <v>291</v>
      </c>
      <c r="I22" s="18"/>
      <c r="J22" s="19"/>
      <c r="K22" s="19"/>
      <c r="L22" s="19"/>
      <c r="M22" s="19"/>
      <c r="N22" s="19"/>
      <c r="O22" s="19"/>
      <c r="P22" s="19"/>
      <c r="Q22" s="19"/>
      <c r="R22" s="19"/>
      <c r="S22" s="58"/>
      <c r="T22" s="58"/>
      <c r="U22" s="19"/>
      <c r="V22" s="19"/>
      <c r="W22" s="19"/>
      <c r="X22" s="19">
        <v>7</v>
      </c>
      <c r="Y22" s="19"/>
      <c r="Z22" s="19"/>
      <c r="AA22" s="19"/>
      <c r="AB22" s="19">
        <v>20</v>
      </c>
      <c r="AC22" s="19"/>
      <c r="AD22" s="58"/>
      <c r="AE22" s="19"/>
      <c r="AF22" s="19"/>
      <c r="AG22" s="19"/>
      <c r="AH22" s="58"/>
      <c r="AI22" s="19"/>
      <c r="AJ22" s="19"/>
      <c r="AK22" s="19"/>
      <c r="AL22" s="19"/>
      <c r="AM22" s="19">
        <v>2</v>
      </c>
      <c r="AN22" s="19"/>
      <c r="AO22" s="19"/>
      <c r="AP22" s="19"/>
      <c r="AQ22" s="19"/>
      <c r="AR22" s="19"/>
      <c r="AS22" s="19">
        <v>2</v>
      </c>
      <c r="AT22" s="19"/>
      <c r="AU22" s="19">
        <v>19</v>
      </c>
      <c r="AV22" s="19"/>
      <c r="AW22" s="19"/>
      <c r="AX22" s="19"/>
      <c r="AY22" s="19"/>
      <c r="AZ22" s="19"/>
      <c r="BA22" s="19"/>
      <c r="BB22" s="19"/>
      <c r="BC22" s="19"/>
      <c r="BD22" s="19"/>
      <c r="BE22" s="19"/>
      <c r="BF22" s="19"/>
      <c r="BG22" s="19"/>
      <c r="BH22" s="19"/>
      <c r="BI22" s="19"/>
      <c r="BJ22" s="19"/>
      <c r="BK22" s="19">
        <v>5</v>
      </c>
      <c r="BL22" s="19"/>
      <c r="BM22" s="19"/>
      <c r="BN22" s="19"/>
      <c r="BO22" s="19"/>
      <c r="BP22" s="19"/>
      <c r="BQ22" s="19"/>
      <c r="BR22" s="48"/>
      <c r="BS22" s="48"/>
      <c r="BT22" s="19"/>
      <c r="BU22" s="19"/>
      <c r="BV22" s="19"/>
      <c r="BW22" s="19"/>
      <c r="BX22" s="19"/>
      <c r="BY22" s="19"/>
      <c r="BZ22" s="19"/>
      <c r="CA22" s="19"/>
      <c r="CB22" s="19"/>
      <c r="CC22" s="19"/>
      <c r="CD22" s="58"/>
      <c r="CE22" s="98">
        <v>1</v>
      </c>
      <c r="CF22" s="19" t="s">
        <v>115</v>
      </c>
      <c r="CG22" s="58"/>
      <c r="CH22" s="58"/>
      <c r="CI22" s="58"/>
      <c r="CJ22" s="245"/>
    </row>
    <row r="23" spans="1:88" s="10" customFormat="1" ht="48">
      <c r="A23" s="43">
        <v>240</v>
      </c>
      <c r="B23" s="44" t="s">
        <v>8</v>
      </c>
      <c r="C23" s="43">
        <v>250</v>
      </c>
      <c r="D23" s="44" t="s">
        <v>8</v>
      </c>
      <c r="E23" s="45" t="s">
        <v>213</v>
      </c>
      <c r="F23" s="45" t="s">
        <v>768</v>
      </c>
      <c r="G23" s="41" t="s">
        <v>365</v>
      </c>
      <c r="H23" s="41" t="s">
        <v>291</v>
      </c>
      <c r="I23" s="18"/>
      <c r="J23" s="19"/>
      <c r="K23" s="19"/>
      <c r="L23" s="19"/>
      <c r="M23" s="19"/>
      <c r="N23" s="19"/>
      <c r="O23" s="19"/>
      <c r="P23" s="19"/>
      <c r="Q23" s="19"/>
      <c r="R23" s="19"/>
      <c r="S23" s="58"/>
      <c r="T23" s="58"/>
      <c r="U23" s="19"/>
      <c r="V23" s="19"/>
      <c r="W23" s="19"/>
      <c r="X23" s="19"/>
      <c r="Y23" s="19"/>
      <c r="Z23" s="19"/>
      <c r="AA23" s="19"/>
      <c r="AB23" s="19">
        <v>20</v>
      </c>
      <c r="AC23" s="19"/>
      <c r="AD23" s="58"/>
      <c r="AE23" s="19"/>
      <c r="AF23" s="19"/>
      <c r="AG23" s="19"/>
      <c r="AH23" s="58"/>
      <c r="AI23" s="19"/>
      <c r="AJ23" s="19"/>
      <c r="AK23" s="19" t="s">
        <v>26</v>
      </c>
      <c r="AL23" s="19"/>
      <c r="AM23" s="19">
        <v>2</v>
      </c>
      <c r="AN23" s="19"/>
      <c r="AO23" s="19"/>
      <c r="AP23" s="19"/>
      <c r="AQ23" s="19"/>
      <c r="AR23" s="19"/>
      <c r="AS23" s="19">
        <v>2</v>
      </c>
      <c r="AT23" s="19"/>
      <c r="AU23" s="19">
        <v>19</v>
      </c>
      <c r="AV23" s="19"/>
      <c r="AW23" s="19"/>
      <c r="AX23" s="19"/>
      <c r="AY23" s="19"/>
      <c r="AZ23" s="19"/>
      <c r="BA23" s="19"/>
      <c r="BB23" s="19"/>
      <c r="BC23" s="19"/>
      <c r="BD23" s="19"/>
      <c r="BE23" s="19"/>
      <c r="BF23" s="19"/>
      <c r="BG23" s="19"/>
      <c r="BH23" s="19"/>
      <c r="BI23" s="19"/>
      <c r="BJ23" s="19"/>
      <c r="BK23" s="19">
        <v>5</v>
      </c>
      <c r="BL23" s="19"/>
      <c r="BM23" s="19"/>
      <c r="BN23" s="19"/>
      <c r="BO23" s="19"/>
      <c r="BP23" s="19"/>
      <c r="BQ23" s="19"/>
      <c r="BR23" s="48"/>
      <c r="BS23" s="48"/>
      <c r="BT23" s="19"/>
      <c r="BU23" s="19"/>
      <c r="BV23" s="19"/>
      <c r="BW23" s="19"/>
      <c r="BX23" s="19"/>
      <c r="BY23" s="19"/>
      <c r="BZ23" s="19"/>
      <c r="CA23" s="19"/>
      <c r="CB23" s="19"/>
      <c r="CC23" s="19"/>
      <c r="CD23" s="58"/>
      <c r="CE23" s="98">
        <v>1</v>
      </c>
      <c r="CF23" s="19" t="s">
        <v>115</v>
      </c>
      <c r="CG23" s="58"/>
      <c r="CH23" s="58"/>
      <c r="CI23" s="58"/>
      <c r="CJ23" s="245"/>
    </row>
    <row r="24" spans="1:88" s="10" customFormat="1" ht="48">
      <c r="A24" s="43">
        <v>241</v>
      </c>
      <c r="B24" s="44" t="s">
        <v>15</v>
      </c>
      <c r="C24" s="43">
        <v>251</v>
      </c>
      <c r="D24" s="44" t="s">
        <v>15</v>
      </c>
      <c r="E24" s="45" t="s">
        <v>214</v>
      </c>
      <c r="F24" s="45" t="s">
        <v>769</v>
      </c>
      <c r="G24" s="41" t="s">
        <v>365</v>
      </c>
      <c r="H24" s="41" t="s">
        <v>291</v>
      </c>
      <c r="I24" s="18"/>
      <c r="J24" s="19"/>
      <c r="K24" s="19"/>
      <c r="L24" s="19"/>
      <c r="M24" s="19"/>
      <c r="N24" s="19"/>
      <c r="O24" s="19"/>
      <c r="P24" s="19"/>
      <c r="Q24" s="19"/>
      <c r="R24" s="19"/>
      <c r="S24" s="58"/>
      <c r="T24" s="58"/>
      <c r="U24" s="19"/>
      <c r="V24" s="19"/>
      <c r="W24" s="19"/>
      <c r="X24" s="19"/>
      <c r="Y24" s="19"/>
      <c r="Z24" s="19"/>
      <c r="AA24" s="19">
        <v>3</v>
      </c>
      <c r="AB24" s="19"/>
      <c r="AC24" s="19"/>
      <c r="AD24" s="58"/>
      <c r="AE24" s="19"/>
      <c r="AF24" s="19"/>
      <c r="AG24" s="19"/>
      <c r="AH24" s="58"/>
      <c r="AI24" s="19"/>
      <c r="AJ24" s="19"/>
      <c r="AK24" s="19">
        <v>11</v>
      </c>
      <c r="AL24" s="19"/>
      <c r="AM24" s="19"/>
      <c r="AN24" s="19"/>
      <c r="AO24" s="19">
        <v>12</v>
      </c>
      <c r="AP24" s="19"/>
      <c r="AQ24" s="19"/>
      <c r="AR24" s="19"/>
      <c r="AS24" s="19"/>
      <c r="AT24" s="19"/>
      <c r="AU24" s="19"/>
      <c r="AV24" s="19"/>
      <c r="AW24" s="19"/>
      <c r="AX24" s="19"/>
      <c r="AY24" s="19"/>
      <c r="AZ24" s="19"/>
      <c r="BA24" s="19"/>
      <c r="BB24" s="19"/>
      <c r="BC24" s="19"/>
      <c r="BD24" s="19"/>
      <c r="BE24" s="19"/>
      <c r="BF24" s="19"/>
      <c r="BG24" s="19"/>
      <c r="BH24" s="19"/>
      <c r="BI24" s="19"/>
      <c r="BJ24" s="19"/>
      <c r="BK24" s="19"/>
      <c r="BL24" s="19"/>
      <c r="BM24" s="19">
        <v>21</v>
      </c>
      <c r="BN24" s="19"/>
      <c r="BO24" s="19"/>
      <c r="BP24" s="19"/>
      <c r="BQ24" s="19"/>
      <c r="BR24" s="48"/>
      <c r="BS24" s="48"/>
      <c r="BT24" s="19"/>
      <c r="BU24" s="19"/>
      <c r="BV24" s="19"/>
      <c r="BW24" s="19"/>
      <c r="BX24" s="19"/>
      <c r="BY24" s="19"/>
      <c r="BZ24" s="19"/>
      <c r="CA24" s="19"/>
      <c r="CB24" s="19"/>
      <c r="CC24" s="19"/>
      <c r="CD24" s="58"/>
      <c r="CE24" s="98">
        <v>1</v>
      </c>
      <c r="CF24" s="19" t="s">
        <v>115</v>
      </c>
      <c r="CG24" s="58"/>
      <c r="CH24" s="58"/>
      <c r="CI24" s="58"/>
      <c r="CJ24" s="245"/>
    </row>
    <row r="25" spans="1:88" s="10" customFormat="1" ht="48">
      <c r="A25" s="43">
        <v>242</v>
      </c>
      <c r="B25" s="44" t="s">
        <v>15</v>
      </c>
      <c r="C25" s="43">
        <v>252</v>
      </c>
      <c r="D25" s="44" t="s">
        <v>15</v>
      </c>
      <c r="E25" s="45" t="s">
        <v>215</v>
      </c>
      <c r="F25" s="45" t="s">
        <v>770</v>
      </c>
      <c r="G25" s="41" t="s">
        <v>365</v>
      </c>
      <c r="H25" s="41" t="s">
        <v>291</v>
      </c>
      <c r="I25" s="18"/>
      <c r="J25" s="19"/>
      <c r="K25" s="19"/>
      <c r="L25" s="19"/>
      <c r="M25" s="19"/>
      <c r="N25" s="19"/>
      <c r="O25" s="19"/>
      <c r="P25" s="19"/>
      <c r="Q25" s="19"/>
      <c r="R25" s="19"/>
      <c r="S25" s="58"/>
      <c r="T25" s="58"/>
      <c r="U25" s="19"/>
      <c r="V25" s="19"/>
      <c r="W25" s="19"/>
      <c r="X25" s="19"/>
      <c r="Y25" s="19"/>
      <c r="Z25" s="19"/>
      <c r="AA25" s="19"/>
      <c r="AB25" s="19"/>
      <c r="AC25" s="19"/>
      <c r="AD25" s="58"/>
      <c r="AE25" s="19"/>
      <c r="AF25" s="19"/>
      <c r="AG25" s="19"/>
      <c r="AH25" s="58"/>
      <c r="AI25" s="19"/>
      <c r="AJ25" s="19"/>
      <c r="AK25" s="19">
        <v>9</v>
      </c>
      <c r="AL25" s="19"/>
      <c r="AM25" s="19"/>
      <c r="AN25" s="19"/>
      <c r="AO25" s="19"/>
      <c r="AP25" s="19">
        <v>13</v>
      </c>
      <c r="AQ25" s="19"/>
      <c r="AR25" s="19"/>
      <c r="AS25" s="19"/>
      <c r="AT25" s="19"/>
      <c r="AU25" s="19"/>
      <c r="AV25" s="19"/>
      <c r="AW25" s="19"/>
      <c r="AX25" s="19">
        <v>6</v>
      </c>
      <c r="AY25" s="19"/>
      <c r="AZ25" s="19"/>
      <c r="BA25" s="19"/>
      <c r="BB25" s="19"/>
      <c r="BC25" s="19"/>
      <c r="BD25" s="19"/>
      <c r="BE25" s="19"/>
      <c r="BF25" s="19"/>
      <c r="BG25" s="19"/>
      <c r="BH25" s="19"/>
      <c r="BI25" s="19"/>
      <c r="BJ25" s="19"/>
      <c r="BK25" s="19">
        <v>7</v>
      </c>
      <c r="BL25" s="19"/>
      <c r="BM25" s="19"/>
      <c r="BN25" s="19"/>
      <c r="BO25" s="19"/>
      <c r="BP25" s="19"/>
      <c r="BQ25" s="19"/>
      <c r="BR25" s="48"/>
      <c r="BS25" s="48"/>
      <c r="BT25" s="19"/>
      <c r="BU25" s="19"/>
      <c r="BV25" s="19"/>
      <c r="BW25" s="19"/>
      <c r="BX25" s="19"/>
      <c r="BY25" s="19"/>
      <c r="BZ25" s="19"/>
      <c r="CA25" s="19"/>
      <c r="CB25" s="19"/>
      <c r="CC25" s="19">
        <v>21</v>
      </c>
      <c r="CD25" s="58"/>
      <c r="CE25" s="98">
        <v>1</v>
      </c>
      <c r="CF25" s="19" t="s">
        <v>115</v>
      </c>
      <c r="CG25" s="58"/>
      <c r="CH25" s="58"/>
      <c r="CI25" s="58"/>
      <c r="CJ25" s="245"/>
    </row>
    <row r="26" spans="1:88" s="10" customFormat="1" ht="48">
      <c r="A26" s="43">
        <v>243</v>
      </c>
      <c r="B26" s="44" t="s">
        <v>15</v>
      </c>
      <c r="C26" s="43">
        <v>253</v>
      </c>
      <c r="D26" s="44" t="s">
        <v>15</v>
      </c>
      <c r="E26" s="45" t="s">
        <v>242</v>
      </c>
      <c r="F26" s="45" t="s">
        <v>771</v>
      </c>
      <c r="G26" s="41" t="s">
        <v>365</v>
      </c>
      <c r="H26" s="41" t="s">
        <v>291</v>
      </c>
      <c r="I26" s="18"/>
      <c r="J26" s="19"/>
      <c r="K26" s="19"/>
      <c r="L26" s="19"/>
      <c r="M26" s="19"/>
      <c r="N26" s="19"/>
      <c r="O26" s="19"/>
      <c r="P26" s="19"/>
      <c r="Q26" s="19"/>
      <c r="R26" s="19"/>
      <c r="S26" s="58"/>
      <c r="T26" s="58"/>
      <c r="U26" s="19"/>
      <c r="V26" s="19"/>
      <c r="W26" s="19"/>
      <c r="X26" s="19"/>
      <c r="Y26" s="19"/>
      <c r="Z26" s="19"/>
      <c r="AA26" s="19"/>
      <c r="AB26" s="19"/>
      <c r="AC26" s="19"/>
      <c r="AD26" s="58"/>
      <c r="AE26" s="19"/>
      <c r="AF26" s="19"/>
      <c r="AG26" s="19"/>
      <c r="AH26" s="58"/>
      <c r="AI26" s="19"/>
      <c r="AJ26" s="19"/>
      <c r="AK26" s="19"/>
      <c r="AL26" s="19"/>
      <c r="AM26" s="19"/>
      <c r="AN26" s="19">
        <v>79</v>
      </c>
      <c r="AO26" s="19"/>
      <c r="AP26" s="19"/>
      <c r="AQ26" s="19"/>
      <c r="AR26" s="19"/>
      <c r="AS26" s="19"/>
      <c r="AT26" s="19"/>
      <c r="AU26" s="19"/>
      <c r="AV26" s="19"/>
      <c r="AW26" s="19"/>
      <c r="AX26" s="19"/>
      <c r="AY26" s="19"/>
      <c r="AZ26" s="19"/>
      <c r="BA26" s="19"/>
      <c r="BB26" s="19"/>
      <c r="BC26" s="19"/>
      <c r="BD26" s="19"/>
      <c r="BE26" s="19"/>
      <c r="BF26" s="19"/>
      <c r="BG26" s="19"/>
      <c r="BH26" s="19"/>
      <c r="BI26" s="19"/>
      <c r="BJ26" s="19"/>
      <c r="BK26" s="19"/>
      <c r="BL26" s="19"/>
      <c r="BM26" s="19"/>
      <c r="BN26" s="19">
        <v>11</v>
      </c>
      <c r="BO26" s="19"/>
      <c r="BP26" s="19"/>
      <c r="BQ26" s="19"/>
      <c r="BR26" s="48"/>
      <c r="BS26" s="48"/>
      <c r="BT26" s="19"/>
      <c r="BU26" s="19"/>
      <c r="BV26" s="19"/>
      <c r="BW26" s="19"/>
      <c r="BX26" s="19"/>
      <c r="BY26" s="19"/>
      <c r="BZ26" s="19"/>
      <c r="CA26" s="19"/>
      <c r="CB26" s="19"/>
      <c r="CC26" s="19">
        <v>9</v>
      </c>
      <c r="CD26" s="58"/>
      <c r="CE26" s="98">
        <v>1</v>
      </c>
      <c r="CF26" s="19" t="s">
        <v>115</v>
      </c>
      <c r="CG26" s="58"/>
      <c r="CH26" s="58"/>
      <c r="CI26" s="58"/>
      <c r="CJ26" s="245"/>
    </row>
    <row r="27" spans="1:88" s="10" customFormat="1" ht="60">
      <c r="A27" s="43">
        <v>244</v>
      </c>
      <c r="B27" s="44" t="s">
        <v>15</v>
      </c>
      <c r="C27" s="43">
        <v>254</v>
      </c>
      <c r="D27" s="44" t="s">
        <v>15</v>
      </c>
      <c r="E27" s="45" t="s">
        <v>243</v>
      </c>
      <c r="F27" s="45" t="s">
        <v>772</v>
      </c>
      <c r="G27" s="41" t="s">
        <v>370</v>
      </c>
      <c r="H27" s="41" t="s">
        <v>291</v>
      </c>
      <c r="I27" s="18"/>
      <c r="J27" s="19"/>
      <c r="K27" s="19"/>
      <c r="L27" s="19"/>
      <c r="M27" s="19"/>
      <c r="N27" s="19"/>
      <c r="O27" s="19"/>
      <c r="P27" s="19"/>
      <c r="Q27" s="19"/>
      <c r="R27" s="19"/>
      <c r="S27" s="58"/>
      <c r="T27" s="58"/>
      <c r="U27" s="19"/>
      <c r="V27" s="19"/>
      <c r="W27" s="19"/>
      <c r="X27" s="19"/>
      <c r="Y27" s="19"/>
      <c r="Z27" s="19"/>
      <c r="AA27" s="19"/>
      <c r="AB27" s="19"/>
      <c r="AC27" s="19"/>
      <c r="AD27" s="58"/>
      <c r="AE27" s="19"/>
      <c r="AF27" s="19"/>
      <c r="AG27" s="19"/>
      <c r="AH27" s="58"/>
      <c r="AI27" s="19"/>
      <c r="AJ27" s="19"/>
      <c r="AK27" s="19"/>
      <c r="AL27" s="19"/>
      <c r="AM27" s="19"/>
      <c r="AN27" s="19"/>
      <c r="AO27" s="19"/>
      <c r="AP27" s="19"/>
      <c r="AQ27" s="19"/>
      <c r="AR27" s="19"/>
      <c r="AS27" s="19"/>
      <c r="AT27" s="19">
        <v>5</v>
      </c>
      <c r="AU27" s="19"/>
      <c r="AV27" s="19"/>
      <c r="AW27" s="19"/>
      <c r="AX27" s="19"/>
      <c r="AY27" s="19"/>
      <c r="AZ27" s="19"/>
      <c r="BA27" s="19"/>
      <c r="BB27" s="19"/>
      <c r="BC27" s="19"/>
      <c r="BD27" s="19"/>
      <c r="BE27" s="19"/>
      <c r="BF27" s="19"/>
      <c r="BG27" s="19"/>
      <c r="BH27" s="19"/>
      <c r="BI27" s="19"/>
      <c r="BJ27" s="19"/>
      <c r="BK27" s="19"/>
      <c r="BL27" s="19"/>
      <c r="BM27" s="19">
        <v>21</v>
      </c>
      <c r="BN27" s="19"/>
      <c r="BO27" s="19"/>
      <c r="BP27" s="19"/>
      <c r="BQ27" s="19"/>
      <c r="BR27" s="48"/>
      <c r="BS27" s="48"/>
      <c r="BT27" s="19"/>
      <c r="BU27" s="19"/>
      <c r="BV27" s="19"/>
      <c r="BW27" s="19">
        <v>15</v>
      </c>
      <c r="BX27" s="19"/>
      <c r="BY27" s="19"/>
      <c r="BZ27" s="19"/>
      <c r="CA27" s="19"/>
      <c r="CB27" s="19"/>
      <c r="CC27" s="19"/>
      <c r="CD27" s="58"/>
      <c r="CE27" s="98">
        <v>1</v>
      </c>
      <c r="CF27" s="19" t="s">
        <v>115</v>
      </c>
      <c r="CG27" s="58"/>
      <c r="CH27" s="58"/>
      <c r="CI27" s="58"/>
      <c r="CJ27" s="245"/>
    </row>
    <row r="28" spans="1:88" s="10" customFormat="1" ht="60">
      <c r="A28" s="43">
        <v>245</v>
      </c>
      <c r="B28" s="44" t="s">
        <v>15</v>
      </c>
      <c r="C28" s="43">
        <v>255</v>
      </c>
      <c r="D28" s="44" t="s">
        <v>15</v>
      </c>
      <c r="E28" s="45" t="s">
        <v>216</v>
      </c>
      <c r="F28" s="45" t="s">
        <v>773</v>
      </c>
      <c r="G28" s="41" t="s">
        <v>371</v>
      </c>
      <c r="H28" s="41" t="s">
        <v>291</v>
      </c>
      <c r="I28" s="18"/>
      <c r="J28" s="19"/>
      <c r="K28" s="19"/>
      <c r="L28" s="19"/>
      <c r="M28" s="19"/>
      <c r="N28" s="19"/>
      <c r="O28" s="19"/>
      <c r="P28" s="19"/>
      <c r="Q28" s="19"/>
      <c r="R28" s="19"/>
      <c r="S28" s="58"/>
      <c r="T28" s="58"/>
      <c r="U28" s="19"/>
      <c r="V28" s="19"/>
      <c r="W28" s="19"/>
      <c r="X28" s="19">
        <v>14</v>
      </c>
      <c r="Y28" s="19"/>
      <c r="Z28" s="19"/>
      <c r="AA28" s="19"/>
      <c r="AB28" s="19"/>
      <c r="AC28" s="19"/>
      <c r="AD28" s="58"/>
      <c r="AE28" s="19">
        <v>5</v>
      </c>
      <c r="AF28" s="19"/>
      <c r="AG28" s="19"/>
      <c r="AH28" s="58"/>
      <c r="AI28" s="19"/>
      <c r="AJ28" s="19"/>
      <c r="AK28" s="19">
        <v>14</v>
      </c>
      <c r="AL28" s="19"/>
      <c r="AM28" s="19" t="s">
        <v>443</v>
      </c>
      <c r="AN28" s="19"/>
      <c r="AO28" s="19"/>
      <c r="AP28" s="19"/>
      <c r="AQ28" s="19"/>
      <c r="AR28" s="19"/>
      <c r="AS28" s="19">
        <v>11</v>
      </c>
      <c r="AT28" s="19"/>
      <c r="AU28" s="19"/>
      <c r="AV28" s="19"/>
      <c r="AW28" s="19"/>
      <c r="AX28" s="19"/>
      <c r="AY28" s="19"/>
      <c r="AZ28" s="19"/>
      <c r="BA28" s="19"/>
      <c r="BB28" s="19"/>
      <c r="BC28" s="19"/>
      <c r="BD28" s="19"/>
      <c r="BE28" s="19"/>
      <c r="BF28" s="19"/>
      <c r="BG28" s="19"/>
      <c r="BH28" s="19"/>
      <c r="BI28" s="19"/>
      <c r="BJ28" s="19"/>
      <c r="BK28" s="19">
        <v>5</v>
      </c>
      <c r="BL28" s="19"/>
      <c r="BM28" s="19"/>
      <c r="BN28" s="19"/>
      <c r="BO28" s="19"/>
      <c r="BP28" s="19"/>
      <c r="BQ28" s="19"/>
      <c r="BR28" s="48"/>
      <c r="BS28" s="48"/>
      <c r="BT28" s="19"/>
      <c r="BU28" s="19"/>
      <c r="BV28" s="19"/>
      <c r="BW28" s="19"/>
      <c r="BX28" s="19"/>
      <c r="BY28" s="19"/>
      <c r="BZ28" s="19"/>
      <c r="CA28" s="19"/>
      <c r="CB28" s="19"/>
      <c r="CC28" s="19"/>
      <c r="CD28" s="58"/>
      <c r="CE28" s="98">
        <v>1</v>
      </c>
      <c r="CF28" s="19" t="s">
        <v>115</v>
      </c>
      <c r="CG28" s="58"/>
      <c r="CH28" s="58"/>
      <c r="CI28" s="58"/>
      <c r="CJ28" s="245"/>
    </row>
    <row r="29" spans="1:88" s="10" customFormat="1" ht="60">
      <c r="A29" s="43">
        <v>246</v>
      </c>
      <c r="B29" s="44" t="s">
        <v>15</v>
      </c>
      <c r="C29" s="43">
        <v>256</v>
      </c>
      <c r="D29" s="44" t="s">
        <v>15</v>
      </c>
      <c r="E29" s="45" t="s">
        <v>217</v>
      </c>
      <c r="F29" s="45" t="s">
        <v>774</v>
      </c>
      <c r="G29" s="41" t="s">
        <v>371</v>
      </c>
      <c r="H29" s="41" t="s">
        <v>291</v>
      </c>
      <c r="I29" s="18"/>
      <c r="J29" s="19"/>
      <c r="K29" s="19"/>
      <c r="L29" s="19"/>
      <c r="M29" s="19"/>
      <c r="N29" s="19"/>
      <c r="O29" s="19"/>
      <c r="P29" s="19"/>
      <c r="Q29" s="19"/>
      <c r="R29" s="19"/>
      <c r="S29" s="58"/>
      <c r="T29" s="58"/>
      <c r="U29" s="19"/>
      <c r="V29" s="19"/>
      <c r="W29" s="19"/>
      <c r="X29" s="19">
        <v>7</v>
      </c>
      <c r="Y29" s="19"/>
      <c r="Z29" s="19"/>
      <c r="AA29" s="19"/>
      <c r="AB29" s="19"/>
      <c r="AC29" s="19"/>
      <c r="AD29" s="58"/>
      <c r="AE29" s="19">
        <v>2</v>
      </c>
      <c r="AF29" s="19"/>
      <c r="AG29" s="19">
        <v>17</v>
      </c>
      <c r="AH29" s="58"/>
      <c r="AI29" s="19"/>
      <c r="AJ29" s="19"/>
      <c r="AK29" s="19"/>
      <c r="AL29" s="19"/>
      <c r="AM29" s="19" t="s">
        <v>443</v>
      </c>
      <c r="AN29" s="19"/>
      <c r="AO29" s="19"/>
      <c r="AP29" s="19"/>
      <c r="AQ29" s="19"/>
      <c r="AR29" s="19"/>
      <c r="AS29" s="19">
        <v>11</v>
      </c>
      <c r="AT29" s="19"/>
      <c r="AU29" s="19"/>
      <c r="AV29" s="19"/>
      <c r="AW29" s="19"/>
      <c r="AX29" s="19"/>
      <c r="AY29" s="19"/>
      <c r="AZ29" s="19"/>
      <c r="BA29" s="19"/>
      <c r="BB29" s="19"/>
      <c r="BC29" s="19"/>
      <c r="BD29" s="19"/>
      <c r="BE29" s="19"/>
      <c r="BF29" s="19"/>
      <c r="BG29" s="19"/>
      <c r="BH29" s="19"/>
      <c r="BI29" s="19"/>
      <c r="BJ29" s="19"/>
      <c r="BK29" s="19">
        <v>5</v>
      </c>
      <c r="BL29" s="19"/>
      <c r="BM29" s="19"/>
      <c r="BN29" s="19"/>
      <c r="BO29" s="19"/>
      <c r="BP29" s="19"/>
      <c r="BQ29" s="19"/>
      <c r="BR29" s="48"/>
      <c r="BS29" s="48"/>
      <c r="BT29" s="19"/>
      <c r="BU29" s="19"/>
      <c r="BV29" s="19"/>
      <c r="BW29" s="19"/>
      <c r="BX29" s="19"/>
      <c r="BY29" s="19"/>
      <c r="BZ29" s="19"/>
      <c r="CA29" s="19"/>
      <c r="CB29" s="19"/>
      <c r="CC29" s="19"/>
      <c r="CD29" s="58"/>
      <c r="CE29" s="98">
        <v>1</v>
      </c>
      <c r="CF29" s="19" t="s">
        <v>115</v>
      </c>
      <c r="CG29" s="58"/>
      <c r="CH29" s="58"/>
      <c r="CI29" s="58"/>
      <c r="CJ29" s="245"/>
    </row>
    <row r="30" spans="1:88" s="10" customFormat="1" ht="60">
      <c r="A30" s="43">
        <v>247</v>
      </c>
      <c r="B30" s="44" t="s">
        <v>15</v>
      </c>
      <c r="C30" s="43">
        <v>257</v>
      </c>
      <c r="D30" s="44" t="s">
        <v>15</v>
      </c>
      <c r="E30" s="45" t="s">
        <v>218</v>
      </c>
      <c r="F30" s="45" t="s">
        <v>775</v>
      </c>
      <c r="G30" s="41" t="s">
        <v>371</v>
      </c>
      <c r="H30" s="41" t="s">
        <v>291</v>
      </c>
      <c r="I30" s="18"/>
      <c r="J30" s="19"/>
      <c r="K30" s="19"/>
      <c r="L30" s="19"/>
      <c r="M30" s="19"/>
      <c r="N30" s="19"/>
      <c r="O30" s="19"/>
      <c r="P30" s="19"/>
      <c r="Q30" s="19"/>
      <c r="R30" s="19"/>
      <c r="S30" s="58"/>
      <c r="T30" s="58"/>
      <c r="U30" s="19"/>
      <c r="V30" s="19"/>
      <c r="W30" s="19"/>
      <c r="X30" s="19">
        <v>7</v>
      </c>
      <c r="Y30" s="19"/>
      <c r="Z30" s="19"/>
      <c r="AA30" s="19"/>
      <c r="AB30" s="19"/>
      <c r="AC30" s="19"/>
      <c r="AD30" s="58"/>
      <c r="AE30" s="19">
        <v>2</v>
      </c>
      <c r="AF30" s="19">
        <v>59</v>
      </c>
      <c r="AG30" s="19"/>
      <c r="AH30" s="58"/>
      <c r="AI30" s="19"/>
      <c r="AJ30" s="19"/>
      <c r="AK30" s="19"/>
      <c r="AL30" s="19"/>
      <c r="AM30" s="19" t="s">
        <v>443</v>
      </c>
      <c r="AN30" s="19"/>
      <c r="AO30" s="19"/>
      <c r="AP30" s="19"/>
      <c r="AQ30" s="19"/>
      <c r="AR30" s="19"/>
      <c r="AS30" s="19">
        <v>11</v>
      </c>
      <c r="AT30" s="19"/>
      <c r="AU30" s="19"/>
      <c r="AV30" s="19"/>
      <c r="AW30" s="19"/>
      <c r="AX30" s="19"/>
      <c r="AY30" s="19"/>
      <c r="AZ30" s="19"/>
      <c r="BA30" s="19"/>
      <c r="BB30" s="19"/>
      <c r="BC30" s="19"/>
      <c r="BD30" s="19"/>
      <c r="BE30" s="19"/>
      <c r="BF30" s="19"/>
      <c r="BG30" s="19"/>
      <c r="BH30" s="19"/>
      <c r="BI30" s="19"/>
      <c r="BJ30" s="19"/>
      <c r="BK30" s="19">
        <v>5</v>
      </c>
      <c r="BL30" s="19"/>
      <c r="BM30" s="19"/>
      <c r="BN30" s="19"/>
      <c r="BO30" s="19"/>
      <c r="BP30" s="19"/>
      <c r="BQ30" s="19"/>
      <c r="BR30" s="48"/>
      <c r="BS30" s="48"/>
      <c r="BT30" s="19"/>
      <c r="BU30" s="19"/>
      <c r="BV30" s="19"/>
      <c r="BW30" s="19"/>
      <c r="BX30" s="19"/>
      <c r="BY30" s="19"/>
      <c r="BZ30" s="19"/>
      <c r="CA30" s="19"/>
      <c r="CB30" s="19"/>
      <c r="CC30" s="19"/>
      <c r="CD30" s="58"/>
      <c r="CE30" s="98">
        <v>1</v>
      </c>
      <c r="CF30" s="19" t="s">
        <v>115</v>
      </c>
      <c r="CG30" s="58"/>
      <c r="CH30" s="58"/>
      <c r="CI30" s="58"/>
      <c r="CJ30" s="245"/>
    </row>
    <row r="31" spans="1:88" s="10" customFormat="1" ht="60">
      <c r="A31" s="43">
        <v>248</v>
      </c>
      <c r="B31" s="44" t="s">
        <v>15</v>
      </c>
      <c r="C31" s="43">
        <v>259</v>
      </c>
      <c r="D31" s="44" t="s">
        <v>15</v>
      </c>
      <c r="E31" s="45" t="s">
        <v>220</v>
      </c>
      <c r="F31" s="45" t="s">
        <v>776</v>
      </c>
      <c r="G31" s="41" t="s">
        <v>371</v>
      </c>
      <c r="H31" s="41" t="s">
        <v>291</v>
      </c>
      <c r="I31" s="18"/>
      <c r="J31" s="19"/>
      <c r="K31" s="19"/>
      <c r="L31" s="19"/>
      <c r="M31" s="19"/>
      <c r="N31" s="19"/>
      <c r="O31" s="19"/>
      <c r="P31" s="19"/>
      <c r="Q31" s="19"/>
      <c r="R31" s="19"/>
      <c r="S31" s="58"/>
      <c r="T31" s="58"/>
      <c r="U31" s="19"/>
      <c r="V31" s="19"/>
      <c r="W31" s="19"/>
      <c r="X31" s="19"/>
      <c r="Y31" s="19">
        <v>5</v>
      </c>
      <c r="Z31" s="19"/>
      <c r="AA31" s="19"/>
      <c r="AB31" s="19"/>
      <c r="AC31" s="19"/>
      <c r="AD31" s="58"/>
      <c r="AE31" s="19"/>
      <c r="AF31" s="19"/>
      <c r="AG31" s="19">
        <v>10</v>
      </c>
      <c r="AH31" s="58"/>
      <c r="AI31" s="19"/>
      <c r="AJ31" s="19"/>
      <c r="AK31" s="19">
        <v>7</v>
      </c>
      <c r="AL31" s="19">
        <v>5</v>
      </c>
      <c r="AM31" s="19"/>
      <c r="AN31" s="19"/>
      <c r="AO31" s="19"/>
      <c r="AP31" s="19"/>
      <c r="AQ31" s="19"/>
      <c r="AR31" s="19"/>
      <c r="AS31" s="19">
        <v>7</v>
      </c>
      <c r="AT31" s="19"/>
      <c r="AU31" s="19">
        <v>10</v>
      </c>
      <c r="AV31" s="19"/>
      <c r="AW31" s="19"/>
      <c r="AX31" s="19"/>
      <c r="AY31" s="19"/>
      <c r="AZ31" s="19"/>
      <c r="BA31" s="19"/>
      <c r="BB31" s="19"/>
      <c r="BC31" s="19"/>
      <c r="BD31" s="19"/>
      <c r="BE31" s="19"/>
      <c r="BF31" s="19"/>
      <c r="BG31" s="19"/>
      <c r="BH31" s="19"/>
      <c r="BI31" s="19"/>
      <c r="BJ31" s="19"/>
      <c r="BK31" s="19"/>
      <c r="BL31" s="19"/>
      <c r="BM31" s="19"/>
      <c r="BN31" s="19"/>
      <c r="BO31" s="19"/>
      <c r="BP31" s="19"/>
      <c r="BQ31" s="19"/>
      <c r="BR31" s="48"/>
      <c r="BS31" s="48"/>
      <c r="BT31" s="19"/>
      <c r="BU31" s="19"/>
      <c r="BV31" s="19"/>
      <c r="BW31" s="19"/>
      <c r="BX31" s="19"/>
      <c r="BY31" s="19"/>
      <c r="BZ31" s="19"/>
      <c r="CA31" s="19"/>
      <c r="CB31" s="19"/>
      <c r="CC31" s="19"/>
      <c r="CD31" s="58"/>
      <c r="CE31" s="98">
        <v>1</v>
      </c>
      <c r="CF31" s="19" t="s">
        <v>115</v>
      </c>
      <c r="CG31" s="58"/>
      <c r="CH31" s="58"/>
      <c r="CI31" s="58"/>
      <c r="CJ31" s="245"/>
    </row>
    <row r="32" spans="1:88" s="10" customFormat="1" ht="60">
      <c r="A32" s="43">
        <v>249</v>
      </c>
      <c r="B32" s="44" t="s">
        <v>15</v>
      </c>
      <c r="C32" s="43">
        <v>261</v>
      </c>
      <c r="D32" s="44" t="s">
        <v>15</v>
      </c>
      <c r="E32" s="45" t="s">
        <v>222</v>
      </c>
      <c r="F32" s="45" t="s">
        <v>777</v>
      </c>
      <c r="G32" s="41" t="s">
        <v>370</v>
      </c>
      <c r="H32" s="41" t="s">
        <v>291</v>
      </c>
      <c r="I32" s="18"/>
      <c r="J32" s="19"/>
      <c r="K32" s="19"/>
      <c r="L32" s="19"/>
      <c r="M32" s="19"/>
      <c r="N32" s="19"/>
      <c r="O32" s="19"/>
      <c r="P32" s="19"/>
      <c r="Q32" s="19"/>
      <c r="R32" s="19"/>
      <c r="S32" s="58"/>
      <c r="T32" s="58"/>
      <c r="U32" s="19"/>
      <c r="V32" s="19"/>
      <c r="W32" s="19"/>
      <c r="X32" s="19"/>
      <c r="Y32" s="19"/>
      <c r="Z32" s="19"/>
      <c r="AA32" s="19"/>
      <c r="AB32" s="19">
        <v>19</v>
      </c>
      <c r="AC32" s="19"/>
      <c r="AD32" s="58"/>
      <c r="AE32" s="19"/>
      <c r="AF32" s="19"/>
      <c r="AG32" s="19"/>
      <c r="AH32" s="58"/>
      <c r="AI32" s="19"/>
      <c r="AJ32" s="19"/>
      <c r="AK32" s="19"/>
      <c r="AL32" s="19"/>
      <c r="AM32" s="19"/>
      <c r="AN32" s="19"/>
      <c r="AO32" s="19"/>
      <c r="AP32" s="19"/>
      <c r="AQ32" s="19"/>
      <c r="AR32" s="19"/>
      <c r="AS32" s="19"/>
      <c r="AT32" s="19">
        <v>5</v>
      </c>
      <c r="AU32" s="19"/>
      <c r="AV32" s="19"/>
      <c r="AW32" s="19"/>
      <c r="AX32" s="19"/>
      <c r="AY32" s="19"/>
      <c r="AZ32" s="19"/>
      <c r="BA32" s="19"/>
      <c r="BB32" s="19"/>
      <c r="BC32" s="19"/>
      <c r="BD32" s="19"/>
      <c r="BE32" s="19"/>
      <c r="BF32" s="19"/>
      <c r="BG32" s="19"/>
      <c r="BH32" s="19"/>
      <c r="BI32" s="19"/>
      <c r="BJ32" s="19"/>
      <c r="BK32" s="19"/>
      <c r="BL32" s="19"/>
      <c r="BM32" s="19">
        <v>21</v>
      </c>
      <c r="BN32" s="19"/>
      <c r="BO32" s="19"/>
      <c r="BP32" s="19"/>
      <c r="BQ32" s="19"/>
      <c r="BR32" s="48"/>
      <c r="BS32" s="48"/>
      <c r="BT32" s="19"/>
      <c r="BU32" s="19"/>
      <c r="BV32" s="19"/>
      <c r="BW32" s="19"/>
      <c r="BX32" s="19"/>
      <c r="BY32" s="19"/>
      <c r="BZ32" s="19"/>
      <c r="CA32" s="19"/>
      <c r="CB32" s="19"/>
      <c r="CC32" s="19"/>
      <c r="CD32" s="58"/>
      <c r="CE32" s="98">
        <v>1</v>
      </c>
      <c r="CF32" s="19" t="s">
        <v>115</v>
      </c>
      <c r="CG32" s="58"/>
      <c r="CH32" s="58"/>
      <c r="CI32" s="58"/>
      <c r="CJ32" s="245"/>
    </row>
    <row r="33" spans="1:88" s="10" customFormat="1" ht="60">
      <c r="A33" s="43">
        <v>250</v>
      </c>
      <c r="B33" s="44" t="s">
        <v>7</v>
      </c>
      <c r="C33" s="43">
        <v>262</v>
      </c>
      <c r="D33" s="44" t="s">
        <v>7</v>
      </c>
      <c r="E33" s="45" t="s">
        <v>223</v>
      </c>
      <c r="F33" s="45" t="s">
        <v>778</v>
      </c>
      <c r="G33" s="41" t="s">
        <v>370</v>
      </c>
      <c r="H33" s="41" t="s">
        <v>291</v>
      </c>
      <c r="I33" s="18"/>
      <c r="J33" s="19"/>
      <c r="K33" s="19"/>
      <c r="L33" s="19"/>
      <c r="M33" s="19"/>
      <c r="N33" s="19"/>
      <c r="O33" s="19"/>
      <c r="P33" s="19"/>
      <c r="Q33" s="19"/>
      <c r="R33" s="19"/>
      <c r="S33" s="58"/>
      <c r="T33" s="58"/>
      <c r="U33" s="19"/>
      <c r="V33" s="19"/>
      <c r="W33" s="19"/>
      <c r="X33" s="19"/>
      <c r="Y33" s="19"/>
      <c r="Z33" s="19"/>
      <c r="AA33" s="19"/>
      <c r="AB33" s="19"/>
      <c r="AC33" s="19"/>
      <c r="AD33" s="58"/>
      <c r="AE33" s="19"/>
      <c r="AF33" s="19"/>
      <c r="AG33" s="19"/>
      <c r="AH33" s="58"/>
      <c r="AI33" s="19"/>
      <c r="AJ33" s="19"/>
      <c r="AK33" s="19">
        <v>11</v>
      </c>
      <c r="AL33" s="19"/>
      <c r="AM33" s="19"/>
      <c r="AN33" s="19"/>
      <c r="AO33" s="19"/>
      <c r="AP33" s="19"/>
      <c r="AQ33" s="19"/>
      <c r="AR33" s="19"/>
      <c r="AS33" s="19">
        <v>9</v>
      </c>
      <c r="AT33" s="19"/>
      <c r="AU33" s="19"/>
      <c r="AV33" s="19">
        <v>10</v>
      </c>
      <c r="AW33" s="19"/>
      <c r="AX33" s="19"/>
      <c r="AY33" s="19"/>
      <c r="AZ33" s="19"/>
      <c r="BA33" s="19"/>
      <c r="BB33" s="19"/>
      <c r="BC33" s="19"/>
      <c r="BD33" s="19"/>
      <c r="BE33" s="19"/>
      <c r="BF33" s="19"/>
      <c r="BG33" s="19"/>
      <c r="BH33" s="19"/>
      <c r="BI33" s="19"/>
      <c r="BJ33" s="19"/>
      <c r="BK33" s="19">
        <v>5</v>
      </c>
      <c r="BL33" s="19"/>
      <c r="BM33" s="19"/>
      <c r="BN33" s="19"/>
      <c r="BO33" s="19"/>
      <c r="BP33" s="19"/>
      <c r="BQ33" s="19"/>
      <c r="BR33" s="48"/>
      <c r="BS33" s="48"/>
      <c r="BT33" s="19"/>
      <c r="BU33" s="19"/>
      <c r="BV33" s="19"/>
      <c r="BW33" s="19"/>
      <c r="BX33" s="19"/>
      <c r="BY33" s="19"/>
      <c r="BZ33" s="19"/>
      <c r="CA33" s="19"/>
      <c r="CB33" s="19"/>
      <c r="CC33" s="19"/>
      <c r="CD33" s="58"/>
      <c r="CE33" s="98">
        <v>1</v>
      </c>
      <c r="CF33" s="19" t="s">
        <v>115</v>
      </c>
      <c r="CG33" s="58"/>
      <c r="CH33" s="58"/>
      <c r="CI33" s="58"/>
      <c r="CJ33" s="245"/>
    </row>
    <row r="34" spans="1:88" s="10" customFormat="1" ht="48">
      <c r="A34" s="43">
        <v>250</v>
      </c>
      <c r="B34" s="44" t="s">
        <v>8</v>
      </c>
      <c r="C34" s="43">
        <v>262</v>
      </c>
      <c r="D34" s="44" t="s">
        <v>8</v>
      </c>
      <c r="E34" s="45" t="s">
        <v>223</v>
      </c>
      <c r="F34" s="45" t="s">
        <v>779</v>
      </c>
      <c r="G34" s="41" t="s">
        <v>372</v>
      </c>
      <c r="H34" s="41" t="s">
        <v>291</v>
      </c>
      <c r="I34" s="18"/>
      <c r="J34" s="19"/>
      <c r="K34" s="19"/>
      <c r="L34" s="19"/>
      <c r="M34" s="19"/>
      <c r="N34" s="19"/>
      <c r="O34" s="19"/>
      <c r="P34" s="19"/>
      <c r="Q34" s="19"/>
      <c r="R34" s="19"/>
      <c r="S34" s="58"/>
      <c r="T34" s="58"/>
      <c r="U34" s="19"/>
      <c r="V34" s="19"/>
      <c r="W34" s="19"/>
      <c r="X34" s="19"/>
      <c r="Y34" s="19"/>
      <c r="Z34" s="19"/>
      <c r="AA34" s="19"/>
      <c r="AB34" s="19"/>
      <c r="AC34" s="19"/>
      <c r="AD34" s="58"/>
      <c r="AE34" s="19"/>
      <c r="AF34" s="19"/>
      <c r="AG34" s="19"/>
      <c r="AH34" s="58"/>
      <c r="AI34" s="19"/>
      <c r="AJ34" s="19"/>
      <c r="AK34" s="19">
        <v>9</v>
      </c>
      <c r="AL34" s="19"/>
      <c r="AM34" s="19"/>
      <c r="AN34" s="19"/>
      <c r="AO34" s="19"/>
      <c r="AP34" s="19"/>
      <c r="AQ34" s="19"/>
      <c r="AR34" s="19"/>
      <c r="AS34" s="19">
        <v>9</v>
      </c>
      <c r="AT34" s="19"/>
      <c r="AU34" s="19"/>
      <c r="AV34" s="19">
        <v>10</v>
      </c>
      <c r="AW34" s="19"/>
      <c r="AX34" s="19"/>
      <c r="AY34" s="19"/>
      <c r="AZ34" s="19">
        <v>2</v>
      </c>
      <c r="BA34" s="19"/>
      <c r="BB34" s="19"/>
      <c r="BC34" s="19"/>
      <c r="BD34" s="19"/>
      <c r="BE34" s="19"/>
      <c r="BF34" s="19"/>
      <c r="BG34" s="19"/>
      <c r="BH34" s="19"/>
      <c r="BI34" s="19"/>
      <c r="BJ34" s="19"/>
      <c r="BK34" s="19">
        <v>3</v>
      </c>
      <c r="BL34" s="19"/>
      <c r="BM34" s="19"/>
      <c r="BN34" s="19"/>
      <c r="BO34" s="19"/>
      <c r="BP34" s="19"/>
      <c r="BQ34" s="19"/>
      <c r="BR34" s="48"/>
      <c r="BS34" s="48"/>
      <c r="BT34" s="19"/>
      <c r="BU34" s="19"/>
      <c r="BV34" s="19"/>
      <c r="BW34" s="19"/>
      <c r="BX34" s="19"/>
      <c r="BY34" s="19"/>
      <c r="BZ34" s="19"/>
      <c r="CA34" s="19"/>
      <c r="CB34" s="19"/>
      <c r="CC34" s="19"/>
      <c r="CD34" s="58"/>
      <c r="CE34" s="98">
        <v>1</v>
      </c>
      <c r="CF34" s="19" t="s">
        <v>115</v>
      </c>
      <c r="CG34" s="58"/>
      <c r="CH34" s="58"/>
      <c r="CI34" s="58"/>
      <c r="CJ34" s="245"/>
    </row>
    <row r="35" spans="1:88" s="10" customFormat="1" ht="60">
      <c r="A35" s="43">
        <v>251</v>
      </c>
      <c r="B35" s="44" t="s">
        <v>15</v>
      </c>
      <c r="C35" s="43">
        <v>265</v>
      </c>
      <c r="D35" s="44" t="s">
        <v>15</v>
      </c>
      <c r="E35" s="45" t="s">
        <v>244</v>
      </c>
      <c r="F35" s="45" t="s">
        <v>780</v>
      </c>
      <c r="G35" s="41" t="s">
        <v>373</v>
      </c>
      <c r="H35" s="41" t="s">
        <v>291</v>
      </c>
      <c r="I35" s="18"/>
      <c r="J35" s="19"/>
      <c r="K35" s="19"/>
      <c r="L35" s="19"/>
      <c r="M35" s="19"/>
      <c r="N35" s="19"/>
      <c r="O35" s="19"/>
      <c r="P35" s="19"/>
      <c r="Q35" s="19"/>
      <c r="R35" s="19"/>
      <c r="S35" s="58"/>
      <c r="T35" s="58"/>
      <c r="U35" s="19"/>
      <c r="V35" s="19"/>
      <c r="W35" s="19"/>
      <c r="X35" s="19"/>
      <c r="Y35" s="19"/>
      <c r="Z35" s="19"/>
      <c r="AA35" s="19"/>
      <c r="AB35" s="19"/>
      <c r="AC35" s="19"/>
      <c r="AD35" s="58"/>
      <c r="AE35" s="19"/>
      <c r="AF35" s="19"/>
      <c r="AG35" s="19"/>
      <c r="AH35" s="58"/>
      <c r="AI35" s="19"/>
      <c r="AJ35" s="19"/>
      <c r="AK35" s="19" t="s">
        <v>26</v>
      </c>
      <c r="AL35" s="19"/>
      <c r="AM35" s="19"/>
      <c r="AN35" s="19"/>
      <c r="AO35" s="19"/>
      <c r="AP35" s="19"/>
      <c r="AQ35" s="19"/>
      <c r="AR35" s="19"/>
      <c r="AS35" s="19"/>
      <c r="AT35" s="19"/>
      <c r="AU35" s="19"/>
      <c r="AV35" s="19"/>
      <c r="AW35" s="19">
        <v>5</v>
      </c>
      <c r="AX35" s="19"/>
      <c r="AY35" s="19"/>
      <c r="AZ35" s="19"/>
      <c r="BA35" s="19"/>
      <c r="BB35" s="19"/>
      <c r="BC35" s="19"/>
      <c r="BD35" s="19"/>
      <c r="BE35" s="19"/>
      <c r="BF35" s="19"/>
      <c r="BG35" s="19"/>
      <c r="BH35" s="19"/>
      <c r="BI35" s="19"/>
      <c r="BJ35" s="19"/>
      <c r="BK35" s="19"/>
      <c r="BL35" s="19"/>
      <c r="BM35" s="19">
        <v>21</v>
      </c>
      <c r="BN35" s="19"/>
      <c r="BO35" s="19"/>
      <c r="BP35" s="19"/>
      <c r="BQ35" s="19"/>
      <c r="BR35" s="48"/>
      <c r="BS35" s="48"/>
      <c r="BT35" s="19"/>
      <c r="BU35" s="19"/>
      <c r="BV35" s="19"/>
      <c r="BW35" s="19">
        <v>15</v>
      </c>
      <c r="BX35" s="19"/>
      <c r="BY35" s="19"/>
      <c r="BZ35" s="19"/>
      <c r="CA35" s="19"/>
      <c r="CB35" s="19"/>
      <c r="CC35" s="19"/>
      <c r="CD35" s="58"/>
      <c r="CE35" s="98">
        <v>1</v>
      </c>
      <c r="CF35" s="19" t="s">
        <v>115</v>
      </c>
      <c r="CG35" s="58"/>
      <c r="CH35" s="58"/>
      <c r="CI35" s="58"/>
      <c r="CJ35" s="245"/>
    </row>
    <row r="36" spans="1:88" s="10" customFormat="1" ht="36">
      <c r="A36" s="43">
        <v>252</v>
      </c>
      <c r="B36" s="134" t="s">
        <v>15</v>
      </c>
      <c r="C36" s="135">
        <v>269</v>
      </c>
      <c r="D36" s="134" t="s">
        <v>15</v>
      </c>
      <c r="E36" s="136" t="s">
        <v>231</v>
      </c>
      <c r="F36" s="136" t="s">
        <v>781</v>
      </c>
      <c r="G36" s="123" t="s">
        <v>374</v>
      </c>
      <c r="H36" s="123" t="s">
        <v>291</v>
      </c>
      <c r="I36" s="117"/>
      <c r="J36" s="125"/>
      <c r="K36" s="125"/>
      <c r="L36" s="125"/>
      <c r="M36" s="125"/>
      <c r="N36" s="125"/>
      <c r="O36" s="125"/>
      <c r="P36" s="125"/>
      <c r="Q36" s="125"/>
      <c r="R36" s="125"/>
      <c r="S36" s="126"/>
      <c r="T36" s="126"/>
      <c r="U36" s="125"/>
      <c r="V36" s="125"/>
      <c r="W36" s="125"/>
      <c r="X36" s="125"/>
      <c r="Y36" s="125"/>
      <c r="Z36" s="125"/>
      <c r="AA36" s="125"/>
      <c r="AB36" s="125"/>
      <c r="AC36" s="125"/>
      <c r="AD36" s="126"/>
      <c r="AE36" s="125"/>
      <c r="AF36" s="125"/>
      <c r="AG36" s="125"/>
      <c r="AH36" s="126"/>
      <c r="AI36" s="125"/>
      <c r="AJ36" s="125"/>
      <c r="AK36" s="125"/>
      <c r="AL36" s="125"/>
      <c r="AM36" s="125">
        <v>2</v>
      </c>
      <c r="AN36" s="125"/>
      <c r="AO36" s="125"/>
      <c r="AP36" s="125"/>
      <c r="AQ36" s="125"/>
      <c r="AR36" s="125"/>
      <c r="AS36" s="125"/>
      <c r="AT36" s="125"/>
      <c r="AU36" s="125"/>
      <c r="AV36" s="125"/>
      <c r="AW36" s="125"/>
      <c r="AX36" s="125"/>
      <c r="AY36" s="125"/>
      <c r="AZ36" s="125"/>
      <c r="BA36" s="125"/>
      <c r="BB36" s="125"/>
      <c r="BC36" s="125"/>
      <c r="BD36" s="125"/>
      <c r="BE36" s="125"/>
      <c r="BF36" s="125"/>
      <c r="BG36" s="125"/>
      <c r="BH36" s="125"/>
      <c r="BI36" s="125"/>
      <c r="BJ36" s="125"/>
      <c r="BK36" s="125">
        <v>2</v>
      </c>
      <c r="BL36" s="125"/>
      <c r="BM36" s="125"/>
      <c r="BN36" s="125"/>
      <c r="BO36" s="125"/>
      <c r="BP36" s="125"/>
      <c r="BQ36" s="125"/>
      <c r="BR36" s="124"/>
      <c r="BS36" s="124"/>
      <c r="BT36" s="125"/>
      <c r="BU36" s="125"/>
      <c r="BV36" s="125"/>
      <c r="BW36" s="125">
        <v>15</v>
      </c>
      <c r="BX36" s="125"/>
      <c r="BY36" s="125"/>
      <c r="BZ36" s="125"/>
      <c r="CA36" s="125"/>
      <c r="CB36" s="125"/>
      <c r="CC36" s="125"/>
      <c r="CD36" s="126">
        <v>67</v>
      </c>
      <c r="CE36" s="98">
        <v>1</v>
      </c>
      <c r="CF36" s="19" t="s">
        <v>115</v>
      </c>
      <c r="CG36" s="58"/>
      <c r="CH36" s="58"/>
      <c r="CI36" s="58"/>
      <c r="CJ36" s="245"/>
    </row>
    <row r="37" spans="1:88" s="10" customFormat="1" ht="12" customHeight="1">
      <c r="A37" s="43">
        <v>253</v>
      </c>
      <c r="B37" s="44" t="s">
        <v>15</v>
      </c>
      <c r="C37" s="43">
        <v>272</v>
      </c>
      <c r="D37" s="44" t="s">
        <v>15</v>
      </c>
      <c r="E37" s="45" t="s">
        <v>237</v>
      </c>
      <c r="F37" s="45" t="s">
        <v>782</v>
      </c>
      <c r="G37" s="41" t="s">
        <v>245</v>
      </c>
      <c r="H37" s="41" t="s">
        <v>291</v>
      </c>
      <c r="I37" s="18">
        <v>3</v>
      </c>
      <c r="J37" s="19" t="s">
        <v>20</v>
      </c>
      <c r="K37" s="19">
        <v>14</v>
      </c>
      <c r="L37" s="19">
        <v>2</v>
      </c>
      <c r="M37" s="19">
        <v>21</v>
      </c>
      <c r="N37" s="19"/>
      <c r="O37" s="19"/>
      <c r="P37" s="19"/>
      <c r="Q37" s="19"/>
      <c r="R37" s="19"/>
      <c r="S37" s="58"/>
      <c r="T37" s="58"/>
      <c r="U37" s="19"/>
      <c r="V37" s="19"/>
      <c r="W37" s="19"/>
      <c r="X37" s="19"/>
      <c r="Y37" s="19"/>
      <c r="Z37" s="19"/>
      <c r="AA37" s="19"/>
      <c r="AB37" s="19"/>
      <c r="AC37" s="19"/>
      <c r="AD37" s="58"/>
      <c r="AE37" s="19"/>
      <c r="AF37" s="19"/>
      <c r="AG37" s="19"/>
      <c r="AH37" s="58"/>
      <c r="AI37" s="19"/>
      <c r="AJ37" s="19"/>
      <c r="AK37" s="19"/>
      <c r="AL37" s="19"/>
      <c r="AM37" s="19"/>
      <c r="AN37" s="19"/>
      <c r="AO37" s="19"/>
      <c r="AP37" s="19"/>
      <c r="AQ37" s="19"/>
      <c r="AR37" s="19"/>
      <c r="AS37" s="19"/>
      <c r="AT37" s="19"/>
      <c r="AU37" s="19"/>
      <c r="AV37" s="19"/>
      <c r="AW37" s="19"/>
      <c r="AX37" s="19"/>
      <c r="AY37" s="19"/>
      <c r="AZ37" s="19"/>
      <c r="BA37" s="19"/>
      <c r="BB37" s="19"/>
      <c r="BC37" s="19"/>
      <c r="BD37" s="19"/>
      <c r="BE37" s="19"/>
      <c r="BF37" s="19"/>
      <c r="BG37" s="19"/>
      <c r="BH37" s="19"/>
      <c r="BI37" s="19"/>
      <c r="BJ37" s="19"/>
      <c r="BK37" s="19"/>
      <c r="BL37" s="19"/>
      <c r="BM37" s="19"/>
      <c r="BN37" s="19"/>
      <c r="BO37" s="19"/>
      <c r="BP37" s="19"/>
      <c r="BQ37" s="19"/>
      <c r="BR37" s="48"/>
      <c r="BS37" s="48"/>
      <c r="BT37" s="19"/>
      <c r="BU37" s="19"/>
      <c r="BV37" s="19"/>
      <c r="BW37" s="19"/>
      <c r="BX37" s="19"/>
      <c r="BY37" s="19"/>
      <c r="BZ37" s="19"/>
      <c r="CA37" s="19"/>
      <c r="CB37" s="19"/>
      <c r="CC37" s="19"/>
      <c r="CD37" s="58"/>
      <c r="CE37" s="98">
        <v>1</v>
      </c>
      <c r="CF37" s="19" t="s">
        <v>115</v>
      </c>
      <c r="CG37" s="58"/>
      <c r="CH37" s="58"/>
      <c r="CI37" s="58"/>
      <c r="CJ37" s="245"/>
    </row>
    <row r="38" spans="1:88" s="10" customFormat="1" ht="12" customHeight="1">
      <c r="A38" s="43">
        <v>254</v>
      </c>
      <c r="B38" s="44" t="s">
        <v>15</v>
      </c>
      <c r="C38" s="43">
        <v>273</v>
      </c>
      <c r="D38" s="44" t="s">
        <v>15</v>
      </c>
      <c r="E38" s="45" t="s">
        <v>238</v>
      </c>
      <c r="F38" s="45" t="s">
        <v>783</v>
      </c>
      <c r="G38" s="41" t="s">
        <v>245</v>
      </c>
      <c r="H38" s="41" t="s">
        <v>291</v>
      </c>
      <c r="I38" s="18">
        <v>3</v>
      </c>
      <c r="J38" s="19" t="s">
        <v>20</v>
      </c>
      <c r="K38" s="19">
        <v>14</v>
      </c>
      <c r="L38" s="19">
        <v>2</v>
      </c>
      <c r="M38" s="19"/>
      <c r="N38" s="19">
        <v>13</v>
      </c>
      <c r="O38" s="19"/>
      <c r="P38" s="19"/>
      <c r="Q38" s="19"/>
      <c r="R38" s="19"/>
      <c r="S38" s="58"/>
      <c r="T38" s="58"/>
      <c r="U38" s="19"/>
      <c r="V38" s="19"/>
      <c r="W38" s="19"/>
      <c r="X38" s="19"/>
      <c r="Y38" s="19"/>
      <c r="Z38" s="19"/>
      <c r="AA38" s="19"/>
      <c r="AB38" s="19"/>
      <c r="AC38" s="19"/>
      <c r="AD38" s="58"/>
      <c r="AE38" s="19"/>
      <c r="AF38" s="19"/>
      <c r="AG38" s="19"/>
      <c r="AH38" s="58"/>
      <c r="AI38" s="19"/>
      <c r="AJ38" s="19"/>
      <c r="AK38" s="19"/>
      <c r="AL38" s="19"/>
      <c r="AM38" s="19"/>
      <c r="AN38" s="19"/>
      <c r="AO38" s="19"/>
      <c r="AP38" s="19"/>
      <c r="AQ38" s="19"/>
      <c r="AR38" s="19"/>
      <c r="AS38" s="19"/>
      <c r="AT38" s="19"/>
      <c r="AU38" s="19"/>
      <c r="AV38" s="19"/>
      <c r="AW38" s="19"/>
      <c r="AX38" s="19"/>
      <c r="AY38" s="19"/>
      <c r="AZ38" s="19"/>
      <c r="BA38" s="19"/>
      <c r="BB38" s="19"/>
      <c r="BC38" s="19"/>
      <c r="BD38" s="19"/>
      <c r="BE38" s="19"/>
      <c r="BF38" s="19"/>
      <c r="BG38" s="19"/>
      <c r="BH38" s="19"/>
      <c r="BI38" s="19"/>
      <c r="BJ38" s="19"/>
      <c r="BK38" s="19"/>
      <c r="BL38" s="19"/>
      <c r="BM38" s="19"/>
      <c r="BN38" s="19"/>
      <c r="BO38" s="19"/>
      <c r="BP38" s="19"/>
      <c r="BQ38" s="19"/>
      <c r="BR38" s="48"/>
      <c r="BS38" s="48"/>
      <c r="BT38" s="19"/>
      <c r="BU38" s="19"/>
      <c r="BV38" s="19"/>
      <c r="BW38" s="19"/>
      <c r="BX38" s="19"/>
      <c r="BY38" s="19"/>
      <c r="BZ38" s="19"/>
      <c r="CA38" s="19"/>
      <c r="CB38" s="19"/>
      <c r="CC38" s="19"/>
      <c r="CD38" s="58"/>
      <c r="CE38" s="98">
        <v>1</v>
      </c>
      <c r="CF38" s="19" t="s">
        <v>115</v>
      </c>
      <c r="CG38" s="58"/>
      <c r="CH38" s="58"/>
      <c r="CI38" s="58"/>
      <c r="CJ38" s="245"/>
    </row>
    <row r="39" spans="1:88" s="10" customFormat="1" ht="12" customHeight="1">
      <c r="A39" s="43">
        <v>255</v>
      </c>
      <c r="B39" s="44" t="s">
        <v>15</v>
      </c>
      <c r="C39" s="43">
        <v>275</v>
      </c>
      <c r="D39" s="44" t="s">
        <v>15</v>
      </c>
      <c r="E39" s="45" t="s">
        <v>241</v>
      </c>
      <c r="F39" s="45" t="s">
        <v>784</v>
      </c>
      <c r="G39" s="41" t="s">
        <v>246</v>
      </c>
      <c r="H39" s="41" t="s">
        <v>291</v>
      </c>
      <c r="I39" s="18"/>
      <c r="J39" s="19"/>
      <c r="K39" s="19"/>
      <c r="L39" s="19"/>
      <c r="M39" s="19"/>
      <c r="N39" s="19"/>
      <c r="O39" s="19">
        <v>20</v>
      </c>
      <c r="P39" s="19">
        <v>2</v>
      </c>
      <c r="Q39" s="19"/>
      <c r="R39" s="19"/>
      <c r="S39" s="58"/>
      <c r="T39" s="58"/>
      <c r="U39" s="19"/>
      <c r="V39" s="19">
        <v>2</v>
      </c>
      <c r="W39" s="19"/>
      <c r="X39" s="19"/>
      <c r="Y39" s="19"/>
      <c r="Z39" s="19"/>
      <c r="AA39" s="19"/>
      <c r="AB39" s="19"/>
      <c r="AC39" s="19"/>
      <c r="AD39" s="58"/>
      <c r="AE39" s="19"/>
      <c r="AF39" s="19"/>
      <c r="AG39" s="19"/>
      <c r="AH39" s="58"/>
      <c r="AI39" s="19"/>
      <c r="AJ39" s="19"/>
      <c r="AK39" s="19"/>
      <c r="AL39" s="19"/>
      <c r="AM39" s="19"/>
      <c r="AN39" s="19"/>
      <c r="AO39" s="19"/>
      <c r="AP39" s="19"/>
      <c r="AQ39" s="19"/>
      <c r="AR39" s="19"/>
      <c r="AS39" s="19"/>
      <c r="AT39" s="19"/>
      <c r="AU39" s="19"/>
      <c r="AV39" s="19"/>
      <c r="AW39" s="19"/>
      <c r="AX39" s="19"/>
      <c r="AY39" s="19"/>
      <c r="AZ39" s="19"/>
      <c r="BA39" s="19"/>
      <c r="BB39" s="19"/>
      <c r="BC39" s="19"/>
      <c r="BD39" s="19"/>
      <c r="BE39" s="19"/>
      <c r="BF39" s="19"/>
      <c r="BG39" s="19"/>
      <c r="BH39" s="19"/>
      <c r="BI39" s="19"/>
      <c r="BJ39" s="19"/>
      <c r="BK39" s="19"/>
      <c r="BL39" s="19"/>
      <c r="BM39" s="19"/>
      <c r="BN39" s="19"/>
      <c r="BO39" s="19"/>
      <c r="BP39" s="19"/>
      <c r="BQ39" s="19">
        <v>5</v>
      </c>
      <c r="BR39" s="48"/>
      <c r="BS39" s="48"/>
      <c r="BT39" s="19"/>
      <c r="BU39" s="19"/>
      <c r="BV39" s="19"/>
      <c r="BW39" s="19">
        <v>15</v>
      </c>
      <c r="BX39" s="19"/>
      <c r="BY39" s="19"/>
      <c r="BZ39" s="19"/>
      <c r="CA39" s="19"/>
      <c r="CB39" s="19"/>
      <c r="CC39" s="19"/>
      <c r="CD39" s="58"/>
      <c r="CE39" s="98">
        <v>1</v>
      </c>
      <c r="CF39" s="19" t="s">
        <v>115</v>
      </c>
      <c r="CG39" s="58"/>
      <c r="CH39" s="58"/>
      <c r="CI39" s="58"/>
      <c r="CJ39" s="245"/>
    </row>
    <row r="40" spans="1:88" s="10" customFormat="1" ht="12" customHeight="1">
      <c r="A40" s="43">
        <v>256</v>
      </c>
      <c r="B40" s="44" t="s">
        <v>15</v>
      </c>
      <c r="C40" s="43">
        <v>276</v>
      </c>
      <c r="D40" s="44" t="s">
        <v>15</v>
      </c>
      <c r="E40" s="45" t="s">
        <v>247</v>
      </c>
      <c r="F40" s="45" t="s">
        <v>785</v>
      </c>
      <c r="G40" s="41" t="s">
        <v>246</v>
      </c>
      <c r="H40" s="41" t="s">
        <v>291</v>
      </c>
      <c r="I40" s="18"/>
      <c r="J40" s="19"/>
      <c r="K40" s="19"/>
      <c r="L40" s="19"/>
      <c r="M40" s="19"/>
      <c r="N40" s="19"/>
      <c r="O40" s="19"/>
      <c r="P40" s="19">
        <v>2</v>
      </c>
      <c r="Q40" s="19"/>
      <c r="R40" s="19"/>
      <c r="S40" s="60"/>
      <c r="T40" s="60"/>
      <c r="U40" s="19"/>
      <c r="V40" s="19">
        <v>13</v>
      </c>
      <c r="W40" s="49"/>
      <c r="X40" s="19"/>
      <c r="Y40" s="19"/>
      <c r="Z40" s="19"/>
      <c r="AA40" s="19"/>
      <c r="AB40" s="19"/>
      <c r="AC40" s="19"/>
      <c r="AD40" s="60"/>
      <c r="AE40" s="19"/>
      <c r="AF40" s="19"/>
      <c r="AG40" s="19"/>
      <c r="AH40" s="60"/>
      <c r="AI40" s="19"/>
      <c r="AJ40" s="19"/>
      <c r="AK40" s="19"/>
      <c r="AL40" s="19"/>
      <c r="AM40" s="19"/>
      <c r="AN40" s="19"/>
      <c r="AO40" s="19"/>
      <c r="AP40" s="19"/>
      <c r="AQ40" s="19"/>
      <c r="AR40" s="49"/>
      <c r="AS40" s="19"/>
      <c r="AT40" s="19"/>
      <c r="AU40" s="19"/>
      <c r="AV40" s="19"/>
      <c r="AW40" s="19"/>
      <c r="AX40" s="19"/>
      <c r="AY40" s="19"/>
      <c r="AZ40" s="19"/>
      <c r="BA40" s="19"/>
      <c r="BB40" s="19"/>
      <c r="BC40" s="19"/>
      <c r="BD40" s="19"/>
      <c r="BE40" s="19"/>
      <c r="BF40" s="19"/>
      <c r="BG40" s="19"/>
      <c r="BH40" s="19"/>
      <c r="BI40" s="19"/>
      <c r="BJ40" s="19"/>
      <c r="BK40" s="19"/>
      <c r="BL40" s="19"/>
      <c r="BM40" s="19"/>
      <c r="BN40" s="19"/>
      <c r="BO40" s="19"/>
      <c r="BP40" s="19"/>
      <c r="BQ40" s="19">
        <v>5</v>
      </c>
      <c r="BR40" s="48"/>
      <c r="BS40" s="48"/>
      <c r="BT40" s="19"/>
      <c r="BU40" s="19" t="s">
        <v>71</v>
      </c>
      <c r="BV40" s="19"/>
      <c r="BW40" s="19">
        <v>15</v>
      </c>
      <c r="BX40" s="49"/>
      <c r="BY40" s="49"/>
      <c r="BZ40" s="49"/>
      <c r="CA40" s="49"/>
      <c r="CB40" s="49"/>
      <c r="CC40" s="49"/>
      <c r="CD40" s="60"/>
      <c r="CE40" s="98">
        <v>1</v>
      </c>
      <c r="CF40" s="19" t="s">
        <v>115</v>
      </c>
      <c r="CG40" s="58"/>
      <c r="CH40" s="58"/>
      <c r="CI40" s="58"/>
      <c r="CJ40" s="245"/>
    </row>
    <row r="41" spans="1:88" s="10" customFormat="1" ht="12" customHeight="1">
      <c r="A41" s="43">
        <v>257</v>
      </c>
      <c r="B41" s="44" t="s">
        <v>7</v>
      </c>
      <c r="C41" s="43">
        <v>277</v>
      </c>
      <c r="D41" s="44" t="s">
        <v>7</v>
      </c>
      <c r="E41" s="45" t="s">
        <v>248</v>
      </c>
      <c r="F41" s="45" t="s">
        <v>786</v>
      </c>
      <c r="G41" s="41" t="s">
        <v>249</v>
      </c>
      <c r="H41" s="41" t="s">
        <v>291</v>
      </c>
      <c r="I41" s="18"/>
      <c r="J41" s="19"/>
      <c r="K41" s="19"/>
      <c r="L41" s="19"/>
      <c r="M41" s="19"/>
      <c r="N41" s="19"/>
      <c r="O41" s="19"/>
      <c r="P41" s="19"/>
      <c r="Q41" s="19"/>
      <c r="R41" s="19"/>
      <c r="S41" s="60"/>
      <c r="T41" s="60"/>
      <c r="U41" s="19"/>
      <c r="V41" s="19"/>
      <c r="W41" s="49"/>
      <c r="X41" s="19"/>
      <c r="Y41" s="19"/>
      <c r="Z41" s="19"/>
      <c r="AA41" s="19"/>
      <c r="AB41" s="19"/>
      <c r="AC41" s="19"/>
      <c r="AD41" s="60"/>
      <c r="AE41" s="19"/>
      <c r="AF41" s="19"/>
      <c r="AG41" s="19"/>
      <c r="AH41" s="60"/>
      <c r="AI41" s="19"/>
      <c r="AJ41" s="19"/>
      <c r="AK41" s="19"/>
      <c r="AL41" s="19"/>
      <c r="AM41" s="19"/>
      <c r="AN41" s="19"/>
      <c r="AO41" s="19"/>
      <c r="AP41" s="19"/>
      <c r="AQ41" s="19"/>
      <c r="AR41" s="49"/>
      <c r="AS41" s="19"/>
      <c r="AT41" s="19"/>
      <c r="AU41" s="19"/>
      <c r="AV41" s="19"/>
      <c r="AW41" s="19"/>
      <c r="AX41" s="19"/>
      <c r="AY41" s="19"/>
      <c r="AZ41" s="19"/>
      <c r="BA41" s="19"/>
      <c r="BB41" s="19"/>
      <c r="BC41" s="19"/>
      <c r="BD41" s="19"/>
      <c r="BE41" s="19"/>
      <c r="BF41" s="19"/>
      <c r="BG41" s="19">
        <v>9</v>
      </c>
      <c r="BH41" s="19">
        <v>4</v>
      </c>
      <c r="BI41" s="19"/>
      <c r="BJ41" s="19"/>
      <c r="BK41" s="19"/>
      <c r="BL41" s="19"/>
      <c r="BM41" s="19"/>
      <c r="BN41" s="19"/>
      <c r="BO41" s="19"/>
      <c r="BP41" s="19"/>
      <c r="BQ41" s="19"/>
      <c r="BR41" s="48"/>
      <c r="BS41" s="48"/>
      <c r="BT41" s="19"/>
      <c r="BU41" s="19"/>
      <c r="BV41" s="19"/>
      <c r="BW41" s="19">
        <v>15</v>
      </c>
      <c r="BX41" s="49"/>
      <c r="BY41" s="49"/>
      <c r="BZ41" s="49"/>
      <c r="CA41" s="49"/>
      <c r="CB41" s="49"/>
      <c r="CC41" s="49"/>
      <c r="CD41" s="60"/>
      <c r="CE41" s="98">
        <v>1</v>
      </c>
      <c r="CF41" s="19" t="s">
        <v>115</v>
      </c>
      <c r="CG41" s="58"/>
      <c r="CH41" s="58"/>
      <c r="CI41" s="58"/>
      <c r="CJ41" s="245"/>
    </row>
    <row r="42" spans="1:88" s="10" customFormat="1" ht="12" customHeight="1">
      <c r="A42" s="43">
        <v>257</v>
      </c>
      <c r="B42" s="44" t="s">
        <v>8</v>
      </c>
      <c r="C42" s="43">
        <v>277</v>
      </c>
      <c r="D42" s="44" t="s">
        <v>8</v>
      </c>
      <c r="E42" s="45" t="s">
        <v>248</v>
      </c>
      <c r="F42" s="45" t="s">
        <v>787</v>
      </c>
      <c r="G42" s="41" t="s">
        <v>249</v>
      </c>
      <c r="H42" s="41" t="s">
        <v>291</v>
      </c>
      <c r="I42" s="18"/>
      <c r="J42" s="19"/>
      <c r="K42" s="19"/>
      <c r="L42" s="19"/>
      <c r="M42" s="19"/>
      <c r="N42" s="19"/>
      <c r="O42" s="19"/>
      <c r="P42" s="19"/>
      <c r="Q42" s="19"/>
      <c r="R42" s="19"/>
      <c r="S42" s="58"/>
      <c r="T42" s="58"/>
      <c r="U42" s="19"/>
      <c r="V42" s="19"/>
      <c r="W42" s="19"/>
      <c r="X42" s="19"/>
      <c r="Y42" s="19"/>
      <c r="Z42" s="19"/>
      <c r="AA42" s="19"/>
      <c r="AB42" s="19"/>
      <c r="AC42" s="19"/>
      <c r="AD42" s="58"/>
      <c r="AE42" s="19"/>
      <c r="AF42" s="19"/>
      <c r="AG42" s="19"/>
      <c r="AH42" s="58"/>
      <c r="AI42" s="19"/>
      <c r="AJ42" s="19"/>
      <c r="AK42" s="19"/>
      <c r="AL42" s="19"/>
      <c r="AM42" s="19"/>
      <c r="AN42" s="19"/>
      <c r="AO42" s="19"/>
      <c r="AP42" s="19"/>
      <c r="AQ42" s="19"/>
      <c r="AR42" s="19"/>
      <c r="AS42" s="19"/>
      <c r="AT42" s="19"/>
      <c r="AU42" s="19"/>
      <c r="AV42" s="19"/>
      <c r="AW42" s="19"/>
      <c r="AX42" s="19"/>
      <c r="AY42" s="19"/>
      <c r="AZ42" s="19"/>
      <c r="BA42" s="19"/>
      <c r="BB42" s="19"/>
      <c r="BC42" s="19"/>
      <c r="BD42" s="19"/>
      <c r="BE42" s="19"/>
      <c r="BF42" s="19"/>
      <c r="BG42" s="19"/>
      <c r="BH42" s="19">
        <v>4</v>
      </c>
      <c r="BI42" s="19">
        <v>3</v>
      </c>
      <c r="BJ42" s="19"/>
      <c r="BK42" s="19"/>
      <c r="BL42" s="19"/>
      <c r="BM42" s="19"/>
      <c r="BN42" s="19"/>
      <c r="BO42" s="19"/>
      <c r="BP42" s="19"/>
      <c r="BQ42" s="19"/>
      <c r="BR42" s="48"/>
      <c r="BS42" s="48"/>
      <c r="BT42" s="19"/>
      <c r="BU42" s="19"/>
      <c r="BV42" s="19"/>
      <c r="BW42" s="19">
        <v>15</v>
      </c>
      <c r="BX42" s="19"/>
      <c r="BY42" s="19"/>
      <c r="BZ42" s="19"/>
      <c r="CA42" s="19"/>
      <c r="CB42" s="19">
        <v>4</v>
      </c>
      <c r="CC42" s="19">
        <v>7</v>
      </c>
      <c r="CD42" s="58"/>
      <c r="CE42" s="98">
        <v>1</v>
      </c>
      <c r="CF42" s="19" t="s">
        <v>115</v>
      </c>
      <c r="CG42" s="58"/>
      <c r="CH42" s="58"/>
      <c r="CI42" s="58"/>
      <c r="CJ42" s="245"/>
    </row>
    <row r="43" spans="1:88" s="10" customFormat="1" ht="12" customHeight="1">
      <c r="A43" s="43">
        <v>257</v>
      </c>
      <c r="B43" s="44" t="s">
        <v>10</v>
      </c>
      <c r="C43" s="43">
        <v>277</v>
      </c>
      <c r="D43" s="44" t="s">
        <v>10</v>
      </c>
      <c r="E43" s="45" t="s">
        <v>248</v>
      </c>
      <c r="F43" s="45" t="s">
        <v>788</v>
      </c>
      <c r="G43" s="41" t="s">
        <v>249</v>
      </c>
      <c r="H43" s="41" t="s">
        <v>291</v>
      </c>
      <c r="I43" s="18"/>
      <c r="J43" s="19"/>
      <c r="K43" s="19"/>
      <c r="L43" s="19"/>
      <c r="M43" s="19"/>
      <c r="N43" s="19"/>
      <c r="O43" s="19"/>
      <c r="P43" s="19"/>
      <c r="Q43" s="19"/>
      <c r="R43" s="19"/>
      <c r="S43" s="58"/>
      <c r="T43" s="58"/>
      <c r="U43" s="19"/>
      <c r="V43" s="19"/>
      <c r="W43" s="19"/>
      <c r="X43" s="19"/>
      <c r="Y43" s="19"/>
      <c r="Z43" s="19"/>
      <c r="AA43" s="19"/>
      <c r="AB43" s="19"/>
      <c r="AC43" s="19"/>
      <c r="AD43" s="58"/>
      <c r="AE43" s="19"/>
      <c r="AF43" s="19"/>
      <c r="AG43" s="19"/>
      <c r="AH43" s="58"/>
      <c r="AI43" s="19"/>
      <c r="AJ43" s="19"/>
      <c r="AK43" s="19"/>
      <c r="AL43" s="19"/>
      <c r="AM43" s="19"/>
      <c r="AN43" s="19"/>
      <c r="AO43" s="19"/>
      <c r="AP43" s="19"/>
      <c r="AQ43" s="19"/>
      <c r="AR43" s="19"/>
      <c r="AS43" s="19"/>
      <c r="AT43" s="19"/>
      <c r="AU43" s="19"/>
      <c r="AV43" s="19"/>
      <c r="AW43" s="19"/>
      <c r="AX43" s="19"/>
      <c r="AY43" s="19"/>
      <c r="AZ43" s="19"/>
      <c r="BA43" s="19"/>
      <c r="BB43" s="19"/>
      <c r="BC43" s="19"/>
      <c r="BD43" s="19"/>
      <c r="BE43" s="19"/>
      <c r="BF43" s="19"/>
      <c r="BG43" s="19"/>
      <c r="BH43" s="19"/>
      <c r="BI43" s="19"/>
      <c r="BJ43" s="19">
        <v>12</v>
      </c>
      <c r="BK43" s="19"/>
      <c r="BL43" s="19"/>
      <c r="BM43" s="19"/>
      <c r="BN43" s="19"/>
      <c r="BO43" s="19"/>
      <c r="BP43" s="19"/>
      <c r="BQ43" s="19"/>
      <c r="BR43" s="48"/>
      <c r="BS43" s="48"/>
      <c r="BT43" s="19"/>
      <c r="BU43" s="19"/>
      <c r="BV43" s="19"/>
      <c r="BW43" s="19">
        <v>15</v>
      </c>
      <c r="BX43" s="19"/>
      <c r="BY43" s="19"/>
      <c r="BZ43" s="19"/>
      <c r="CA43" s="19"/>
      <c r="CB43" s="19"/>
      <c r="CC43" s="19"/>
      <c r="CD43" s="58"/>
      <c r="CE43" s="98">
        <v>1</v>
      </c>
      <c r="CF43" s="19" t="s">
        <v>115</v>
      </c>
      <c r="CG43" s="58"/>
      <c r="CH43" s="58"/>
      <c r="CI43" s="58"/>
      <c r="CJ43" s="245"/>
    </row>
    <row r="44" spans="1:88" s="10" customFormat="1" ht="12" customHeight="1">
      <c r="A44" s="43">
        <v>258</v>
      </c>
      <c r="B44" s="44" t="s">
        <v>7</v>
      </c>
      <c r="C44" s="43">
        <v>278</v>
      </c>
      <c r="D44" s="44" t="s">
        <v>7</v>
      </c>
      <c r="E44" s="45" t="s">
        <v>250</v>
      </c>
      <c r="F44" s="45" t="s">
        <v>789</v>
      </c>
      <c r="G44" s="41" t="s">
        <v>251</v>
      </c>
      <c r="H44" s="41" t="s">
        <v>291</v>
      </c>
      <c r="I44" s="18"/>
      <c r="J44" s="19"/>
      <c r="K44" s="19"/>
      <c r="L44" s="19"/>
      <c r="M44" s="19"/>
      <c r="N44" s="19"/>
      <c r="O44" s="19"/>
      <c r="P44" s="19"/>
      <c r="Q44" s="19"/>
      <c r="R44" s="19"/>
      <c r="S44" s="58"/>
      <c r="T44" s="58"/>
      <c r="U44" s="19"/>
      <c r="V44" s="19"/>
      <c r="W44" s="19"/>
      <c r="X44" s="19"/>
      <c r="Y44" s="19"/>
      <c r="Z44" s="19"/>
      <c r="AA44" s="19"/>
      <c r="AB44" s="19"/>
      <c r="AC44" s="19"/>
      <c r="AD44" s="58"/>
      <c r="AE44" s="19"/>
      <c r="AF44" s="19"/>
      <c r="AG44" s="19"/>
      <c r="AH44" s="58"/>
      <c r="AI44" s="19"/>
      <c r="AJ44" s="19"/>
      <c r="AK44" s="19"/>
      <c r="AL44" s="19"/>
      <c r="AM44" s="19"/>
      <c r="AN44" s="19"/>
      <c r="AO44" s="19"/>
      <c r="AP44" s="19"/>
      <c r="AQ44" s="19"/>
      <c r="AR44" s="19"/>
      <c r="AS44" s="19"/>
      <c r="AT44" s="19"/>
      <c r="AU44" s="19"/>
      <c r="AV44" s="19"/>
      <c r="AW44" s="19"/>
      <c r="AX44" s="19"/>
      <c r="AY44" s="19"/>
      <c r="AZ44" s="19"/>
      <c r="BA44" s="19"/>
      <c r="BB44" s="19"/>
      <c r="BC44" s="19">
        <v>9</v>
      </c>
      <c r="BD44" s="19">
        <v>4</v>
      </c>
      <c r="BE44" s="19"/>
      <c r="BF44" s="19"/>
      <c r="BG44" s="19"/>
      <c r="BH44" s="19"/>
      <c r="BI44" s="19"/>
      <c r="BJ44" s="19"/>
      <c r="BK44" s="19"/>
      <c r="BL44" s="19"/>
      <c r="BM44" s="19"/>
      <c r="BN44" s="19"/>
      <c r="BO44" s="19"/>
      <c r="BP44" s="19"/>
      <c r="BQ44" s="19"/>
      <c r="BR44" s="48"/>
      <c r="BS44" s="48"/>
      <c r="BT44" s="19"/>
      <c r="BU44" s="19"/>
      <c r="BV44" s="19"/>
      <c r="BW44" s="19">
        <v>15</v>
      </c>
      <c r="BX44" s="19"/>
      <c r="BY44" s="19"/>
      <c r="BZ44" s="19"/>
      <c r="CA44" s="19"/>
      <c r="CB44" s="19"/>
      <c r="CC44" s="19"/>
      <c r="CD44" s="58"/>
      <c r="CE44" s="98">
        <v>1</v>
      </c>
      <c r="CF44" s="19" t="s">
        <v>115</v>
      </c>
      <c r="CG44" s="58"/>
      <c r="CH44" s="58"/>
      <c r="CI44" s="58"/>
      <c r="CJ44" s="245"/>
    </row>
    <row r="45" spans="1:88" s="10" customFormat="1" ht="12" customHeight="1">
      <c r="A45" s="43">
        <v>258</v>
      </c>
      <c r="B45" s="44" t="s">
        <v>8</v>
      </c>
      <c r="C45" s="43">
        <v>278</v>
      </c>
      <c r="D45" s="44" t="s">
        <v>8</v>
      </c>
      <c r="E45" s="45" t="s">
        <v>250</v>
      </c>
      <c r="F45" s="45" t="s">
        <v>790</v>
      </c>
      <c r="G45" s="41" t="s">
        <v>251</v>
      </c>
      <c r="H45" s="41" t="s">
        <v>291</v>
      </c>
      <c r="I45" s="18"/>
      <c r="J45" s="19"/>
      <c r="K45" s="19"/>
      <c r="L45" s="19"/>
      <c r="M45" s="19"/>
      <c r="N45" s="19"/>
      <c r="O45" s="19"/>
      <c r="P45" s="19"/>
      <c r="Q45" s="19"/>
      <c r="R45" s="19"/>
      <c r="S45" s="58"/>
      <c r="T45" s="58"/>
      <c r="U45" s="19"/>
      <c r="V45" s="19"/>
      <c r="W45" s="19"/>
      <c r="X45" s="19"/>
      <c r="Y45" s="19"/>
      <c r="Z45" s="19"/>
      <c r="AA45" s="19"/>
      <c r="AB45" s="19"/>
      <c r="AC45" s="19"/>
      <c r="AD45" s="58"/>
      <c r="AE45" s="19"/>
      <c r="AF45" s="19"/>
      <c r="AG45" s="19"/>
      <c r="AH45" s="58"/>
      <c r="AI45" s="19"/>
      <c r="AJ45" s="19"/>
      <c r="AK45" s="19"/>
      <c r="AL45" s="19"/>
      <c r="AM45" s="19"/>
      <c r="AN45" s="19"/>
      <c r="AO45" s="19"/>
      <c r="AP45" s="19"/>
      <c r="AQ45" s="19"/>
      <c r="AR45" s="19"/>
      <c r="AS45" s="19"/>
      <c r="AT45" s="19"/>
      <c r="AU45" s="19"/>
      <c r="AV45" s="19"/>
      <c r="AW45" s="19"/>
      <c r="AX45" s="19"/>
      <c r="AY45" s="19"/>
      <c r="AZ45" s="19"/>
      <c r="BA45" s="19"/>
      <c r="BB45" s="19"/>
      <c r="BC45" s="19"/>
      <c r="BD45" s="19">
        <v>4</v>
      </c>
      <c r="BE45" s="19">
        <v>3</v>
      </c>
      <c r="BF45" s="19"/>
      <c r="BG45" s="19"/>
      <c r="BH45" s="19"/>
      <c r="BI45" s="19"/>
      <c r="BJ45" s="19"/>
      <c r="BK45" s="19"/>
      <c r="BL45" s="19"/>
      <c r="BM45" s="19"/>
      <c r="BN45" s="19"/>
      <c r="BO45" s="19"/>
      <c r="BP45" s="19"/>
      <c r="BQ45" s="19"/>
      <c r="BR45" s="48"/>
      <c r="BS45" s="48"/>
      <c r="BT45" s="19"/>
      <c r="BU45" s="19"/>
      <c r="BV45" s="19"/>
      <c r="BW45" s="19">
        <v>15</v>
      </c>
      <c r="BX45" s="19"/>
      <c r="BY45" s="19"/>
      <c r="BZ45" s="19"/>
      <c r="CA45" s="19"/>
      <c r="CB45" s="19">
        <v>4</v>
      </c>
      <c r="CC45" s="19">
        <v>7</v>
      </c>
      <c r="CD45" s="58"/>
      <c r="CE45" s="98">
        <v>1</v>
      </c>
      <c r="CF45" s="19" t="s">
        <v>115</v>
      </c>
      <c r="CG45" s="58"/>
      <c r="CH45" s="58"/>
      <c r="CI45" s="58"/>
      <c r="CJ45" s="245"/>
    </row>
    <row r="46" spans="1:88" s="10" customFormat="1" ht="12" customHeight="1">
      <c r="A46" s="43">
        <v>258</v>
      </c>
      <c r="B46" s="44" t="s">
        <v>10</v>
      </c>
      <c r="C46" s="43">
        <v>278</v>
      </c>
      <c r="D46" s="44" t="s">
        <v>10</v>
      </c>
      <c r="E46" s="45" t="s">
        <v>250</v>
      </c>
      <c r="F46" s="45" t="s">
        <v>791</v>
      </c>
      <c r="G46" s="41" t="s">
        <v>251</v>
      </c>
      <c r="H46" s="41" t="s">
        <v>291</v>
      </c>
      <c r="I46" s="18"/>
      <c r="J46" s="50"/>
      <c r="K46" s="19"/>
      <c r="L46" s="19"/>
      <c r="M46" s="19"/>
      <c r="N46" s="19"/>
      <c r="O46" s="19"/>
      <c r="P46" s="19"/>
      <c r="Q46" s="19"/>
      <c r="R46" s="19"/>
      <c r="S46" s="58"/>
      <c r="T46" s="58"/>
      <c r="U46" s="19"/>
      <c r="V46" s="19"/>
      <c r="W46" s="19"/>
      <c r="X46" s="19"/>
      <c r="Y46" s="19"/>
      <c r="Z46" s="19"/>
      <c r="AA46" s="19"/>
      <c r="AB46" s="19"/>
      <c r="AC46" s="19"/>
      <c r="AD46" s="58"/>
      <c r="AE46" s="19"/>
      <c r="AF46" s="19"/>
      <c r="AG46" s="19"/>
      <c r="AH46" s="58"/>
      <c r="AI46" s="19"/>
      <c r="AJ46" s="19"/>
      <c r="AK46" s="19"/>
      <c r="AL46" s="19"/>
      <c r="AM46" s="19"/>
      <c r="AN46" s="19"/>
      <c r="AO46" s="19"/>
      <c r="AP46" s="19"/>
      <c r="AQ46" s="19"/>
      <c r="AR46" s="19"/>
      <c r="AS46" s="19"/>
      <c r="AT46" s="19"/>
      <c r="AU46" s="19"/>
      <c r="AV46" s="19"/>
      <c r="AW46" s="19"/>
      <c r="AX46" s="19"/>
      <c r="AY46" s="19"/>
      <c r="AZ46" s="19"/>
      <c r="BA46" s="19"/>
      <c r="BB46" s="19"/>
      <c r="BC46" s="19"/>
      <c r="BD46" s="19"/>
      <c r="BE46" s="50"/>
      <c r="BF46" s="19">
        <v>12</v>
      </c>
      <c r="BG46" s="19"/>
      <c r="BH46" s="19"/>
      <c r="BI46" s="19"/>
      <c r="BJ46" s="19"/>
      <c r="BK46" s="19"/>
      <c r="BL46" s="19"/>
      <c r="BM46" s="19"/>
      <c r="BN46" s="19"/>
      <c r="BO46" s="19"/>
      <c r="BP46" s="19"/>
      <c r="BQ46" s="19"/>
      <c r="BR46" s="48"/>
      <c r="BS46" s="48"/>
      <c r="BT46" s="19"/>
      <c r="BU46" s="19"/>
      <c r="BV46" s="19"/>
      <c r="BW46" s="19">
        <v>15</v>
      </c>
      <c r="BX46" s="19"/>
      <c r="BY46" s="19"/>
      <c r="BZ46" s="19"/>
      <c r="CA46" s="19"/>
      <c r="CB46" s="19"/>
      <c r="CC46" s="19"/>
      <c r="CD46" s="58"/>
      <c r="CE46" s="98">
        <v>1</v>
      </c>
      <c r="CF46" s="19" t="s">
        <v>115</v>
      </c>
      <c r="CG46" s="58"/>
      <c r="CH46" s="58"/>
      <c r="CI46" s="58"/>
      <c r="CJ46" s="245"/>
    </row>
    <row r="47" spans="1:88" s="7" customFormat="1" ht="48">
      <c r="A47" s="43">
        <v>259</v>
      </c>
      <c r="B47" s="44"/>
      <c r="C47" s="43">
        <v>280</v>
      </c>
      <c r="D47" s="44"/>
      <c r="E47" s="45" t="s">
        <v>252</v>
      </c>
      <c r="F47" s="45" t="s">
        <v>792</v>
      </c>
      <c r="G47" s="41" t="s">
        <v>375</v>
      </c>
      <c r="H47" s="41" t="s">
        <v>291</v>
      </c>
      <c r="I47" s="18"/>
      <c r="J47" s="19"/>
      <c r="K47" s="19"/>
      <c r="L47" s="19"/>
      <c r="M47" s="19"/>
      <c r="N47" s="19"/>
      <c r="O47" s="19"/>
      <c r="P47" s="19"/>
      <c r="Q47" s="19"/>
      <c r="R47" s="19"/>
      <c r="S47" s="19"/>
      <c r="T47" s="19"/>
      <c r="U47" s="19"/>
      <c r="V47" s="19"/>
      <c r="W47" s="19"/>
      <c r="X47" s="19"/>
      <c r="Y47" s="19"/>
      <c r="Z47" s="19"/>
      <c r="AA47" s="19"/>
      <c r="AB47" s="19"/>
      <c r="AC47" s="19">
        <v>11</v>
      </c>
      <c r="AD47" s="19"/>
      <c r="AE47" s="19"/>
      <c r="AF47" s="19"/>
      <c r="AG47" s="19"/>
      <c r="AH47" s="58"/>
      <c r="AI47" s="19"/>
      <c r="AJ47" s="19">
        <v>3</v>
      </c>
      <c r="AK47" s="19"/>
      <c r="AL47" s="19"/>
      <c r="AM47" s="19"/>
      <c r="AN47" s="19"/>
      <c r="AO47" s="19"/>
      <c r="AP47" s="19"/>
      <c r="AQ47" s="19">
        <v>23</v>
      </c>
      <c r="AR47" s="19"/>
      <c r="AS47" s="19"/>
      <c r="AT47" s="19"/>
      <c r="AU47" s="19"/>
      <c r="AV47" s="19"/>
      <c r="AW47" s="19"/>
      <c r="AX47" s="19"/>
      <c r="AY47" s="19"/>
      <c r="AZ47" s="19"/>
      <c r="BA47" s="19"/>
      <c r="BB47" s="19">
        <v>3</v>
      </c>
      <c r="BC47" s="19"/>
      <c r="BD47" s="19"/>
      <c r="BE47" s="19"/>
      <c r="BF47" s="19"/>
      <c r="BG47" s="19"/>
      <c r="BH47" s="19"/>
      <c r="BI47" s="19"/>
      <c r="BJ47" s="19"/>
      <c r="BK47" s="19">
        <v>3</v>
      </c>
      <c r="BL47" s="19"/>
      <c r="BM47" s="19"/>
      <c r="BN47" s="19"/>
      <c r="BO47" s="19"/>
      <c r="BP47" s="19"/>
      <c r="BQ47" s="19"/>
      <c r="BR47" s="19"/>
      <c r="BS47" s="19"/>
      <c r="BT47" s="19"/>
      <c r="BU47" s="19"/>
      <c r="BV47" s="19"/>
      <c r="BW47" s="19"/>
      <c r="BX47" s="19"/>
      <c r="BY47" s="19"/>
      <c r="BZ47" s="19"/>
      <c r="CA47" s="19"/>
      <c r="CB47" s="19"/>
      <c r="CC47" s="19"/>
      <c r="CD47" s="19"/>
      <c r="CE47" s="98">
        <v>1</v>
      </c>
      <c r="CF47" s="19" t="s">
        <v>115</v>
      </c>
      <c r="CG47" s="58"/>
      <c r="CH47" s="58"/>
      <c r="CI47" s="58"/>
      <c r="CJ47" s="245"/>
    </row>
    <row r="48" spans="1:88" s="7" customFormat="1" ht="48">
      <c r="A48" s="43">
        <v>260</v>
      </c>
      <c r="B48" s="44"/>
      <c r="C48" s="43">
        <v>281</v>
      </c>
      <c r="D48" s="44"/>
      <c r="E48" s="45" t="s">
        <v>42</v>
      </c>
      <c r="F48" s="45" t="s">
        <v>793</v>
      </c>
      <c r="G48" s="41" t="s">
        <v>375</v>
      </c>
      <c r="H48" s="41" t="s">
        <v>291</v>
      </c>
      <c r="I48" s="18"/>
      <c r="J48" s="19"/>
      <c r="K48" s="19"/>
      <c r="L48" s="19"/>
      <c r="M48" s="19"/>
      <c r="N48" s="19"/>
      <c r="O48" s="19"/>
      <c r="P48" s="19"/>
      <c r="Q48" s="19"/>
      <c r="R48" s="19"/>
      <c r="S48" s="19"/>
      <c r="T48" s="19"/>
      <c r="U48" s="19"/>
      <c r="V48" s="19"/>
      <c r="W48" s="19"/>
      <c r="X48" s="19"/>
      <c r="Y48" s="19"/>
      <c r="Z48" s="19"/>
      <c r="AA48" s="19"/>
      <c r="AB48" s="19"/>
      <c r="AC48" s="19"/>
      <c r="AD48" s="19"/>
      <c r="AE48" s="19"/>
      <c r="AF48" s="19"/>
      <c r="AG48" s="19"/>
      <c r="AH48" s="58"/>
      <c r="AI48" s="19">
        <v>9</v>
      </c>
      <c r="AJ48" s="19"/>
      <c r="AK48" s="19"/>
      <c r="AL48" s="19"/>
      <c r="AM48" s="19">
        <v>2</v>
      </c>
      <c r="AN48" s="19"/>
      <c r="AO48" s="19"/>
      <c r="AP48" s="19"/>
      <c r="AQ48" s="19"/>
      <c r="AR48" s="19"/>
      <c r="AS48" s="19">
        <v>9</v>
      </c>
      <c r="AT48" s="19"/>
      <c r="AU48" s="19"/>
      <c r="AV48" s="19">
        <v>6</v>
      </c>
      <c r="AW48" s="19"/>
      <c r="AX48" s="19"/>
      <c r="AY48" s="19"/>
      <c r="AZ48" s="19"/>
      <c r="BA48" s="19"/>
      <c r="BB48" s="19"/>
      <c r="BC48" s="19"/>
      <c r="BD48" s="19"/>
      <c r="BE48" s="19"/>
      <c r="BF48" s="19"/>
      <c r="BG48" s="19"/>
      <c r="BH48" s="19"/>
      <c r="BI48" s="19"/>
      <c r="BJ48" s="19"/>
      <c r="BK48" s="19">
        <v>3</v>
      </c>
      <c r="BL48" s="19"/>
      <c r="BM48" s="19"/>
      <c r="BN48" s="19"/>
      <c r="BO48" s="19"/>
      <c r="BP48" s="19"/>
      <c r="BQ48" s="19"/>
      <c r="BR48" s="19"/>
      <c r="BS48" s="19"/>
      <c r="BT48" s="19"/>
      <c r="BU48" s="19"/>
      <c r="BV48" s="19"/>
      <c r="BW48" s="19"/>
      <c r="BX48" s="19"/>
      <c r="BY48" s="19"/>
      <c r="BZ48" s="19"/>
      <c r="CA48" s="19"/>
      <c r="CB48" s="19"/>
      <c r="CC48" s="19"/>
      <c r="CD48" s="19"/>
      <c r="CE48" s="98">
        <v>1</v>
      </c>
      <c r="CF48" s="19" t="s">
        <v>115</v>
      </c>
      <c r="CG48" s="58"/>
      <c r="CH48" s="58"/>
      <c r="CI48" s="58"/>
      <c r="CJ48" s="245"/>
    </row>
    <row r="49" spans="1:88" s="7" customFormat="1" ht="48">
      <c r="A49" s="43">
        <v>261</v>
      </c>
      <c r="B49" s="44"/>
      <c r="C49" s="43">
        <v>282</v>
      </c>
      <c r="D49" s="44"/>
      <c r="E49" s="45" t="s">
        <v>42</v>
      </c>
      <c r="F49" s="45" t="s">
        <v>794</v>
      </c>
      <c r="G49" s="41" t="s">
        <v>375</v>
      </c>
      <c r="H49" s="41" t="s">
        <v>291</v>
      </c>
      <c r="I49" s="18"/>
      <c r="J49" s="19"/>
      <c r="K49" s="19"/>
      <c r="L49" s="19"/>
      <c r="M49" s="19"/>
      <c r="N49" s="19"/>
      <c r="O49" s="19"/>
      <c r="P49" s="19"/>
      <c r="Q49" s="19"/>
      <c r="R49" s="19"/>
      <c r="S49" s="19"/>
      <c r="T49" s="19"/>
      <c r="U49" s="19"/>
      <c r="V49" s="19"/>
      <c r="W49" s="19"/>
      <c r="X49" s="19"/>
      <c r="Y49" s="19">
        <v>13</v>
      </c>
      <c r="Z49" s="19"/>
      <c r="AA49" s="19"/>
      <c r="AB49" s="19"/>
      <c r="AC49" s="19"/>
      <c r="AD49" s="19"/>
      <c r="AE49" s="19"/>
      <c r="AF49" s="19"/>
      <c r="AG49" s="19"/>
      <c r="AH49" s="58"/>
      <c r="AI49" s="19">
        <v>9</v>
      </c>
      <c r="AJ49" s="19"/>
      <c r="AK49" s="19"/>
      <c r="AL49" s="19"/>
      <c r="AM49" s="19">
        <v>2</v>
      </c>
      <c r="AN49" s="19"/>
      <c r="AO49" s="19"/>
      <c r="AP49" s="19"/>
      <c r="AQ49" s="19"/>
      <c r="AR49" s="19"/>
      <c r="AS49" s="19">
        <v>4</v>
      </c>
      <c r="AT49" s="19"/>
      <c r="AU49" s="19"/>
      <c r="AV49" s="19"/>
      <c r="AW49" s="19"/>
      <c r="AX49" s="19"/>
      <c r="AY49" s="19"/>
      <c r="AZ49" s="19"/>
      <c r="BA49" s="19"/>
      <c r="BB49" s="19"/>
      <c r="BC49" s="19"/>
      <c r="BD49" s="19"/>
      <c r="BE49" s="19"/>
      <c r="BF49" s="19"/>
      <c r="BG49" s="19"/>
      <c r="BH49" s="19"/>
      <c r="BI49" s="19"/>
      <c r="BJ49" s="19"/>
      <c r="BK49" s="19">
        <v>3</v>
      </c>
      <c r="BL49" s="19"/>
      <c r="BM49" s="19"/>
      <c r="BN49" s="19"/>
      <c r="BO49" s="19"/>
      <c r="BP49" s="19"/>
      <c r="BQ49" s="19"/>
      <c r="BR49" s="19"/>
      <c r="BS49" s="19"/>
      <c r="BT49" s="19"/>
      <c r="BU49" s="19"/>
      <c r="BV49" s="19"/>
      <c r="BW49" s="19"/>
      <c r="BX49" s="19"/>
      <c r="BY49" s="19"/>
      <c r="BZ49" s="19"/>
      <c r="CA49" s="19"/>
      <c r="CB49" s="19"/>
      <c r="CC49" s="19"/>
      <c r="CD49" s="19"/>
      <c r="CE49" s="98">
        <v>1</v>
      </c>
      <c r="CF49" s="19" t="s">
        <v>115</v>
      </c>
      <c r="CG49" s="58"/>
      <c r="CH49" s="58"/>
      <c r="CI49" s="58"/>
      <c r="CJ49" s="245"/>
    </row>
    <row r="50" spans="1:88" s="7" customFormat="1" ht="48">
      <c r="A50" s="43">
        <v>262</v>
      </c>
      <c r="B50" s="44"/>
      <c r="C50" s="43">
        <v>283</v>
      </c>
      <c r="D50" s="44"/>
      <c r="E50" s="45" t="s">
        <v>42</v>
      </c>
      <c r="F50" s="45" t="s">
        <v>795</v>
      </c>
      <c r="G50" s="41" t="s">
        <v>375</v>
      </c>
      <c r="H50" s="41" t="s">
        <v>291</v>
      </c>
      <c r="I50" s="18"/>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58"/>
      <c r="AI50" s="19"/>
      <c r="AJ50" s="19"/>
      <c r="AK50" s="19"/>
      <c r="AL50" s="19">
        <v>13</v>
      </c>
      <c r="AM50" s="19">
        <v>2</v>
      </c>
      <c r="AN50" s="19"/>
      <c r="AO50" s="19"/>
      <c r="AP50" s="19"/>
      <c r="AQ50" s="19"/>
      <c r="AR50" s="19"/>
      <c r="AS50" s="19">
        <v>4</v>
      </c>
      <c r="AT50" s="19"/>
      <c r="AU50" s="19"/>
      <c r="AV50" s="19"/>
      <c r="AW50" s="19"/>
      <c r="AX50" s="19"/>
      <c r="AY50" s="19">
        <v>9</v>
      </c>
      <c r="AZ50" s="19"/>
      <c r="BA50" s="19"/>
      <c r="BB50" s="19"/>
      <c r="BC50" s="19"/>
      <c r="BD50" s="19"/>
      <c r="BE50" s="19"/>
      <c r="BF50" s="19"/>
      <c r="BG50" s="19"/>
      <c r="BH50" s="19"/>
      <c r="BI50" s="19"/>
      <c r="BJ50" s="19"/>
      <c r="BK50" s="19">
        <v>3</v>
      </c>
      <c r="BL50" s="19"/>
      <c r="BM50" s="19"/>
      <c r="BN50" s="19"/>
      <c r="BO50" s="19"/>
      <c r="BP50" s="19"/>
      <c r="BQ50" s="19"/>
      <c r="BR50" s="19"/>
      <c r="BS50" s="19"/>
      <c r="BT50" s="19"/>
      <c r="BU50" s="19"/>
      <c r="BV50" s="19"/>
      <c r="BW50" s="19"/>
      <c r="BX50" s="19"/>
      <c r="BY50" s="19"/>
      <c r="BZ50" s="19"/>
      <c r="CA50" s="19"/>
      <c r="CB50" s="19"/>
      <c r="CC50" s="19"/>
      <c r="CD50" s="19"/>
      <c r="CE50" s="98">
        <v>1</v>
      </c>
      <c r="CF50" s="19" t="s">
        <v>115</v>
      </c>
      <c r="CG50" s="58"/>
      <c r="CH50" s="58"/>
      <c r="CI50" s="58"/>
      <c r="CJ50" s="245"/>
    </row>
    <row r="51" spans="1:88" s="7" customFormat="1" ht="60">
      <c r="A51" s="43">
        <v>263</v>
      </c>
      <c r="B51" s="44"/>
      <c r="C51" s="43">
        <v>284</v>
      </c>
      <c r="D51" s="44"/>
      <c r="E51" s="45" t="s">
        <v>42</v>
      </c>
      <c r="F51" s="45" t="s">
        <v>796</v>
      </c>
      <c r="G51" s="41" t="s">
        <v>376</v>
      </c>
      <c r="H51" s="41" t="s">
        <v>291</v>
      </c>
      <c r="I51" s="18"/>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58"/>
      <c r="AI51" s="19"/>
      <c r="AJ51" s="19"/>
      <c r="AK51" s="19"/>
      <c r="AL51" s="19"/>
      <c r="AM51" s="19"/>
      <c r="AN51" s="19"/>
      <c r="AO51" s="19"/>
      <c r="AP51" s="19"/>
      <c r="AQ51" s="19"/>
      <c r="AR51" s="19"/>
      <c r="AS51" s="19">
        <v>3</v>
      </c>
      <c r="AT51" s="19"/>
      <c r="AU51" s="19"/>
      <c r="AV51" s="19"/>
      <c r="AW51" s="19"/>
      <c r="AX51" s="19"/>
      <c r="AY51" s="19"/>
      <c r="AZ51" s="19"/>
      <c r="BA51" s="19">
        <v>9</v>
      </c>
      <c r="BB51" s="19"/>
      <c r="BC51" s="19"/>
      <c r="BD51" s="19"/>
      <c r="BE51" s="19"/>
      <c r="BF51" s="19"/>
      <c r="BG51" s="19"/>
      <c r="BH51" s="19"/>
      <c r="BI51" s="19"/>
      <c r="BJ51" s="19"/>
      <c r="BK51" s="19"/>
      <c r="BL51" s="19"/>
      <c r="BM51" s="19"/>
      <c r="BN51" s="19"/>
      <c r="BO51" s="19"/>
      <c r="BP51" s="19"/>
      <c r="BQ51" s="19"/>
      <c r="BR51" s="19"/>
      <c r="BS51" s="19"/>
      <c r="BT51" s="19"/>
      <c r="BU51" s="19"/>
      <c r="BV51" s="19"/>
      <c r="BW51" s="19"/>
      <c r="BX51" s="19"/>
      <c r="BY51" s="19"/>
      <c r="BZ51" s="19"/>
      <c r="CA51" s="19"/>
      <c r="CB51" s="19"/>
      <c r="CC51" s="19" t="s">
        <v>26</v>
      </c>
      <c r="CD51" s="19"/>
      <c r="CE51" s="98">
        <v>1</v>
      </c>
      <c r="CF51" s="19" t="s">
        <v>115</v>
      </c>
      <c r="CG51" s="58"/>
      <c r="CH51" s="58"/>
      <c r="CI51" s="58"/>
      <c r="CJ51" s="245"/>
    </row>
    <row r="52" spans="1:88" s="7" customFormat="1" ht="12" customHeight="1">
      <c r="A52" s="43">
        <v>264</v>
      </c>
      <c r="B52" s="44" t="s">
        <v>15</v>
      </c>
      <c r="C52" s="43">
        <v>285</v>
      </c>
      <c r="D52" s="44" t="s">
        <v>15</v>
      </c>
      <c r="E52" s="45" t="s">
        <v>253</v>
      </c>
      <c r="F52" s="45" t="s">
        <v>797</v>
      </c>
      <c r="G52" s="41" t="s">
        <v>105</v>
      </c>
      <c r="H52" s="41" t="s">
        <v>291</v>
      </c>
      <c r="I52" s="18"/>
      <c r="J52" s="50"/>
      <c r="K52" s="19"/>
      <c r="L52" s="19"/>
      <c r="M52" s="19"/>
      <c r="N52" s="19"/>
      <c r="O52" s="19">
        <v>11</v>
      </c>
      <c r="P52" s="19"/>
      <c r="Q52" s="19"/>
      <c r="R52" s="19"/>
      <c r="S52" s="58"/>
      <c r="T52" s="58"/>
      <c r="U52" s="19"/>
      <c r="V52" s="19"/>
      <c r="W52" s="19"/>
      <c r="X52" s="19"/>
      <c r="Y52" s="19"/>
      <c r="Z52" s="19"/>
      <c r="AA52" s="19"/>
      <c r="AB52" s="19"/>
      <c r="AC52" s="19"/>
      <c r="AD52" s="58"/>
      <c r="AE52" s="19"/>
      <c r="AF52" s="19"/>
      <c r="AG52" s="19"/>
      <c r="AH52" s="58"/>
      <c r="AI52" s="19"/>
      <c r="AJ52" s="19"/>
      <c r="AK52" s="19"/>
      <c r="AL52" s="19"/>
      <c r="AM52" s="19"/>
      <c r="AN52" s="19"/>
      <c r="AO52" s="19"/>
      <c r="AP52" s="19"/>
      <c r="AQ52" s="19"/>
      <c r="AR52" s="19"/>
      <c r="AS52" s="19"/>
      <c r="AT52" s="19"/>
      <c r="AU52" s="19"/>
      <c r="AV52" s="19"/>
      <c r="AW52" s="19"/>
      <c r="AX52" s="19"/>
      <c r="AY52" s="19"/>
      <c r="AZ52" s="19"/>
      <c r="BA52" s="19"/>
      <c r="BB52" s="19"/>
      <c r="BC52" s="19"/>
      <c r="BD52" s="19"/>
      <c r="BE52" s="50"/>
      <c r="BF52" s="19"/>
      <c r="BG52" s="19"/>
      <c r="BH52" s="19"/>
      <c r="BI52" s="19"/>
      <c r="BJ52" s="19"/>
      <c r="BK52" s="19"/>
      <c r="BL52" s="19"/>
      <c r="BM52" s="19"/>
      <c r="BN52" s="19"/>
      <c r="BO52" s="19"/>
      <c r="BP52" s="19"/>
      <c r="BQ52" s="19"/>
      <c r="BR52" s="48"/>
      <c r="BS52" s="48"/>
      <c r="BT52" s="19">
        <v>11</v>
      </c>
      <c r="BU52" s="19"/>
      <c r="BV52" s="19"/>
      <c r="BW52" s="19">
        <v>15</v>
      </c>
      <c r="BX52" s="19"/>
      <c r="BY52" s="19"/>
      <c r="BZ52" s="19"/>
      <c r="CA52" s="19"/>
      <c r="CB52" s="19"/>
      <c r="CC52" s="19"/>
      <c r="CD52" s="58"/>
      <c r="CE52" s="98">
        <v>1</v>
      </c>
      <c r="CF52" s="19" t="s">
        <v>115</v>
      </c>
      <c r="CG52" s="58"/>
      <c r="CH52" s="58"/>
      <c r="CI52" s="58"/>
      <c r="CJ52" s="245"/>
    </row>
    <row r="53" spans="1:88" s="7" customFormat="1" ht="12" customHeight="1">
      <c r="A53" s="43">
        <v>265</v>
      </c>
      <c r="B53" s="44"/>
      <c r="C53" s="43" t="s">
        <v>42</v>
      </c>
      <c r="D53" s="44"/>
      <c r="E53" s="45" t="s">
        <v>449</v>
      </c>
      <c r="F53" s="45" t="s">
        <v>798</v>
      </c>
      <c r="G53" s="41" t="s">
        <v>268</v>
      </c>
      <c r="H53" s="41" t="s">
        <v>291</v>
      </c>
      <c r="I53" s="18"/>
      <c r="J53" s="50"/>
      <c r="K53" s="19"/>
      <c r="L53" s="19"/>
      <c r="M53" s="19"/>
      <c r="N53" s="19"/>
      <c r="O53" s="19">
        <v>16</v>
      </c>
      <c r="P53" s="19"/>
      <c r="Q53" s="19"/>
      <c r="R53" s="19"/>
      <c r="S53" s="58"/>
      <c r="T53" s="58"/>
      <c r="U53" s="19"/>
      <c r="V53" s="19"/>
      <c r="W53" s="19">
        <v>3</v>
      </c>
      <c r="X53" s="19"/>
      <c r="Y53" s="19"/>
      <c r="Z53" s="19"/>
      <c r="AA53" s="19"/>
      <c r="AB53" s="19"/>
      <c r="AC53" s="19"/>
      <c r="AD53" s="58"/>
      <c r="AE53" s="19"/>
      <c r="AF53" s="19"/>
      <c r="AG53" s="19"/>
      <c r="AH53" s="58"/>
      <c r="AI53" s="19"/>
      <c r="AJ53" s="19"/>
      <c r="AK53" s="19"/>
      <c r="AL53" s="19"/>
      <c r="AM53" s="19"/>
      <c r="AN53" s="19"/>
      <c r="AO53" s="19"/>
      <c r="AP53" s="19"/>
      <c r="AQ53" s="19"/>
      <c r="AR53" s="19"/>
      <c r="AS53" s="19"/>
      <c r="AT53" s="19"/>
      <c r="AU53" s="19"/>
      <c r="AV53" s="19"/>
      <c r="AW53" s="19"/>
      <c r="AX53" s="19"/>
      <c r="AY53" s="19"/>
      <c r="AZ53" s="19"/>
      <c r="BA53" s="19"/>
      <c r="BB53" s="19"/>
      <c r="BC53" s="19"/>
      <c r="BD53" s="19"/>
      <c r="BE53" s="50"/>
      <c r="BF53" s="19"/>
      <c r="BG53" s="19"/>
      <c r="BH53" s="19"/>
      <c r="BI53" s="19"/>
      <c r="BJ53" s="19"/>
      <c r="BK53" s="19"/>
      <c r="BL53" s="19"/>
      <c r="BM53" s="19"/>
      <c r="BN53" s="19"/>
      <c r="BO53" s="19"/>
      <c r="BP53" s="19"/>
      <c r="BQ53" s="19"/>
      <c r="BR53" s="48"/>
      <c r="BS53" s="48">
        <v>7</v>
      </c>
      <c r="BT53" s="19"/>
      <c r="BU53" s="19"/>
      <c r="BV53" s="19"/>
      <c r="BW53" s="19">
        <v>15</v>
      </c>
      <c r="BX53" s="19"/>
      <c r="BY53" s="19"/>
      <c r="BZ53" s="19"/>
      <c r="CA53" s="19"/>
      <c r="CB53" s="19"/>
      <c r="CC53" s="19"/>
      <c r="CD53" s="58"/>
      <c r="CE53" s="98">
        <v>1</v>
      </c>
      <c r="CF53" s="19" t="s">
        <v>115</v>
      </c>
      <c r="CG53" s="58"/>
      <c r="CH53" s="58"/>
      <c r="CI53" s="58"/>
      <c r="CJ53" s="245"/>
    </row>
    <row r="54" spans="1:88" s="7" customFormat="1" ht="12" customHeight="1">
      <c r="A54" s="43">
        <v>266</v>
      </c>
      <c r="B54" s="40"/>
      <c r="C54" s="39" t="s">
        <v>42</v>
      </c>
      <c r="D54" s="40"/>
      <c r="E54" s="62" t="s">
        <v>42</v>
      </c>
      <c r="F54" s="62" t="s">
        <v>799</v>
      </c>
      <c r="G54" s="41" t="s">
        <v>260</v>
      </c>
      <c r="H54" s="41" t="s">
        <v>291</v>
      </c>
      <c r="I54" s="18"/>
      <c r="J54" s="19"/>
      <c r="K54" s="19"/>
      <c r="L54" s="19"/>
      <c r="M54" s="19"/>
      <c r="N54" s="19"/>
      <c r="O54" s="19">
        <v>14</v>
      </c>
      <c r="P54" s="19"/>
      <c r="Q54" s="19"/>
      <c r="R54" s="58">
        <v>8</v>
      </c>
      <c r="S54" s="58"/>
      <c r="T54" s="58"/>
      <c r="U54" s="19">
        <v>17</v>
      </c>
      <c r="V54" s="19"/>
      <c r="W54" s="19"/>
      <c r="X54" s="19"/>
      <c r="Y54" s="19"/>
      <c r="Z54" s="19"/>
      <c r="AA54" s="19"/>
      <c r="AB54" s="19"/>
      <c r="AC54" s="19"/>
      <c r="AD54" s="58"/>
      <c r="AE54" s="19"/>
      <c r="AF54" s="19"/>
      <c r="AG54" s="19"/>
      <c r="AH54" s="58"/>
      <c r="AI54" s="19"/>
      <c r="AJ54" s="19"/>
      <c r="AK54" s="19"/>
      <c r="AL54" s="19"/>
      <c r="AM54" s="19"/>
      <c r="AN54" s="19"/>
      <c r="AO54" s="19"/>
      <c r="AP54" s="19"/>
      <c r="AQ54" s="19"/>
      <c r="AR54" s="19"/>
      <c r="AS54" s="19"/>
      <c r="AT54" s="19"/>
      <c r="AU54" s="19"/>
      <c r="AV54" s="19"/>
      <c r="AW54" s="19"/>
      <c r="AX54" s="19"/>
      <c r="AY54" s="19"/>
      <c r="AZ54" s="19"/>
      <c r="BA54" s="19"/>
      <c r="BB54" s="19"/>
      <c r="BC54" s="19"/>
      <c r="BD54" s="19"/>
      <c r="BE54" s="19"/>
      <c r="BF54" s="19"/>
      <c r="BG54" s="19"/>
      <c r="BH54" s="19"/>
      <c r="BI54" s="19"/>
      <c r="BJ54" s="19"/>
      <c r="BK54" s="19"/>
      <c r="BL54" s="19"/>
      <c r="BM54" s="19"/>
      <c r="BN54" s="19"/>
      <c r="BO54" s="19"/>
      <c r="BP54" s="19"/>
      <c r="BQ54" s="19">
        <v>7</v>
      </c>
      <c r="BR54" s="48"/>
      <c r="BS54" s="48"/>
      <c r="BT54" s="19"/>
      <c r="BU54" s="19"/>
      <c r="BV54" s="19"/>
      <c r="BW54" s="19"/>
      <c r="BX54" s="19"/>
      <c r="BY54" s="19"/>
      <c r="BZ54" s="19"/>
      <c r="CA54" s="19"/>
      <c r="CB54" s="19"/>
      <c r="CC54" s="19"/>
      <c r="CD54" s="58"/>
      <c r="CE54" s="98">
        <v>1</v>
      </c>
      <c r="CF54" s="19" t="s">
        <v>115</v>
      </c>
      <c r="CG54" s="58"/>
      <c r="CH54" s="58"/>
      <c r="CI54" s="58"/>
      <c r="CJ54" s="245"/>
    </row>
    <row r="55" spans="1:88" s="7" customFormat="1" ht="12" customHeight="1">
      <c r="A55" s="43">
        <v>267</v>
      </c>
      <c r="B55" s="40"/>
      <c r="C55" s="39" t="s">
        <v>42</v>
      </c>
      <c r="D55" s="40"/>
      <c r="E55" s="62" t="s">
        <v>42</v>
      </c>
      <c r="F55" s="62" t="s">
        <v>800</v>
      </c>
      <c r="G55" s="41" t="s">
        <v>260</v>
      </c>
      <c r="H55" s="41" t="s">
        <v>291</v>
      </c>
      <c r="I55" s="18"/>
      <c r="J55" s="19"/>
      <c r="K55" s="19"/>
      <c r="L55" s="19"/>
      <c r="M55" s="19"/>
      <c r="N55" s="19"/>
      <c r="O55" s="19"/>
      <c r="P55" s="19"/>
      <c r="Q55" s="19"/>
      <c r="R55" s="58">
        <v>8</v>
      </c>
      <c r="S55" s="58">
        <v>21</v>
      </c>
      <c r="T55" s="58"/>
      <c r="U55" s="19"/>
      <c r="V55" s="19"/>
      <c r="W55" s="19"/>
      <c r="X55" s="19"/>
      <c r="Y55" s="19"/>
      <c r="Z55" s="19"/>
      <c r="AA55" s="19"/>
      <c r="AB55" s="19"/>
      <c r="AC55" s="19"/>
      <c r="AD55" s="58"/>
      <c r="AE55" s="19"/>
      <c r="AF55" s="19"/>
      <c r="AG55" s="19"/>
      <c r="AH55" s="58"/>
      <c r="AI55" s="19"/>
      <c r="AJ55" s="19"/>
      <c r="AK55" s="19"/>
      <c r="AL55" s="19"/>
      <c r="AM55" s="19"/>
      <c r="AN55" s="19"/>
      <c r="AO55" s="19"/>
      <c r="AP55" s="19"/>
      <c r="AQ55" s="19"/>
      <c r="AR55" s="19"/>
      <c r="AS55" s="19"/>
      <c r="AT55" s="19"/>
      <c r="AU55" s="19"/>
      <c r="AV55" s="19"/>
      <c r="AW55" s="19"/>
      <c r="AX55" s="19"/>
      <c r="AY55" s="19"/>
      <c r="AZ55" s="19"/>
      <c r="BA55" s="19"/>
      <c r="BB55" s="19"/>
      <c r="BC55" s="19"/>
      <c r="BD55" s="19"/>
      <c r="BE55" s="19"/>
      <c r="BF55" s="19"/>
      <c r="BG55" s="19"/>
      <c r="BH55" s="19"/>
      <c r="BI55" s="19"/>
      <c r="BJ55" s="19"/>
      <c r="BK55" s="19"/>
      <c r="BL55" s="19"/>
      <c r="BM55" s="19"/>
      <c r="BN55" s="19"/>
      <c r="BO55" s="19"/>
      <c r="BP55" s="19"/>
      <c r="BQ55" s="19">
        <v>7</v>
      </c>
      <c r="BR55" s="48"/>
      <c r="BS55" s="48"/>
      <c r="BT55" s="19"/>
      <c r="BU55" s="19"/>
      <c r="BV55" s="19"/>
      <c r="BW55" s="19"/>
      <c r="BX55" s="19"/>
      <c r="BY55" s="19"/>
      <c r="BZ55" s="19"/>
      <c r="CA55" s="19"/>
      <c r="CB55" s="19"/>
      <c r="CC55" s="19"/>
      <c r="CD55" s="58"/>
      <c r="CE55" s="98">
        <v>1</v>
      </c>
      <c r="CF55" s="19" t="s">
        <v>115</v>
      </c>
      <c r="CG55" s="58"/>
      <c r="CH55" s="58"/>
      <c r="CI55" s="58"/>
      <c r="CJ55" s="245"/>
    </row>
    <row r="56" spans="1:88" s="7" customFormat="1" ht="12" customHeight="1">
      <c r="A56" s="43">
        <v>268</v>
      </c>
      <c r="B56" s="40"/>
      <c r="C56" s="39" t="s">
        <v>42</v>
      </c>
      <c r="D56" s="40"/>
      <c r="E56" s="62" t="s">
        <v>42</v>
      </c>
      <c r="F56" s="62" t="s">
        <v>801</v>
      </c>
      <c r="G56" s="41" t="s">
        <v>260</v>
      </c>
      <c r="H56" s="41" t="s">
        <v>291</v>
      </c>
      <c r="I56" s="18"/>
      <c r="J56" s="19"/>
      <c r="K56" s="19"/>
      <c r="L56" s="19"/>
      <c r="M56" s="19"/>
      <c r="N56" s="19"/>
      <c r="O56" s="19"/>
      <c r="P56" s="19"/>
      <c r="Q56" s="19"/>
      <c r="R56" s="58">
        <v>8</v>
      </c>
      <c r="S56" s="58"/>
      <c r="T56" s="58">
        <v>13</v>
      </c>
      <c r="U56" s="19"/>
      <c r="V56" s="19"/>
      <c r="W56" s="19"/>
      <c r="X56" s="19"/>
      <c r="Y56" s="19"/>
      <c r="Z56" s="19"/>
      <c r="AA56" s="19"/>
      <c r="AB56" s="19"/>
      <c r="AC56" s="19"/>
      <c r="AD56" s="58"/>
      <c r="AE56" s="19"/>
      <c r="AF56" s="19"/>
      <c r="AG56" s="19"/>
      <c r="AH56" s="58"/>
      <c r="AI56" s="19"/>
      <c r="AJ56" s="19"/>
      <c r="AK56" s="19"/>
      <c r="AL56" s="19"/>
      <c r="AM56" s="19"/>
      <c r="AN56" s="19"/>
      <c r="AO56" s="19"/>
      <c r="AP56" s="19"/>
      <c r="AQ56" s="19"/>
      <c r="AR56" s="19"/>
      <c r="AS56" s="19"/>
      <c r="AT56" s="19"/>
      <c r="AU56" s="19"/>
      <c r="AV56" s="19"/>
      <c r="AW56" s="19"/>
      <c r="AX56" s="19"/>
      <c r="AY56" s="19"/>
      <c r="AZ56" s="19"/>
      <c r="BA56" s="19"/>
      <c r="BB56" s="19"/>
      <c r="BC56" s="19"/>
      <c r="BD56" s="19"/>
      <c r="BE56" s="19"/>
      <c r="BF56" s="19"/>
      <c r="BG56" s="19"/>
      <c r="BH56" s="19"/>
      <c r="BI56" s="19"/>
      <c r="BJ56" s="19"/>
      <c r="BK56" s="19"/>
      <c r="BL56" s="19"/>
      <c r="BM56" s="19"/>
      <c r="BN56" s="19"/>
      <c r="BO56" s="19"/>
      <c r="BP56" s="19"/>
      <c r="BQ56" s="19">
        <v>7</v>
      </c>
      <c r="BR56" s="48"/>
      <c r="BS56" s="48"/>
      <c r="BT56" s="19"/>
      <c r="BU56" s="19"/>
      <c r="BV56" s="19"/>
      <c r="BW56" s="19"/>
      <c r="BX56" s="19"/>
      <c r="BY56" s="19"/>
      <c r="BZ56" s="19"/>
      <c r="CA56" s="19"/>
      <c r="CB56" s="19"/>
      <c r="CC56" s="19"/>
      <c r="CD56" s="58"/>
      <c r="CE56" s="98">
        <v>1</v>
      </c>
      <c r="CF56" s="19" t="s">
        <v>115</v>
      </c>
      <c r="CG56" s="58"/>
      <c r="CH56" s="58"/>
      <c r="CI56" s="58"/>
      <c r="CJ56" s="245"/>
    </row>
    <row r="57" spans="1:88" s="7" customFormat="1" ht="48">
      <c r="A57" s="43">
        <v>269</v>
      </c>
      <c r="B57" s="40"/>
      <c r="C57" s="39" t="s">
        <v>42</v>
      </c>
      <c r="D57" s="40"/>
      <c r="E57" s="62" t="s">
        <v>42</v>
      </c>
      <c r="F57" s="62" t="s">
        <v>802</v>
      </c>
      <c r="G57" s="41" t="s">
        <v>375</v>
      </c>
      <c r="H57" s="41" t="s">
        <v>291</v>
      </c>
      <c r="I57" s="18"/>
      <c r="J57" s="19"/>
      <c r="K57" s="19"/>
      <c r="L57" s="19"/>
      <c r="M57" s="19"/>
      <c r="N57" s="19"/>
      <c r="O57" s="19"/>
      <c r="P57" s="19"/>
      <c r="Q57" s="19"/>
      <c r="R57" s="19"/>
      <c r="S57" s="19"/>
      <c r="T57" s="19"/>
      <c r="U57" s="19"/>
      <c r="V57" s="19"/>
      <c r="W57" s="19"/>
      <c r="X57" s="19"/>
      <c r="Y57" s="19"/>
      <c r="Z57" s="19"/>
      <c r="AA57" s="19"/>
      <c r="AB57" s="19"/>
      <c r="AC57" s="19"/>
      <c r="AD57" s="19">
        <v>10</v>
      </c>
      <c r="AE57" s="19"/>
      <c r="AF57" s="19"/>
      <c r="AG57" s="19"/>
      <c r="AH57" s="58"/>
      <c r="AI57" s="19">
        <v>9</v>
      </c>
      <c r="AJ57" s="19"/>
      <c r="AK57" s="19"/>
      <c r="AL57" s="19"/>
      <c r="AM57" s="19"/>
      <c r="AN57" s="19"/>
      <c r="AO57" s="19"/>
      <c r="AP57" s="19"/>
      <c r="AQ57" s="19"/>
      <c r="AR57" s="19">
        <v>13</v>
      </c>
      <c r="AS57" s="19"/>
      <c r="AT57" s="19"/>
      <c r="AU57" s="19"/>
      <c r="AV57" s="19"/>
      <c r="AW57" s="19"/>
      <c r="AX57" s="19"/>
      <c r="AY57" s="19">
        <v>9</v>
      </c>
      <c r="AZ57" s="19"/>
      <c r="BA57" s="19"/>
      <c r="BB57" s="19"/>
      <c r="BC57" s="19"/>
      <c r="BD57" s="19"/>
      <c r="BE57" s="19"/>
      <c r="BF57" s="19"/>
      <c r="BG57" s="19"/>
      <c r="BH57" s="19"/>
      <c r="BI57" s="19"/>
      <c r="BJ57" s="19"/>
      <c r="BK57" s="19"/>
      <c r="BL57" s="19"/>
      <c r="BM57" s="19"/>
      <c r="BN57" s="19"/>
      <c r="BO57" s="19"/>
      <c r="BP57" s="19"/>
      <c r="BQ57" s="19"/>
      <c r="BR57" s="19"/>
      <c r="BS57" s="19"/>
      <c r="BT57" s="19"/>
      <c r="BU57" s="19"/>
      <c r="BV57" s="19"/>
      <c r="BW57" s="19"/>
      <c r="BX57" s="19"/>
      <c r="BY57" s="19"/>
      <c r="BZ57" s="19"/>
      <c r="CA57" s="19"/>
      <c r="CB57" s="19"/>
      <c r="CC57" s="19" t="s">
        <v>269</v>
      </c>
      <c r="CD57" s="19"/>
      <c r="CE57" s="98">
        <v>1</v>
      </c>
      <c r="CF57" s="19" t="s">
        <v>115</v>
      </c>
      <c r="CG57" s="58"/>
      <c r="CH57" s="58"/>
      <c r="CI57" s="58"/>
      <c r="CJ57" s="245"/>
    </row>
    <row r="58" spans="1:88" s="7" customFormat="1" ht="36.5" thickBot="1">
      <c r="A58" s="87">
        <v>270</v>
      </c>
      <c r="B58" s="69"/>
      <c r="C58" s="116" t="s">
        <v>42</v>
      </c>
      <c r="D58" s="69"/>
      <c r="E58" s="154" t="s">
        <v>42</v>
      </c>
      <c r="F58" s="154" t="s">
        <v>803</v>
      </c>
      <c r="G58" s="70" t="s">
        <v>374</v>
      </c>
      <c r="H58" s="70" t="s">
        <v>291</v>
      </c>
      <c r="I58" s="71"/>
      <c r="J58" s="72"/>
      <c r="K58" s="72"/>
      <c r="L58" s="72"/>
      <c r="M58" s="72"/>
      <c r="N58" s="72"/>
      <c r="O58" s="72"/>
      <c r="P58" s="72"/>
      <c r="Q58" s="72"/>
      <c r="R58" s="72"/>
      <c r="S58" s="74"/>
      <c r="T58" s="74"/>
      <c r="U58" s="72"/>
      <c r="V58" s="72"/>
      <c r="W58" s="72"/>
      <c r="X58" s="72"/>
      <c r="Y58" s="72"/>
      <c r="Z58" s="72"/>
      <c r="AA58" s="72">
        <v>3</v>
      </c>
      <c r="AB58" s="72"/>
      <c r="AC58" s="72"/>
      <c r="AD58" s="74"/>
      <c r="AE58" s="72"/>
      <c r="AF58" s="72"/>
      <c r="AG58" s="72"/>
      <c r="AH58" s="74">
        <v>3</v>
      </c>
      <c r="AI58" s="72"/>
      <c r="AJ58" s="72"/>
      <c r="AK58" s="72"/>
      <c r="AL58" s="72"/>
      <c r="AM58" s="72"/>
      <c r="AN58" s="72"/>
      <c r="AO58" s="72"/>
      <c r="AP58" s="72"/>
      <c r="AQ58" s="72"/>
      <c r="AR58" s="72">
        <v>3</v>
      </c>
      <c r="AS58" s="72"/>
      <c r="AT58" s="72"/>
      <c r="AU58" s="72"/>
      <c r="AV58" s="72"/>
      <c r="AW58" s="72"/>
      <c r="AX58" s="72"/>
      <c r="AY58" s="72"/>
      <c r="AZ58" s="72"/>
      <c r="BA58" s="72"/>
      <c r="BB58" s="72"/>
      <c r="BC58" s="72"/>
      <c r="BD58" s="72"/>
      <c r="BE58" s="72"/>
      <c r="BF58" s="72"/>
      <c r="BG58" s="72"/>
      <c r="BH58" s="72"/>
      <c r="BI58" s="72"/>
      <c r="BJ58" s="72"/>
      <c r="BK58" s="72"/>
      <c r="BL58" s="72"/>
      <c r="BM58" s="72"/>
      <c r="BN58" s="72"/>
      <c r="BO58" s="72"/>
      <c r="BP58" s="72"/>
      <c r="BQ58" s="72"/>
      <c r="BR58" s="73"/>
      <c r="BS58" s="73"/>
      <c r="BT58" s="72"/>
      <c r="BU58" s="72"/>
      <c r="BV58" s="72"/>
      <c r="BW58" s="72">
        <v>15</v>
      </c>
      <c r="BX58" s="72"/>
      <c r="BY58" s="72"/>
      <c r="BZ58" s="72"/>
      <c r="CA58" s="72">
        <v>2</v>
      </c>
      <c r="CB58" s="72">
        <v>4</v>
      </c>
      <c r="CC58" s="72"/>
      <c r="CD58" s="74"/>
      <c r="CE58" s="101">
        <v>1</v>
      </c>
      <c r="CF58" s="72" t="s">
        <v>115</v>
      </c>
      <c r="CG58" s="74"/>
      <c r="CH58" s="74"/>
      <c r="CI58" s="74"/>
      <c r="CJ58" s="75"/>
    </row>
    <row r="59" spans="1:88" s="6" customFormat="1" ht="12"/>
    <row r="60" spans="1:88" s="6" customFormat="1" ht="12"/>
    <row r="61" spans="1:88" s="6" customFormat="1" ht="12"/>
    <row r="62" spans="1:88" s="6" customFormat="1" ht="12"/>
    <row r="63" spans="1:88" s="6" customFormat="1" ht="12"/>
    <row r="64" spans="1:88" s="6" customFormat="1" ht="12"/>
    <row r="65" spans="3:88" s="6" customFormat="1" ht="12"/>
    <row r="66" spans="3:88" s="6" customFormat="1" ht="12"/>
    <row r="67" spans="3:88" s="6" customFormat="1" ht="12"/>
    <row r="68" spans="3:88" s="6" customFormat="1" ht="12"/>
    <row r="69" spans="3:88" s="6" customFormat="1" ht="12"/>
    <row r="70" spans="3:88" s="6" customFormat="1" ht="12"/>
    <row r="71" spans="3:88" s="6" customFormat="1" ht="12"/>
    <row r="72" spans="3:88" s="6" customFormat="1" ht="12"/>
    <row r="73" spans="3:88" s="6" customFormat="1" ht="12"/>
    <row r="74" spans="3:88" s="6" customFormat="1" ht="12"/>
    <row r="75" spans="3:88" s="6" customFormat="1" ht="12"/>
    <row r="76" spans="3:88" s="6" customFormat="1" ht="15" customHeight="1"/>
    <row r="77" spans="3:88">
      <c r="C77" s="6"/>
      <c r="D77" s="6"/>
      <c r="E77" s="6"/>
      <c r="F77" s="6"/>
      <c r="G77" s="6"/>
      <c r="H77" s="6"/>
      <c r="I77" s="6"/>
      <c r="J77" s="6"/>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row>
    <row r="78" spans="3:88">
      <c r="C78" s="6"/>
      <c r="D78" s="6"/>
      <c r="E78" s="6"/>
      <c r="F78" s="6"/>
      <c r="G78" s="6"/>
      <c r="H78" s="6"/>
      <c r="I78" s="6"/>
      <c r="J78" s="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row>
    <row r="79" spans="3:88">
      <c r="C79" s="6"/>
      <c r="D79" s="6"/>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row>
    <row r="80" spans="3:88">
      <c r="C80" s="6"/>
      <c r="D80" s="6"/>
      <c r="E80" s="6"/>
      <c r="F80" s="6"/>
      <c r="G80" s="6"/>
      <c r="H80" s="6"/>
      <c r="I80" s="6"/>
      <c r="J80" s="6"/>
      <c r="K80" s="6"/>
      <c r="L80" s="6"/>
      <c r="M80" s="6"/>
      <c r="N80" s="6"/>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row>
    <row r="81" spans="3:88">
      <c r="C81" s="6"/>
      <c r="D81" s="6"/>
      <c r="E81" s="6"/>
      <c r="F81" s="6"/>
      <c r="G81" s="6"/>
      <c r="H81" s="6"/>
      <c r="I81" s="6"/>
      <c r="J81" s="6"/>
      <c r="K81" s="6"/>
      <c r="L81" s="6"/>
      <c r="M81" s="6"/>
      <c r="N81" s="6"/>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c r="CC81" s="6"/>
      <c r="CD81" s="6"/>
      <c r="CE81" s="6"/>
      <c r="CF81" s="6"/>
      <c r="CG81" s="6"/>
      <c r="CH81" s="6"/>
      <c r="CI81" s="6"/>
      <c r="CJ81" s="6"/>
    </row>
    <row r="82" spans="3:88">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c r="BV82" s="6"/>
      <c r="BW82" s="6"/>
      <c r="BX82" s="6"/>
      <c r="BY82" s="6"/>
      <c r="BZ82" s="6"/>
      <c r="CA82" s="6"/>
      <c r="CB82" s="6"/>
      <c r="CC82" s="6"/>
      <c r="CD82" s="6"/>
      <c r="CE82" s="6"/>
      <c r="CF82" s="6"/>
      <c r="CG82" s="6"/>
      <c r="CH82" s="6"/>
      <c r="CI82" s="6"/>
      <c r="CJ82" s="6"/>
    </row>
    <row r="83" spans="3:88">
      <c r="C83" s="6"/>
      <c r="D83" s="6"/>
      <c r="E83" s="6"/>
      <c r="F83" s="6"/>
      <c r="G83" s="6"/>
      <c r="H83" s="6"/>
      <c r="I83" s="6"/>
      <c r="J83" s="6"/>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6"/>
      <c r="CJ83" s="6"/>
    </row>
    <row r="84" spans="3:88">
      <c r="C84" s="6"/>
      <c r="D84" s="6"/>
      <c r="E84" s="6"/>
      <c r="F84" s="6"/>
      <c r="G84" s="6"/>
      <c r="H84" s="6"/>
      <c r="I84" s="6"/>
      <c r="J84" s="6"/>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row>
    <row r="85" spans="3:88">
      <c r="C85" s="6"/>
      <c r="D85" s="6"/>
      <c r="E85" s="6"/>
      <c r="F85" s="6"/>
      <c r="G85" s="6"/>
      <c r="H85" s="6"/>
      <c r="I85" s="6"/>
      <c r="J85" s="6"/>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c r="CC85" s="6"/>
      <c r="CD85" s="6"/>
      <c r="CE85" s="6"/>
      <c r="CF85" s="6"/>
      <c r="CG85" s="6"/>
      <c r="CH85" s="6"/>
      <c r="CI85" s="6"/>
      <c r="CJ85" s="6"/>
    </row>
    <row r="86" spans="3:88">
      <c r="C86" s="6"/>
      <c r="D86" s="6"/>
      <c r="E86" s="6"/>
      <c r="F86" s="6"/>
      <c r="G86" s="6"/>
      <c r="H86" s="6"/>
      <c r="I86" s="6"/>
      <c r="J86" s="6"/>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c r="BS86" s="6"/>
      <c r="BT86" s="6"/>
      <c r="BU86" s="6"/>
      <c r="BV86" s="6"/>
      <c r="BW86" s="6"/>
      <c r="BX86" s="6"/>
      <c r="BY86" s="6"/>
      <c r="BZ86" s="6"/>
      <c r="CA86" s="6"/>
      <c r="CB86" s="6"/>
      <c r="CC86" s="6"/>
      <c r="CD86" s="6"/>
      <c r="CE86" s="6"/>
      <c r="CF86" s="6"/>
      <c r="CG86" s="6"/>
      <c r="CH86" s="6"/>
      <c r="CI86" s="6"/>
      <c r="CJ86" s="6"/>
    </row>
    <row r="87" spans="3:88">
      <c r="C87" s="3"/>
      <c r="D87" s="3"/>
      <c r="E87" s="3"/>
      <c r="F87" s="3"/>
      <c r="G87" s="3"/>
      <c r="H87" s="3"/>
      <c r="CE87" s="6"/>
      <c r="CF87" s="6"/>
      <c r="CG87" s="6"/>
      <c r="CH87" s="6"/>
      <c r="CI87" s="6"/>
      <c r="CJ87" s="6"/>
    </row>
    <row r="88" spans="3:88">
      <c r="C88" s="3"/>
      <c r="D88" s="3"/>
      <c r="E88" s="3"/>
      <c r="F88" s="3"/>
      <c r="G88" s="3"/>
      <c r="H88" s="3"/>
      <c r="CE88" s="6"/>
      <c r="CF88" s="6"/>
      <c r="CG88" s="6"/>
      <c r="CH88" s="6"/>
      <c r="CI88" s="6"/>
      <c r="CJ88" s="6"/>
    </row>
    <row r="89" spans="3:88">
      <c r="C89" s="3"/>
      <c r="D89" s="3"/>
      <c r="E89" s="3"/>
      <c r="F89" s="3"/>
      <c r="G89" s="3"/>
      <c r="H89" s="3"/>
      <c r="CE89" s="6"/>
      <c r="CF89" s="6"/>
      <c r="CG89" s="6"/>
      <c r="CH89" s="6"/>
      <c r="CI89" s="6"/>
      <c r="CJ89" s="6"/>
    </row>
    <row r="90" spans="3:88">
      <c r="C90" s="3"/>
      <c r="D90" s="3"/>
      <c r="E90" s="3"/>
      <c r="F90" s="3"/>
      <c r="G90" s="3"/>
      <c r="H90" s="3"/>
      <c r="CE90" s="6"/>
      <c r="CF90" s="6"/>
      <c r="CG90" s="6"/>
      <c r="CH90" s="6"/>
      <c r="CI90" s="6"/>
      <c r="CJ90" s="6"/>
    </row>
    <row r="91" spans="3:88">
      <c r="C91" s="3"/>
      <c r="D91" s="3"/>
      <c r="E91" s="3"/>
      <c r="F91" s="3"/>
      <c r="G91" s="3"/>
      <c r="H91" s="3"/>
      <c r="CE91" s="6"/>
      <c r="CF91" s="6"/>
      <c r="CG91" s="6"/>
      <c r="CH91" s="6"/>
      <c r="CI91" s="6"/>
      <c r="CJ91" s="6"/>
    </row>
    <row r="92" spans="3:88">
      <c r="C92" s="3"/>
      <c r="D92" s="3"/>
      <c r="E92" s="3"/>
      <c r="F92" s="3"/>
      <c r="G92" s="3"/>
      <c r="H92" s="3"/>
      <c r="CE92" s="6"/>
      <c r="CF92" s="6"/>
      <c r="CG92" s="6"/>
      <c r="CH92" s="6"/>
      <c r="CI92" s="6"/>
      <c r="CJ92" s="6"/>
    </row>
    <row r="93" spans="3:88">
      <c r="C93" s="3"/>
      <c r="D93" s="3"/>
      <c r="E93" s="3"/>
      <c r="F93" s="3"/>
      <c r="G93" s="3"/>
      <c r="H93" s="3"/>
      <c r="CE93" s="6"/>
      <c r="CF93" s="6"/>
      <c r="CG93" s="6"/>
      <c r="CH93" s="6"/>
      <c r="CI93" s="6"/>
      <c r="CJ93" s="6"/>
    </row>
    <row r="94" spans="3:88">
      <c r="C94" s="3"/>
      <c r="D94" s="3"/>
      <c r="E94" s="3"/>
      <c r="F94" s="3"/>
      <c r="G94" s="3"/>
      <c r="H94" s="3"/>
      <c r="CE94" s="6"/>
      <c r="CF94" s="6"/>
      <c r="CG94" s="6"/>
      <c r="CH94" s="6"/>
      <c r="CI94" s="6"/>
      <c r="CJ94" s="6"/>
    </row>
    <row r="95" spans="3:88">
      <c r="C95" s="3"/>
      <c r="D95" s="3"/>
      <c r="E95" s="3"/>
      <c r="F95" s="3"/>
      <c r="G95" s="3"/>
      <c r="H95" s="3"/>
      <c r="CE95" s="6"/>
      <c r="CF95" s="6"/>
      <c r="CG95" s="6"/>
      <c r="CH95" s="6"/>
      <c r="CI95" s="6"/>
      <c r="CJ95" s="6"/>
    </row>
    <row r="96" spans="3:88">
      <c r="C96" s="3"/>
      <c r="D96" s="3"/>
      <c r="E96" s="3"/>
      <c r="F96" s="3"/>
      <c r="G96" s="3"/>
      <c r="H96" s="3"/>
      <c r="CE96" s="6"/>
      <c r="CF96" s="6"/>
      <c r="CG96" s="6"/>
      <c r="CH96" s="6"/>
      <c r="CI96" s="6"/>
      <c r="CJ96" s="6"/>
    </row>
    <row r="97" spans="3:88">
      <c r="C97" s="3"/>
      <c r="D97" s="3"/>
      <c r="E97" s="3"/>
      <c r="F97" s="3"/>
      <c r="G97" s="3"/>
      <c r="H97" s="3"/>
      <c r="CE97" s="6"/>
      <c r="CF97" s="6"/>
      <c r="CG97" s="6"/>
      <c r="CH97" s="6"/>
      <c r="CI97" s="6"/>
      <c r="CJ97" s="6"/>
    </row>
    <row r="98" spans="3:88">
      <c r="C98" s="3"/>
      <c r="D98" s="3"/>
      <c r="E98" s="3"/>
      <c r="F98" s="3"/>
      <c r="G98" s="3"/>
      <c r="H98" s="3"/>
      <c r="CE98" s="6"/>
      <c r="CF98" s="6"/>
      <c r="CG98" s="6"/>
      <c r="CH98" s="6"/>
      <c r="CI98" s="6"/>
      <c r="CJ98" s="6"/>
    </row>
    <row r="99" spans="3:88">
      <c r="C99" s="3"/>
      <c r="D99" s="3"/>
      <c r="E99" s="3"/>
      <c r="F99" s="3"/>
      <c r="G99" s="3"/>
      <c r="H99" s="3"/>
      <c r="CE99" s="6"/>
      <c r="CF99" s="6"/>
      <c r="CG99" s="6"/>
      <c r="CH99" s="6"/>
      <c r="CI99" s="6"/>
      <c r="CJ99" s="6"/>
    </row>
    <row r="100" spans="3:88">
      <c r="C100" s="3"/>
      <c r="D100" s="3"/>
      <c r="E100" s="3"/>
      <c r="F100" s="3"/>
      <c r="G100" s="3"/>
      <c r="H100" s="3"/>
      <c r="CE100" s="6"/>
      <c r="CF100" s="6"/>
      <c r="CG100" s="6"/>
      <c r="CH100" s="6"/>
      <c r="CI100" s="6"/>
      <c r="CJ100" s="6"/>
    </row>
    <row r="101" spans="3:88">
      <c r="C101" s="3"/>
      <c r="D101" s="3"/>
      <c r="E101" s="3"/>
      <c r="F101" s="3"/>
      <c r="G101" s="3"/>
      <c r="H101" s="3"/>
    </row>
    <row r="102" spans="3:88">
      <c r="C102" s="3"/>
      <c r="D102" s="3"/>
      <c r="E102" s="3"/>
      <c r="F102" s="3"/>
      <c r="G102" s="3"/>
      <c r="H102" s="3"/>
    </row>
    <row r="103" spans="3:88">
      <c r="C103" s="3"/>
      <c r="D103" s="3"/>
      <c r="E103" s="3"/>
      <c r="F103" s="3"/>
      <c r="G103" s="3"/>
      <c r="H103" s="3"/>
    </row>
    <row r="104" spans="3:88">
      <c r="C104" s="3"/>
      <c r="D104" s="3"/>
      <c r="E104" s="3"/>
      <c r="F104" s="3"/>
      <c r="G104" s="3"/>
      <c r="H104" s="3"/>
    </row>
    <row r="105" spans="3:88">
      <c r="C105" s="3"/>
      <c r="D105" s="3"/>
      <c r="E105" s="3"/>
      <c r="F105" s="3"/>
      <c r="G105" s="3"/>
      <c r="H105" s="3"/>
    </row>
    <row r="106" spans="3:88">
      <c r="C106" s="3"/>
      <c r="D106" s="3"/>
      <c r="E106" s="3"/>
      <c r="F106" s="3"/>
      <c r="G106" s="3"/>
      <c r="H106" s="3"/>
    </row>
    <row r="107" spans="3:88">
      <c r="C107" s="3"/>
      <c r="D107" s="3"/>
      <c r="E107" s="3"/>
      <c r="F107" s="3"/>
      <c r="G107" s="3"/>
      <c r="H107" s="3"/>
    </row>
    <row r="108" spans="3:88">
      <c r="C108" s="3"/>
      <c r="D108" s="3"/>
      <c r="E108" s="3"/>
      <c r="F108" s="3"/>
      <c r="G108" s="3"/>
      <c r="H108" s="3"/>
    </row>
    <row r="109" spans="3:88">
      <c r="C109" s="3"/>
      <c r="D109" s="3"/>
      <c r="E109" s="3"/>
      <c r="F109" s="3"/>
      <c r="G109" s="3"/>
      <c r="H109" s="3"/>
    </row>
    <row r="110" spans="3:88">
      <c r="C110" s="3"/>
      <c r="D110" s="3"/>
      <c r="E110" s="3"/>
      <c r="F110" s="3"/>
      <c r="G110" s="3"/>
      <c r="H110" s="3"/>
    </row>
    <row r="111" spans="3:88">
      <c r="C111" s="3"/>
      <c r="D111" s="3"/>
      <c r="E111" s="3"/>
      <c r="F111" s="3"/>
      <c r="G111" s="3"/>
      <c r="H111" s="3"/>
    </row>
    <row r="112" spans="3:88">
      <c r="C112" s="3"/>
      <c r="D112" s="3"/>
      <c r="E112" s="3"/>
      <c r="F112" s="3"/>
      <c r="G112" s="3"/>
      <c r="H112" s="3"/>
    </row>
    <row r="113" spans="3:8">
      <c r="C113" s="3"/>
      <c r="D113" s="3"/>
      <c r="E113" s="3"/>
      <c r="F113" s="3"/>
      <c r="G113" s="3"/>
      <c r="H113" s="3"/>
    </row>
    <row r="114" spans="3:8">
      <c r="C114" s="3"/>
      <c r="D114" s="3"/>
      <c r="E114" s="3"/>
      <c r="F114" s="3"/>
      <c r="G114" s="3"/>
      <c r="H114" s="3"/>
    </row>
    <row r="115" spans="3:8">
      <c r="C115" s="3"/>
      <c r="D115" s="3"/>
      <c r="E115" s="3"/>
      <c r="F115" s="3"/>
      <c r="G115" s="3"/>
      <c r="H115" s="3"/>
    </row>
    <row r="116" spans="3:8">
      <c r="C116" s="3"/>
      <c r="D116" s="3"/>
      <c r="E116" s="3"/>
      <c r="F116" s="3"/>
      <c r="G116" s="3"/>
      <c r="H116" s="3"/>
    </row>
    <row r="117" spans="3:8">
      <c r="C117" s="3"/>
      <c r="D117" s="3"/>
      <c r="E117" s="3"/>
      <c r="F117" s="3"/>
      <c r="G117" s="3"/>
      <c r="H117" s="3"/>
    </row>
    <row r="118" spans="3:8">
      <c r="C118" s="3"/>
      <c r="D118" s="3"/>
      <c r="E118" s="3"/>
      <c r="F118" s="3"/>
      <c r="G118" s="3"/>
      <c r="H118" s="3"/>
    </row>
    <row r="119" spans="3:8">
      <c r="C119" s="3"/>
      <c r="D119" s="3"/>
      <c r="E119" s="3"/>
      <c r="F119" s="3"/>
      <c r="G119" s="3"/>
      <c r="H119" s="3"/>
    </row>
    <row r="120" spans="3:8">
      <c r="C120" s="3"/>
      <c r="D120" s="3"/>
      <c r="E120" s="3"/>
      <c r="F120" s="3"/>
      <c r="G120" s="3"/>
      <c r="H120" s="3"/>
    </row>
    <row r="121" spans="3:8">
      <c r="C121" s="3"/>
      <c r="D121" s="3"/>
      <c r="E121" s="3"/>
      <c r="F121" s="3"/>
      <c r="G121" s="3"/>
      <c r="H121" s="3"/>
    </row>
    <row r="122" spans="3:8">
      <c r="C122" s="3"/>
      <c r="D122" s="3"/>
      <c r="E122" s="3"/>
      <c r="F122" s="3"/>
      <c r="G122" s="3"/>
      <c r="H122" s="3"/>
    </row>
    <row r="123" spans="3:8">
      <c r="C123" s="3"/>
      <c r="D123" s="3"/>
      <c r="E123" s="3"/>
      <c r="F123" s="3"/>
      <c r="G123" s="3"/>
      <c r="H123" s="3"/>
    </row>
    <row r="124" spans="3:8">
      <c r="C124" s="3"/>
      <c r="D124" s="3"/>
      <c r="E124" s="3"/>
      <c r="F124" s="3"/>
      <c r="G124" s="3"/>
      <c r="H124" s="3"/>
    </row>
    <row r="125" spans="3:8">
      <c r="C125" s="3"/>
      <c r="D125" s="3"/>
      <c r="E125" s="3"/>
      <c r="F125" s="3"/>
      <c r="G125" s="3"/>
      <c r="H125" s="3"/>
    </row>
    <row r="126" spans="3:8">
      <c r="C126" s="3"/>
      <c r="D126" s="3"/>
      <c r="E126" s="3"/>
      <c r="F126" s="3"/>
      <c r="G126" s="3"/>
      <c r="H126" s="3"/>
    </row>
    <row r="127" spans="3:8">
      <c r="C127" s="3"/>
      <c r="D127" s="3"/>
      <c r="E127" s="3"/>
      <c r="F127" s="3"/>
      <c r="G127" s="3"/>
      <c r="H127" s="3"/>
    </row>
    <row r="128" spans="3:8">
      <c r="C128" s="3"/>
      <c r="D128" s="3"/>
      <c r="E128" s="3"/>
      <c r="F128" s="3"/>
      <c r="G128" s="3"/>
      <c r="H128" s="3"/>
    </row>
    <row r="129" spans="3:8">
      <c r="C129" s="3"/>
      <c r="D129" s="3"/>
      <c r="E129" s="3"/>
      <c r="F129" s="3"/>
      <c r="G129" s="3"/>
      <c r="H129" s="3"/>
    </row>
    <row r="130" spans="3:8">
      <c r="C130" s="3"/>
      <c r="D130" s="3"/>
      <c r="E130" s="3"/>
      <c r="F130" s="3"/>
      <c r="G130" s="3"/>
      <c r="H130" s="3"/>
    </row>
    <row r="131" spans="3:8">
      <c r="C131" s="3"/>
      <c r="D131" s="3"/>
      <c r="E131" s="3"/>
      <c r="F131" s="3"/>
      <c r="G131" s="3"/>
      <c r="H131" s="3"/>
    </row>
    <row r="132" spans="3:8">
      <c r="C132" s="3"/>
      <c r="D132" s="3"/>
      <c r="E132" s="3"/>
      <c r="F132" s="3"/>
      <c r="G132" s="3"/>
      <c r="H132" s="3"/>
    </row>
    <row r="133" spans="3:8">
      <c r="C133" s="3"/>
      <c r="D133" s="3"/>
      <c r="E133" s="3"/>
      <c r="F133" s="3"/>
      <c r="G133" s="3"/>
      <c r="H133" s="3"/>
    </row>
    <row r="134" spans="3:8">
      <c r="C134" s="3"/>
      <c r="D134" s="3"/>
      <c r="E134" s="3"/>
      <c r="F134" s="3"/>
      <c r="G134" s="3"/>
      <c r="H134" s="3"/>
    </row>
    <row r="135" spans="3:8">
      <c r="C135" s="3"/>
      <c r="D135" s="3"/>
      <c r="E135" s="3"/>
      <c r="F135" s="3"/>
      <c r="G135" s="3"/>
      <c r="H135" s="3"/>
    </row>
    <row r="136" spans="3:8">
      <c r="C136" s="3"/>
      <c r="D136" s="3"/>
      <c r="E136" s="3"/>
      <c r="F136" s="3"/>
      <c r="G136" s="3"/>
      <c r="H136" s="3"/>
    </row>
    <row r="137" spans="3:8">
      <c r="C137" s="3"/>
      <c r="D137" s="3"/>
      <c r="E137" s="3"/>
      <c r="F137" s="3"/>
      <c r="G137" s="3"/>
      <c r="H137" s="3"/>
    </row>
    <row r="138" spans="3:8">
      <c r="C138" s="3"/>
      <c r="D138" s="3"/>
      <c r="E138" s="3"/>
      <c r="F138" s="3"/>
      <c r="G138" s="3"/>
      <c r="H138" s="3"/>
    </row>
    <row r="139" spans="3:8">
      <c r="C139" s="3"/>
      <c r="D139" s="3"/>
      <c r="E139" s="3"/>
      <c r="F139" s="3"/>
      <c r="G139" s="3"/>
      <c r="H139" s="3"/>
    </row>
    <row r="140" spans="3:8">
      <c r="C140" s="3"/>
      <c r="D140" s="3"/>
      <c r="E140" s="3"/>
      <c r="F140" s="3"/>
      <c r="G140" s="3"/>
      <c r="H140" s="3"/>
    </row>
    <row r="141" spans="3:8">
      <c r="C141" s="3"/>
      <c r="D141" s="3"/>
      <c r="E141" s="3"/>
      <c r="F141" s="3"/>
      <c r="G141" s="3"/>
      <c r="H141" s="3"/>
    </row>
    <row r="142" spans="3:8">
      <c r="C142" s="3"/>
      <c r="D142" s="3"/>
      <c r="E142" s="3"/>
      <c r="F142" s="3"/>
      <c r="G142" s="3"/>
      <c r="H142" s="3"/>
    </row>
    <row r="143" spans="3:8">
      <c r="C143" s="3"/>
      <c r="D143" s="3"/>
      <c r="E143" s="3"/>
      <c r="F143" s="3"/>
      <c r="G143" s="3"/>
      <c r="H143" s="3"/>
    </row>
    <row r="144" spans="3:8">
      <c r="C144" s="3"/>
      <c r="D144" s="3"/>
      <c r="E144" s="3"/>
      <c r="F144" s="3"/>
      <c r="G144" s="3"/>
      <c r="H144" s="3"/>
    </row>
    <row r="145" spans="3:8">
      <c r="C145" s="3"/>
      <c r="D145" s="3"/>
      <c r="E145" s="3"/>
      <c r="F145" s="3"/>
      <c r="G145" s="3"/>
      <c r="H145" s="3"/>
    </row>
    <row r="146" spans="3:8">
      <c r="C146" s="3"/>
      <c r="D146" s="3"/>
      <c r="E146" s="3"/>
      <c r="F146" s="3"/>
      <c r="G146" s="3"/>
      <c r="H146" s="3"/>
    </row>
    <row r="147" spans="3:8">
      <c r="C147" s="3"/>
      <c r="D147" s="3"/>
      <c r="E147" s="3"/>
      <c r="F147" s="3"/>
      <c r="G147" s="3"/>
      <c r="H147" s="3"/>
    </row>
    <row r="148" spans="3:8">
      <c r="C148" s="3"/>
      <c r="D148" s="3"/>
      <c r="E148" s="3"/>
      <c r="F148" s="3"/>
      <c r="G148" s="3"/>
      <c r="H148" s="3"/>
    </row>
    <row r="149" spans="3:8">
      <c r="C149" s="3"/>
      <c r="D149" s="3"/>
      <c r="E149" s="3"/>
      <c r="F149" s="3"/>
      <c r="G149" s="3"/>
      <c r="H149" s="3"/>
    </row>
    <row r="150" spans="3:8">
      <c r="C150" s="3"/>
      <c r="D150" s="3"/>
      <c r="E150" s="3"/>
      <c r="F150" s="3"/>
      <c r="G150" s="3"/>
      <c r="H150" s="3"/>
    </row>
    <row r="151" spans="3:8">
      <c r="C151" s="3"/>
      <c r="D151" s="3"/>
      <c r="E151" s="3"/>
      <c r="F151" s="3"/>
      <c r="G151" s="3"/>
      <c r="H151" s="3"/>
    </row>
    <row r="152" spans="3:8">
      <c r="C152" s="3"/>
      <c r="D152" s="3"/>
      <c r="E152" s="3"/>
      <c r="F152" s="3"/>
      <c r="G152" s="3"/>
      <c r="H152" s="3"/>
    </row>
    <row r="153" spans="3:8">
      <c r="C153" s="3"/>
      <c r="D153" s="3"/>
      <c r="E153" s="3"/>
      <c r="F153" s="3"/>
      <c r="G153" s="3"/>
      <c r="H153" s="3"/>
    </row>
    <row r="154" spans="3:8">
      <c r="C154" s="3"/>
      <c r="D154" s="3"/>
      <c r="E154" s="3"/>
      <c r="F154" s="3"/>
      <c r="G154" s="3"/>
      <c r="H154" s="3"/>
    </row>
    <row r="155" spans="3:8">
      <c r="C155" s="3"/>
      <c r="D155" s="3"/>
      <c r="E155" s="3"/>
      <c r="F155" s="3"/>
      <c r="G155" s="3"/>
      <c r="H155" s="3"/>
    </row>
    <row r="156" spans="3:8">
      <c r="C156" s="3"/>
      <c r="D156" s="3"/>
      <c r="E156" s="3"/>
      <c r="F156" s="3"/>
      <c r="G156" s="3"/>
      <c r="H156" s="3"/>
    </row>
    <row r="157" spans="3:8">
      <c r="C157" s="3"/>
      <c r="D157" s="3"/>
      <c r="E157" s="3"/>
      <c r="F157" s="3"/>
      <c r="G157" s="3"/>
      <c r="H157" s="3"/>
    </row>
    <row r="158" spans="3:8">
      <c r="C158" s="3"/>
      <c r="D158" s="3"/>
      <c r="E158" s="3"/>
      <c r="F158" s="3"/>
      <c r="G158" s="3"/>
      <c r="H158" s="3"/>
    </row>
    <row r="159" spans="3:8">
      <c r="C159" s="3"/>
      <c r="D159" s="3"/>
      <c r="E159" s="3"/>
      <c r="F159" s="3"/>
      <c r="G159" s="3"/>
      <c r="H159" s="3"/>
    </row>
    <row r="160" spans="3:8">
      <c r="C160" s="3"/>
      <c r="D160" s="3"/>
      <c r="E160" s="3"/>
      <c r="F160" s="3"/>
      <c r="G160" s="3"/>
      <c r="H160" s="3"/>
    </row>
    <row r="161" spans="3:8">
      <c r="C161" s="3"/>
      <c r="D161" s="3"/>
      <c r="E161" s="3"/>
      <c r="F161" s="3"/>
      <c r="G161" s="3"/>
      <c r="H161" s="3"/>
    </row>
    <row r="162" spans="3:8">
      <c r="C162" s="3"/>
      <c r="D162" s="3"/>
      <c r="E162" s="3"/>
      <c r="F162" s="3"/>
      <c r="G162" s="3"/>
      <c r="H162" s="3"/>
    </row>
    <row r="163" spans="3:8">
      <c r="C163" s="3"/>
      <c r="D163" s="3"/>
      <c r="E163" s="3"/>
      <c r="F163" s="3"/>
      <c r="G163" s="3"/>
      <c r="H163" s="3"/>
    </row>
    <row r="164" spans="3:8">
      <c r="C164" s="3"/>
      <c r="D164" s="3"/>
      <c r="E164" s="3"/>
      <c r="F164" s="3"/>
      <c r="G164" s="3"/>
      <c r="H164" s="3"/>
    </row>
    <row r="165" spans="3:8">
      <c r="C165" s="3"/>
      <c r="D165" s="3"/>
      <c r="E165" s="3"/>
      <c r="F165" s="3"/>
      <c r="G165" s="3"/>
      <c r="H165" s="3"/>
    </row>
    <row r="166" spans="3:8">
      <c r="C166" s="3"/>
      <c r="D166" s="3"/>
      <c r="E166" s="3"/>
      <c r="F166" s="3"/>
      <c r="G166" s="3"/>
      <c r="H166" s="3"/>
    </row>
    <row r="167" spans="3:8">
      <c r="C167" s="3"/>
      <c r="D167" s="3"/>
      <c r="E167" s="3"/>
      <c r="F167" s="3"/>
      <c r="G167" s="3"/>
      <c r="H167" s="3"/>
    </row>
    <row r="168" spans="3:8">
      <c r="C168" s="3"/>
      <c r="D168" s="3"/>
      <c r="E168" s="3"/>
      <c r="F168" s="3"/>
      <c r="G168" s="3"/>
      <c r="H168" s="3"/>
    </row>
    <row r="169" spans="3:8">
      <c r="C169" s="3"/>
      <c r="D169" s="3"/>
      <c r="E169" s="3"/>
      <c r="F169" s="3"/>
      <c r="G169" s="3"/>
      <c r="H169" s="3"/>
    </row>
    <row r="170" spans="3:8">
      <c r="C170" s="3"/>
      <c r="D170" s="3"/>
      <c r="E170" s="3"/>
      <c r="F170" s="3"/>
      <c r="G170" s="3"/>
      <c r="H170" s="3"/>
    </row>
    <row r="171" spans="3:8">
      <c r="C171" s="3"/>
      <c r="D171" s="3"/>
      <c r="E171" s="3"/>
      <c r="F171" s="3"/>
      <c r="G171" s="3"/>
      <c r="H171" s="3"/>
    </row>
    <row r="172" spans="3:8">
      <c r="C172" s="3"/>
      <c r="D172" s="3"/>
      <c r="E172" s="3"/>
      <c r="F172" s="3"/>
      <c r="G172" s="3"/>
      <c r="H172" s="3"/>
    </row>
    <row r="173" spans="3:8">
      <c r="C173" s="3"/>
      <c r="D173" s="3"/>
      <c r="E173" s="3"/>
      <c r="F173" s="3"/>
      <c r="G173" s="3"/>
      <c r="H173" s="3"/>
    </row>
    <row r="174" spans="3:8">
      <c r="C174" s="3"/>
      <c r="D174" s="3"/>
      <c r="E174" s="3"/>
      <c r="F174" s="3"/>
      <c r="G174" s="3"/>
      <c r="H174" s="3"/>
    </row>
    <row r="175" spans="3:8">
      <c r="C175" s="3"/>
      <c r="D175" s="3"/>
      <c r="E175" s="3"/>
      <c r="F175" s="3"/>
      <c r="G175" s="3"/>
      <c r="H175" s="3"/>
    </row>
    <row r="176" spans="3:8">
      <c r="C176" s="3"/>
      <c r="D176" s="3"/>
      <c r="E176" s="3"/>
      <c r="F176" s="3"/>
      <c r="G176" s="3"/>
      <c r="H176" s="3"/>
    </row>
    <row r="177" spans="3:8">
      <c r="C177" s="3"/>
      <c r="D177" s="3"/>
      <c r="E177" s="3"/>
      <c r="F177" s="3"/>
      <c r="G177" s="3"/>
      <c r="H177" s="3"/>
    </row>
    <row r="178" spans="3:8">
      <c r="C178" s="3"/>
      <c r="D178" s="3"/>
      <c r="E178" s="3"/>
      <c r="F178" s="3"/>
      <c r="G178" s="3"/>
      <c r="H178" s="3"/>
    </row>
    <row r="179" spans="3:8">
      <c r="C179" s="3"/>
      <c r="D179" s="3"/>
      <c r="E179" s="3"/>
      <c r="F179" s="3"/>
      <c r="G179" s="3"/>
      <c r="H179" s="3"/>
    </row>
    <row r="180" spans="3:8">
      <c r="C180" s="3"/>
      <c r="D180" s="3"/>
      <c r="E180" s="3"/>
      <c r="F180" s="3"/>
      <c r="G180" s="3"/>
      <c r="H180" s="3"/>
    </row>
    <row r="181" spans="3:8">
      <c r="C181" s="3"/>
      <c r="D181" s="3"/>
      <c r="E181" s="3"/>
      <c r="F181" s="3"/>
      <c r="G181" s="3"/>
      <c r="H181" s="3"/>
    </row>
    <row r="182" spans="3:8">
      <c r="C182" s="3"/>
      <c r="D182" s="3"/>
      <c r="E182" s="3"/>
      <c r="F182" s="3"/>
      <c r="G182" s="3"/>
      <c r="H182" s="3"/>
    </row>
    <row r="183" spans="3:8">
      <c r="C183" s="3"/>
      <c r="D183" s="3"/>
      <c r="E183" s="3"/>
      <c r="F183" s="3"/>
      <c r="G183" s="3"/>
      <c r="H183" s="3"/>
    </row>
    <row r="184" spans="3:8">
      <c r="C184" s="3"/>
      <c r="D184" s="3"/>
      <c r="E184" s="3"/>
      <c r="F184" s="3"/>
      <c r="G184" s="3"/>
      <c r="H184" s="3"/>
    </row>
    <row r="185" spans="3:8">
      <c r="C185" s="3"/>
      <c r="D185" s="3"/>
      <c r="E185" s="3"/>
      <c r="F185" s="3"/>
      <c r="G185" s="3"/>
      <c r="H185" s="3"/>
    </row>
    <row r="186" spans="3:8">
      <c r="C186" s="3"/>
      <c r="D186" s="3"/>
      <c r="E186" s="3"/>
      <c r="F186" s="3"/>
      <c r="G186" s="3"/>
      <c r="H186" s="3"/>
    </row>
    <row r="187" spans="3:8">
      <c r="C187" s="3"/>
      <c r="D187" s="3"/>
      <c r="E187" s="3"/>
      <c r="F187" s="3"/>
      <c r="G187" s="3"/>
      <c r="H187" s="3"/>
    </row>
    <row r="188" spans="3:8">
      <c r="C188" s="3"/>
      <c r="D188" s="3"/>
      <c r="E188" s="3"/>
      <c r="F188" s="3"/>
      <c r="G188" s="3"/>
      <c r="H188" s="3"/>
    </row>
    <row r="189" spans="3:8">
      <c r="C189" s="3"/>
      <c r="D189" s="3"/>
      <c r="E189" s="3"/>
      <c r="F189" s="3"/>
      <c r="G189" s="3"/>
      <c r="H189" s="3"/>
    </row>
    <row r="190" spans="3:8">
      <c r="C190" s="3"/>
      <c r="D190" s="3"/>
      <c r="E190" s="3"/>
      <c r="F190" s="3"/>
      <c r="G190" s="3"/>
      <c r="H190" s="3"/>
    </row>
    <row r="191" spans="3:8">
      <c r="C191" s="3"/>
      <c r="D191" s="3"/>
      <c r="E191" s="3"/>
      <c r="F191" s="3"/>
      <c r="G191" s="3"/>
      <c r="H191" s="3"/>
    </row>
    <row r="192" spans="3:8">
      <c r="C192" s="3"/>
      <c r="D192" s="3"/>
      <c r="E192" s="3"/>
      <c r="F192" s="3"/>
      <c r="G192" s="3"/>
      <c r="H192" s="3"/>
    </row>
    <row r="193" spans="3:8">
      <c r="C193" s="3"/>
      <c r="D193" s="3"/>
      <c r="E193" s="3"/>
      <c r="F193" s="3"/>
      <c r="G193" s="3"/>
      <c r="H193" s="3"/>
    </row>
    <row r="194" spans="3:8">
      <c r="C194" s="3"/>
      <c r="D194" s="3"/>
      <c r="E194" s="3"/>
      <c r="F194" s="3"/>
      <c r="G194" s="3"/>
      <c r="H194" s="3"/>
    </row>
    <row r="195" spans="3:8">
      <c r="C195" s="3"/>
      <c r="D195" s="3"/>
      <c r="E195" s="3"/>
      <c r="F195" s="3"/>
      <c r="G195" s="3"/>
      <c r="H195" s="3"/>
    </row>
    <row r="196" spans="3:8">
      <c r="C196" s="3"/>
      <c r="D196" s="3"/>
      <c r="E196" s="3"/>
      <c r="F196" s="3"/>
      <c r="G196" s="3"/>
      <c r="H196" s="3"/>
    </row>
    <row r="197" spans="3:8">
      <c r="C197" s="3"/>
      <c r="D197" s="3"/>
      <c r="E197" s="3"/>
      <c r="F197" s="3"/>
      <c r="G197" s="3"/>
      <c r="H197" s="3"/>
    </row>
    <row r="198" spans="3:8">
      <c r="C198" s="3"/>
      <c r="D198" s="3"/>
      <c r="E198" s="3"/>
      <c r="F198" s="3"/>
      <c r="G198" s="3"/>
      <c r="H198" s="3"/>
    </row>
    <row r="199" spans="3:8">
      <c r="C199" s="3"/>
      <c r="D199" s="3"/>
      <c r="E199" s="3"/>
      <c r="F199" s="3"/>
      <c r="G199" s="3"/>
      <c r="H199" s="3"/>
    </row>
    <row r="200" spans="3:8">
      <c r="C200" s="3"/>
      <c r="D200" s="3"/>
      <c r="E200" s="3"/>
      <c r="F200" s="3"/>
      <c r="G200" s="3"/>
      <c r="H200" s="3"/>
    </row>
    <row r="201" spans="3:8">
      <c r="C201" s="3"/>
      <c r="D201" s="3"/>
      <c r="E201" s="3"/>
      <c r="F201" s="3"/>
      <c r="G201" s="3"/>
      <c r="H201" s="3"/>
    </row>
    <row r="202" spans="3:8">
      <c r="C202" s="3"/>
      <c r="D202" s="3"/>
      <c r="E202" s="3"/>
      <c r="F202" s="3"/>
      <c r="G202" s="3"/>
      <c r="H202" s="3"/>
    </row>
    <row r="203" spans="3:8">
      <c r="C203" s="3"/>
      <c r="D203" s="3"/>
      <c r="E203" s="3"/>
      <c r="F203" s="3"/>
      <c r="G203" s="3"/>
      <c r="H203" s="3"/>
    </row>
    <row r="204" spans="3:8">
      <c r="C204" s="3"/>
      <c r="D204" s="3"/>
      <c r="E204" s="3"/>
      <c r="F204" s="3"/>
      <c r="G204" s="3"/>
      <c r="H204" s="3"/>
    </row>
    <row r="205" spans="3:8">
      <c r="C205" s="3"/>
      <c r="D205" s="3"/>
      <c r="E205" s="3"/>
      <c r="F205" s="3"/>
      <c r="G205" s="3"/>
      <c r="H205" s="3"/>
    </row>
    <row r="206" spans="3:8">
      <c r="C206" s="3"/>
      <c r="D206" s="3"/>
      <c r="E206" s="3"/>
      <c r="F206" s="3"/>
      <c r="G206" s="3"/>
      <c r="H206" s="3"/>
    </row>
    <row r="207" spans="3:8">
      <c r="C207" s="3"/>
      <c r="D207" s="3"/>
      <c r="E207" s="3"/>
      <c r="F207" s="3"/>
      <c r="G207" s="3"/>
      <c r="H207" s="3"/>
    </row>
    <row r="208" spans="3:8">
      <c r="C208" s="3"/>
      <c r="D208" s="3"/>
      <c r="E208" s="3"/>
      <c r="F208" s="3"/>
      <c r="G208" s="3"/>
      <c r="H208" s="3"/>
    </row>
    <row r="209" spans="3:8">
      <c r="C209" s="3"/>
      <c r="D209" s="3"/>
      <c r="E209" s="3"/>
      <c r="F209" s="3"/>
      <c r="G209" s="3"/>
      <c r="H209" s="3"/>
    </row>
    <row r="210" spans="3:8">
      <c r="C210" s="3"/>
      <c r="D210" s="3"/>
      <c r="E210" s="3"/>
      <c r="F210" s="3"/>
      <c r="G210" s="3"/>
      <c r="H210" s="3"/>
    </row>
    <row r="211" spans="3:8">
      <c r="C211" s="3"/>
      <c r="D211" s="3"/>
      <c r="E211" s="3"/>
      <c r="F211" s="3"/>
      <c r="G211" s="3"/>
      <c r="H211" s="3"/>
    </row>
    <row r="212" spans="3:8">
      <c r="C212" s="3"/>
      <c r="D212" s="3"/>
      <c r="E212" s="3"/>
      <c r="F212" s="3"/>
      <c r="G212" s="3"/>
      <c r="H212" s="3"/>
    </row>
    <row r="213" spans="3:8">
      <c r="C213" s="3"/>
      <c r="D213" s="3"/>
      <c r="E213" s="3"/>
      <c r="F213" s="3"/>
      <c r="G213" s="3"/>
      <c r="H213" s="3"/>
    </row>
    <row r="214" spans="3:8">
      <c r="C214" s="3"/>
      <c r="D214" s="3"/>
      <c r="E214" s="3"/>
      <c r="F214" s="3"/>
      <c r="G214" s="3"/>
      <c r="H214" s="3"/>
    </row>
    <row r="215" spans="3:8">
      <c r="C215" s="3"/>
      <c r="D215" s="3"/>
      <c r="E215" s="3"/>
      <c r="F215" s="3"/>
      <c r="G215" s="3"/>
      <c r="H215" s="3"/>
    </row>
    <row r="216" spans="3:8">
      <c r="C216" s="3"/>
      <c r="D216" s="3"/>
      <c r="E216" s="3"/>
      <c r="F216" s="3"/>
      <c r="G216" s="3"/>
      <c r="H216" s="3"/>
    </row>
    <row r="217" spans="3:8">
      <c r="C217" s="3"/>
      <c r="D217" s="3"/>
      <c r="E217" s="3"/>
      <c r="F217" s="3"/>
      <c r="G217" s="3"/>
      <c r="H217" s="3"/>
    </row>
    <row r="218" spans="3:8">
      <c r="C218" s="3"/>
      <c r="D218" s="3"/>
      <c r="E218" s="3"/>
      <c r="F218" s="3"/>
      <c r="G218" s="3"/>
      <c r="H218" s="3"/>
    </row>
    <row r="219" spans="3:8">
      <c r="C219" s="3"/>
      <c r="D219" s="3"/>
      <c r="E219" s="3"/>
      <c r="F219" s="3"/>
      <c r="G219" s="3"/>
      <c r="H219" s="3"/>
    </row>
    <row r="220" spans="3:8">
      <c r="C220" s="3"/>
      <c r="D220" s="3"/>
      <c r="E220" s="3"/>
      <c r="F220" s="3"/>
      <c r="G220" s="3"/>
      <c r="H220" s="3"/>
    </row>
    <row r="221" spans="3:8">
      <c r="C221" s="3"/>
      <c r="D221" s="3"/>
      <c r="E221" s="3"/>
      <c r="F221" s="3"/>
      <c r="G221" s="3"/>
      <c r="H221" s="3"/>
    </row>
    <row r="222" spans="3:8">
      <c r="C222" s="3"/>
      <c r="D222" s="3"/>
      <c r="E222" s="3"/>
      <c r="F222" s="3"/>
      <c r="G222" s="3"/>
      <c r="H222" s="3"/>
    </row>
    <row r="223" spans="3:8">
      <c r="C223" s="3"/>
      <c r="D223" s="3"/>
      <c r="E223" s="3"/>
      <c r="F223" s="3"/>
      <c r="G223" s="3"/>
      <c r="H223" s="3"/>
    </row>
    <row r="224" spans="3:8">
      <c r="C224" s="3"/>
      <c r="D224" s="3"/>
      <c r="E224" s="3"/>
      <c r="F224" s="3"/>
      <c r="G224" s="3"/>
      <c r="H224" s="3"/>
    </row>
    <row r="225" spans="3:8">
      <c r="C225" s="3"/>
      <c r="D225" s="3"/>
      <c r="E225" s="3"/>
      <c r="F225" s="3"/>
      <c r="G225" s="3"/>
      <c r="H225" s="3"/>
    </row>
    <row r="226" spans="3:8">
      <c r="C226" s="3"/>
      <c r="D226" s="3"/>
      <c r="E226" s="3"/>
      <c r="F226" s="3"/>
      <c r="G226" s="3"/>
      <c r="H226" s="3"/>
    </row>
    <row r="227" spans="3:8">
      <c r="C227" s="3"/>
      <c r="D227" s="3"/>
      <c r="E227" s="3"/>
      <c r="F227" s="3"/>
      <c r="G227" s="3"/>
      <c r="H227" s="3"/>
    </row>
    <row r="228" spans="3:8">
      <c r="C228" s="3"/>
      <c r="D228" s="3"/>
      <c r="E228" s="3"/>
      <c r="F228" s="3"/>
      <c r="G228" s="3"/>
      <c r="H228" s="3"/>
    </row>
    <row r="229" spans="3:8">
      <c r="C229" s="3"/>
      <c r="D229" s="3"/>
      <c r="E229" s="3"/>
      <c r="F229" s="3"/>
      <c r="G229" s="3"/>
      <c r="H229" s="3"/>
    </row>
    <row r="230" spans="3:8">
      <c r="C230" s="3"/>
      <c r="D230" s="3"/>
      <c r="E230" s="3"/>
      <c r="F230" s="3"/>
      <c r="G230" s="3"/>
      <c r="H230" s="3"/>
    </row>
    <row r="231" spans="3:8">
      <c r="C231" s="3"/>
      <c r="D231" s="3"/>
      <c r="E231" s="3"/>
      <c r="F231" s="3"/>
      <c r="G231" s="3"/>
      <c r="H231" s="3"/>
    </row>
    <row r="232" spans="3:8">
      <c r="C232" s="3"/>
      <c r="D232" s="3"/>
      <c r="E232" s="3"/>
      <c r="F232" s="3"/>
      <c r="G232" s="3"/>
      <c r="H232" s="3"/>
    </row>
    <row r="233" spans="3:8">
      <c r="C233" s="3"/>
      <c r="D233" s="3"/>
      <c r="E233" s="3"/>
      <c r="F233" s="3"/>
      <c r="G233" s="3"/>
      <c r="H233" s="3"/>
    </row>
    <row r="234" spans="3:8">
      <c r="C234" s="3"/>
      <c r="D234" s="3"/>
      <c r="E234" s="3"/>
      <c r="F234" s="3"/>
      <c r="G234" s="3"/>
      <c r="H234" s="3"/>
    </row>
    <row r="235" spans="3:8">
      <c r="C235" s="3"/>
      <c r="D235" s="3"/>
      <c r="E235" s="3"/>
      <c r="F235" s="3"/>
      <c r="G235" s="3"/>
      <c r="H235" s="3"/>
    </row>
    <row r="236" spans="3:8">
      <c r="C236" s="3"/>
      <c r="D236" s="3"/>
      <c r="E236" s="3"/>
      <c r="F236" s="3"/>
      <c r="G236" s="3"/>
      <c r="H236" s="3"/>
    </row>
    <row r="237" spans="3:8">
      <c r="C237" s="3"/>
      <c r="D237" s="3"/>
      <c r="E237" s="3"/>
      <c r="F237" s="3"/>
      <c r="G237" s="3"/>
      <c r="H237" s="3"/>
    </row>
    <row r="238" spans="3:8">
      <c r="C238" s="3"/>
      <c r="D238" s="3"/>
      <c r="E238" s="3"/>
      <c r="F238" s="3"/>
      <c r="G238" s="3"/>
      <c r="H238" s="3"/>
    </row>
    <row r="239" spans="3:8">
      <c r="C239" s="3"/>
      <c r="D239" s="3"/>
      <c r="E239" s="3"/>
      <c r="F239" s="3"/>
      <c r="G239" s="3"/>
      <c r="H239" s="3"/>
    </row>
  </sheetData>
  <autoFilter ref="A6:CJ58" xr:uid="{B89B4BD6-8C7D-4905-A477-653A729F24D2}"/>
  <mergeCells count="4">
    <mergeCell ref="A4:B4"/>
    <mergeCell ref="A3:E3"/>
    <mergeCell ref="C4:D4"/>
    <mergeCell ref="F3:F6"/>
  </mergeCells>
  <phoneticPr fontId="1"/>
  <pageMargins left="0.70866141732283472" right="0.70866141732283472" top="0.74803149606299213" bottom="0.74803149606299213" header="0.31496062992125984" footer="0.31496062992125984"/>
  <pageSetup paperSize="8" scale="17" fitToHeight="0" pageOrder="overThenDown"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D03B44-685C-4A5D-A7AF-C92AA03AD5DA}">
  <dimension ref="A1:Y208"/>
  <sheetViews>
    <sheetView zoomScaleNormal="100" workbookViewId="0">
      <selection sqref="A1:Y1"/>
    </sheetView>
  </sheetViews>
  <sheetFormatPr defaultColWidth="6.6328125" defaultRowHeight="13"/>
  <cols>
    <col min="1" max="1" width="6.54296875" style="216" customWidth="1"/>
    <col min="2" max="16384" width="6.6328125" style="216"/>
  </cols>
  <sheetData>
    <row r="1" spans="1:25" ht="23.5">
      <c r="A1" s="256" t="s">
        <v>4262</v>
      </c>
      <c r="B1" s="256"/>
      <c r="C1" s="256"/>
      <c r="D1" s="256"/>
      <c r="E1" s="256"/>
      <c r="F1" s="256"/>
      <c r="G1" s="256"/>
      <c r="H1" s="256"/>
      <c r="I1" s="256"/>
      <c r="J1" s="256"/>
      <c r="K1" s="256"/>
      <c r="L1" s="256"/>
      <c r="M1" s="256"/>
      <c r="N1" s="256"/>
      <c r="O1" s="256"/>
      <c r="P1" s="256"/>
      <c r="Q1" s="256"/>
      <c r="R1" s="256"/>
      <c r="S1" s="256"/>
      <c r="T1" s="256"/>
      <c r="U1" s="256"/>
      <c r="V1" s="256"/>
      <c r="W1" s="256"/>
      <c r="X1" s="256"/>
      <c r="Y1" s="256"/>
    </row>
    <row r="2" spans="1:25" ht="14">
      <c r="B2" s="217" t="s">
        <v>4072</v>
      </c>
      <c r="L2" s="218"/>
      <c r="M2" s="219"/>
      <c r="N2" s="219"/>
      <c r="O2" s="219"/>
      <c r="P2" s="219"/>
      <c r="Q2" s="219"/>
      <c r="R2" s="219"/>
    </row>
    <row r="4" spans="1:25">
      <c r="A4" s="220"/>
    </row>
    <row r="5" spans="1:25" ht="14">
      <c r="B5" s="221" t="s">
        <v>4073</v>
      </c>
      <c r="C5" s="257" t="str">
        <f>HYPERLINK("#分類事項一覧! $B$3 "," 男女　【男女】")</f>
        <v xml:space="preserve"> 男女　【男女】</v>
      </c>
      <c r="D5" s="257"/>
      <c r="E5" s="257"/>
      <c r="F5" s="257"/>
      <c r="G5" s="257"/>
      <c r="H5" s="257"/>
      <c r="I5" s="257"/>
      <c r="J5" s="257"/>
      <c r="K5" s="257"/>
      <c r="L5" s="257"/>
      <c r="M5" s="257"/>
      <c r="N5" s="257"/>
      <c r="O5" s="257"/>
      <c r="P5" s="257"/>
      <c r="Q5" s="257"/>
      <c r="R5" s="257"/>
      <c r="S5" s="257"/>
      <c r="T5" s="257"/>
      <c r="U5" s="257"/>
      <c r="V5" s="257"/>
      <c r="W5" s="257"/>
      <c r="X5" s="257"/>
    </row>
    <row r="6" spans="1:25" ht="14">
      <c r="B6" s="221" t="s">
        <v>4074</v>
      </c>
      <c r="C6" s="257" t="str">
        <f>HYPERLINK("#分類事項一覧! $B$12 "," 配偶関係　【配関】")</f>
        <v xml:space="preserve"> 配偶関係　【配関】</v>
      </c>
      <c r="D6" s="257"/>
      <c r="E6" s="257"/>
      <c r="F6" s="257"/>
      <c r="G6" s="257"/>
      <c r="H6" s="257"/>
      <c r="I6" s="257"/>
      <c r="J6" s="257"/>
      <c r="K6" s="257"/>
      <c r="L6" s="257"/>
      <c r="M6" s="257"/>
      <c r="N6" s="257"/>
      <c r="O6" s="257"/>
      <c r="P6" s="257"/>
      <c r="Q6" s="257"/>
      <c r="R6" s="257"/>
      <c r="S6" s="257"/>
      <c r="T6" s="257"/>
      <c r="U6" s="257"/>
      <c r="V6" s="257"/>
      <c r="W6" s="257"/>
      <c r="X6" s="257"/>
    </row>
    <row r="7" spans="1:25" ht="14">
      <c r="B7" s="221" t="s">
        <v>4075</v>
      </c>
      <c r="C7" s="257" t="str">
        <f>HYPERLINK("#分類事項一覧! $B$22 "," 世帯主との続き柄　【続柄】")</f>
        <v xml:space="preserve"> 世帯主との続き柄　【続柄】</v>
      </c>
      <c r="D7" s="257"/>
      <c r="E7" s="257"/>
      <c r="F7" s="257"/>
      <c r="G7" s="257"/>
      <c r="H7" s="257"/>
      <c r="I7" s="257"/>
      <c r="J7" s="257"/>
      <c r="K7" s="257"/>
      <c r="L7" s="257"/>
      <c r="M7" s="257"/>
      <c r="N7" s="257"/>
      <c r="O7" s="257"/>
      <c r="P7" s="257"/>
      <c r="Q7" s="257"/>
      <c r="R7" s="257"/>
      <c r="S7" s="257"/>
      <c r="T7" s="257"/>
      <c r="U7" s="257"/>
      <c r="V7" s="257"/>
      <c r="W7" s="257"/>
      <c r="X7" s="257"/>
    </row>
    <row r="8" spans="1:25" ht="14">
      <c r="B8" s="221" t="s">
        <v>4076</v>
      </c>
      <c r="C8" s="257" t="str">
        <f>HYPERLINK("#分類事項一覧! $B$33 "," 世帯主との続き柄・配偶関係　【続柄･配関】")</f>
        <v xml:space="preserve"> 世帯主との続き柄・配偶関係　【続柄･配関】</v>
      </c>
      <c r="D8" s="257"/>
      <c r="E8" s="257"/>
      <c r="F8" s="257"/>
      <c r="G8" s="257"/>
      <c r="H8" s="257"/>
      <c r="I8" s="257"/>
      <c r="J8" s="257"/>
      <c r="K8" s="257"/>
      <c r="L8" s="257"/>
      <c r="M8" s="257"/>
      <c r="N8" s="257"/>
      <c r="O8" s="257"/>
      <c r="P8" s="257"/>
      <c r="Q8" s="257"/>
      <c r="R8" s="257"/>
      <c r="S8" s="257"/>
      <c r="T8" s="257"/>
      <c r="U8" s="257"/>
      <c r="V8" s="257"/>
      <c r="W8" s="257"/>
      <c r="X8" s="257"/>
    </row>
    <row r="9" spans="1:25" ht="14">
      <c r="B9" s="221" t="s">
        <v>4077</v>
      </c>
      <c r="C9" s="257" t="str">
        <f>HYPERLINK("#分類事項一覧! $B$42 "," 世帯主との続き柄・一般・単身世帯・配偶関係　【続柄･一般･単身･配関】")</f>
        <v xml:space="preserve"> 世帯主との続き柄・一般・単身世帯・配偶関係　【続柄･一般･単身･配関】</v>
      </c>
      <c r="D9" s="257"/>
      <c r="E9" s="257"/>
      <c r="F9" s="257"/>
      <c r="G9" s="257"/>
      <c r="H9" s="257"/>
      <c r="I9" s="257"/>
      <c r="J9" s="257"/>
      <c r="K9" s="257"/>
      <c r="L9" s="257"/>
      <c r="M9" s="257"/>
      <c r="N9" s="257"/>
      <c r="O9" s="257"/>
      <c r="P9" s="257"/>
      <c r="Q9" s="257"/>
      <c r="R9" s="257"/>
      <c r="S9" s="257"/>
      <c r="T9" s="257"/>
      <c r="U9" s="257"/>
      <c r="V9" s="257"/>
      <c r="W9" s="257"/>
      <c r="X9" s="257"/>
    </row>
    <row r="10" spans="1:25" ht="14">
      <c r="B10" s="221" t="s">
        <v>4078</v>
      </c>
      <c r="C10" s="257" t="str">
        <f>HYPERLINK("#分類事項一覧! $B$57 "," 年齢　【年齢】")</f>
        <v xml:space="preserve"> 年齢　【年齢】</v>
      </c>
      <c r="D10" s="257"/>
      <c r="E10" s="257"/>
      <c r="F10" s="257"/>
      <c r="G10" s="257"/>
      <c r="H10" s="257"/>
      <c r="I10" s="257"/>
      <c r="J10" s="257"/>
      <c r="K10" s="257"/>
      <c r="L10" s="257"/>
      <c r="M10" s="257"/>
      <c r="N10" s="257"/>
      <c r="O10" s="257"/>
      <c r="P10" s="257"/>
      <c r="Q10" s="257"/>
      <c r="R10" s="257"/>
      <c r="S10" s="257"/>
      <c r="T10" s="257"/>
      <c r="U10" s="257"/>
      <c r="V10" s="257"/>
      <c r="W10" s="257"/>
      <c r="X10" s="257"/>
    </row>
    <row r="11" spans="1:25" ht="14">
      <c r="B11" s="221" t="s">
        <v>4079</v>
      </c>
      <c r="C11" s="257" t="str">
        <f>HYPERLINK("#分類事項一覧! $B$99 "," 年齢・教育　【年齢･教育】")</f>
        <v xml:space="preserve"> 年齢・教育　【年齢･教育】</v>
      </c>
      <c r="D11" s="257"/>
      <c r="E11" s="257"/>
      <c r="F11" s="257"/>
      <c r="G11" s="257"/>
      <c r="H11" s="257"/>
      <c r="I11" s="257"/>
      <c r="J11" s="257"/>
      <c r="K11" s="257"/>
      <c r="L11" s="257"/>
      <c r="M11" s="257"/>
      <c r="N11" s="257"/>
      <c r="O11" s="257"/>
      <c r="P11" s="257"/>
      <c r="Q11" s="257"/>
      <c r="R11" s="257"/>
      <c r="S11" s="257"/>
      <c r="T11" s="257"/>
      <c r="U11" s="257"/>
      <c r="V11" s="257"/>
      <c r="W11" s="257"/>
      <c r="X11" s="257"/>
    </row>
    <row r="12" spans="1:25" ht="14">
      <c r="B12" s="221" t="s">
        <v>4080</v>
      </c>
      <c r="C12" s="257" t="str">
        <f>HYPERLINK("#分類事項一覧! $B$377 "," 教育　【教育】")</f>
        <v xml:space="preserve"> 教育　【教育】</v>
      </c>
      <c r="D12" s="257"/>
      <c r="E12" s="257"/>
      <c r="F12" s="257"/>
      <c r="G12" s="257"/>
      <c r="H12" s="257"/>
      <c r="I12" s="257"/>
      <c r="J12" s="257"/>
      <c r="K12" s="257"/>
      <c r="L12" s="257"/>
      <c r="M12" s="257"/>
      <c r="N12" s="257"/>
      <c r="O12" s="257"/>
      <c r="P12" s="257"/>
      <c r="Q12" s="257"/>
      <c r="R12" s="257"/>
      <c r="S12" s="257"/>
      <c r="T12" s="257"/>
      <c r="U12" s="257"/>
      <c r="V12" s="257"/>
      <c r="W12" s="257"/>
      <c r="X12" s="257"/>
    </row>
    <row r="13" spans="1:25" ht="14">
      <c r="B13" s="221" t="s">
        <v>4081</v>
      </c>
      <c r="C13" s="257" t="str">
        <f>HYPERLINK("#分類事項一覧! $B$410 "," 卒業時期　【卒業時期】")</f>
        <v xml:space="preserve"> 卒業時期　【卒業時期】</v>
      </c>
      <c r="D13" s="257"/>
      <c r="E13" s="257"/>
      <c r="F13" s="257"/>
      <c r="G13" s="257"/>
      <c r="H13" s="257"/>
      <c r="I13" s="257"/>
      <c r="J13" s="257"/>
      <c r="K13" s="257"/>
      <c r="L13" s="257"/>
      <c r="M13" s="257"/>
      <c r="N13" s="257"/>
      <c r="O13" s="257"/>
      <c r="P13" s="257"/>
      <c r="Q13" s="257"/>
      <c r="R13" s="257"/>
      <c r="S13" s="257"/>
      <c r="T13" s="257"/>
      <c r="U13" s="257"/>
      <c r="V13" s="257"/>
      <c r="W13" s="257"/>
      <c r="X13" s="257"/>
    </row>
    <row r="14" spans="1:25" ht="14">
      <c r="B14" s="221" t="s">
        <v>4082</v>
      </c>
      <c r="C14" s="257" t="str">
        <f>HYPERLINK("#分類事項一覧! $B$447 "," 卒業から初職就業時までの期間　【卒業から初職就業時までの期間】")</f>
        <v xml:space="preserve"> 卒業から初職就業時までの期間　【卒業から初職就業時までの期間】</v>
      </c>
      <c r="D14" s="257"/>
      <c r="E14" s="257"/>
      <c r="F14" s="257"/>
      <c r="G14" s="257"/>
      <c r="H14" s="257"/>
      <c r="I14" s="257"/>
      <c r="J14" s="257"/>
      <c r="K14" s="257"/>
      <c r="L14" s="257"/>
      <c r="M14" s="257"/>
      <c r="N14" s="257"/>
      <c r="O14" s="257"/>
      <c r="P14" s="257"/>
      <c r="Q14" s="257"/>
      <c r="R14" s="257"/>
      <c r="S14" s="257"/>
      <c r="T14" s="257"/>
      <c r="U14" s="257"/>
      <c r="V14" s="257"/>
      <c r="W14" s="257"/>
      <c r="X14" s="257"/>
    </row>
    <row r="15" spans="1:25" ht="14">
      <c r="B15" s="221" t="s">
        <v>4083</v>
      </c>
      <c r="C15" s="257" t="str">
        <f>HYPERLINK("#分類事項一覧! $B$459 "," 就業状態・仕事の主従　【就状･仕主従】")</f>
        <v xml:space="preserve"> 就業状態・仕事の主従　【就状･仕主従】</v>
      </c>
      <c r="D15" s="257"/>
      <c r="E15" s="257"/>
      <c r="F15" s="257"/>
      <c r="G15" s="257"/>
      <c r="H15" s="257"/>
      <c r="I15" s="257"/>
      <c r="J15" s="257"/>
      <c r="K15" s="257"/>
      <c r="L15" s="257"/>
      <c r="M15" s="257"/>
      <c r="N15" s="257"/>
      <c r="O15" s="257"/>
      <c r="P15" s="257"/>
      <c r="Q15" s="257"/>
      <c r="R15" s="257"/>
      <c r="S15" s="257"/>
      <c r="T15" s="257"/>
      <c r="U15" s="257"/>
      <c r="V15" s="257"/>
      <c r="W15" s="257"/>
      <c r="X15" s="257"/>
    </row>
    <row r="16" spans="1:25" ht="14">
      <c r="B16" s="221" t="s">
        <v>4084</v>
      </c>
      <c r="C16" s="257" t="str">
        <f>HYPERLINK("#分類事項一覧! $B$476 "," 就業状態・仕事の主従・就業開始時期　【就状･仕主従･就開時期】")</f>
        <v xml:space="preserve"> 就業状態・仕事の主従・就業開始時期　【就状･仕主従･就開時期】</v>
      </c>
      <c r="D16" s="257"/>
      <c r="E16" s="257"/>
      <c r="F16" s="257"/>
      <c r="G16" s="257"/>
      <c r="H16" s="257"/>
      <c r="I16" s="257"/>
      <c r="J16" s="257"/>
      <c r="K16" s="257"/>
      <c r="L16" s="257"/>
      <c r="M16" s="257"/>
      <c r="N16" s="257"/>
      <c r="O16" s="257"/>
      <c r="P16" s="257"/>
      <c r="Q16" s="257"/>
      <c r="R16" s="257"/>
      <c r="S16" s="257"/>
      <c r="T16" s="257"/>
      <c r="U16" s="257"/>
      <c r="V16" s="257"/>
      <c r="W16" s="257"/>
      <c r="X16" s="257"/>
    </row>
    <row r="17" spans="2:24" ht="14">
      <c r="B17" s="221" t="s">
        <v>4085</v>
      </c>
      <c r="C17" s="257" t="str">
        <f>HYPERLINK("#分類事項一覧! $B$561 "," 就業状態・仕事の主従・従業上の地位・雇用形態　【就状･仕主従･従地位･雇形】")</f>
        <v xml:space="preserve"> 就業状態・仕事の主従・従業上の地位・雇用形態　【就状･仕主従･従地位･雇形】</v>
      </c>
      <c r="D17" s="257"/>
      <c r="E17" s="257"/>
      <c r="F17" s="257"/>
      <c r="G17" s="257"/>
      <c r="H17" s="257"/>
      <c r="I17" s="257"/>
      <c r="J17" s="257"/>
      <c r="K17" s="257"/>
      <c r="L17" s="257"/>
      <c r="M17" s="257"/>
      <c r="N17" s="257"/>
      <c r="O17" s="257"/>
      <c r="P17" s="257"/>
      <c r="Q17" s="257"/>
      <c r="R17" s="257"/>
      <c r="S17" s="257"/>
      <c r="T17" s="257"/>
      <c r="U17" s="257"/>
      <c r="V17" s="257"/>
      <c r="W17" s="257"/>
      <c r="X17" s="257"/>
    </row>
    <row r="18" spans="2:24" ht="14">
      <c r="B18" s="221" t="s">
        <v>4086</v>
      </c>
      <c r="C18" s="257" t="str">
        <f>HYPERLINK("#分類事項一覧! $B$601 "," 就業状態・仕事の主従・就業希望の有無・求職活動の有無　【就状･仕主従･就希有無･求活】")</f>
        <v xml:space="preserve"> 就業状態・仕事の主従・就業希望の有無・求職活動の有無　【就状･仕主従･就希有無･求活】</v>
      </c>
      <c r="D18" s="257"/>
      <c r="E18" s="257"/>
      <c r="F18" s="257"/>
      <c r="G18" s="257"/>
      <c r="H18" s="257"/>
      <c r="I18" s="257"/>
      <c r="J18" s="257"/>
      <c r="K18" s="257"/>
      <c r="L18" s="257"/>
      <c r="M18" s="257"/>
      <c r="N18" s="257"/>
      <c r="O18" s="257"/>
      <c r="P18" s="257"/>
      <c r="Q18" s="257"/>
      <c r="R18" s="257"/>
      <c r="S18" s="257"/>
      <c r="T18" s="257"/>
      <c r="U18" s="257"/>
      <c r="V18" s="257"/>
      <c r="W18" s="257"/>
      <c r="X18" s="257"/>
    </row>
    <row r="19" spans="2:24" ht="14">
      <c r="B19" s="221" t="s">
        <v>4087</v>
      </c>
      <c r="C19" s="257" t="str">
        <f>HYPERLINK("#分類事項一覧! $B$612 "," 就業状態・仕事の主従・就業希望の有無・求職活動の有無・就業希望理由　【就状･仕主従･就希有無･求活･就希理由】")</f>
        <v xml:space="preserve"> 就業状態・仕事の主従・就業希望の有無・求職活動の有無・就業希望理由　【就状･仕主従･就希有無･求活･就希理由】</v>
      </c>
      <c r="D19" s="257"/>
      <c r="E19" s="257"/>
      <c r="F19" s="257"/>
      <c r="G19" s="257"/>
      <c r="H19" s="257"/>
      <c r="I19" s="257"/>
      <c r="J19" s="257"/>
      <c r="K19" s="257"/>
      <c r="L19" s="257"/>
      <c r="M19" s="257"/>
      <c r="N19" s="257"/>
      <c r="O19" s="257"/>
      <c r="P19" s="257"/>
      <c r="Q19" s="257"/>
      <c r="R19" s="257"/>
      <c r="S19" s="257"/>
      <c r="T19" s="257"/>
      <c r="U19" s="257"/>
      <c r="V19" s="257"/>
      <c r="W19" s="257"/>
      <c r="X19" s="257"/>
    </row>
    <row r="20" spans="2:24" ht="14">
      <c r="B20" s="221" t="s">
        <v>4088</v>
      </c>
      <c r="C20" s="257" t="str">
        <f>HYPERLINK("#分類事項一覧! $B$639 "," 就業状態・仕事の主従・従業上の地位・雇用形態・就業希望意識・就業希望の有無・求職活動の有無　【就状･主従･地位･形･就希意･就希有･求活】")</f>
        <v xml:space="preserve"> 就業状態・仕事の主従・従業上の地位・雇用形態・就業希望意識・就業希望の有無・求職活動の有無　【就状･主従･地位･形･就希意･就希有･求活】</v>
      </c>
      <c r="D20" s="257"/>
      <c r="E20" s="257"/>
      <c r="F20" s="257"/>
      <c r="G20" s="257"/>
      <c r="H20" s="257"/>
      <c r="I20" s="257"/>
      <c r="J20" s="257"/>
      <c r="K20" s="257"/>
      <c r="L20" s="257"/>
      <c r="M20" s="257"/>
      <c r="N20" s="257"/>
      <c r="O20" s="257"/>
      <c r="P20" s="257"/>
      <c r="Q20" s="257"/>
      <c r="R20" s="257"/>
      <c r="S20" s="257"/>
      <c r="T20" s="257"/>
      <c r="U20" s="257"/>
      <c r="V20" s="257"/>
      <c r="W20" s="257"/>
      <c r="X20" s="257"/>
    </row>
    <row r="21" spans="2:24" ht="14">
      <c r="B21" s="221" t="s">
        <v>4089</v>
      </c>
      <c r="C21" s="257" t="str">
        <f>HYPERLINK("#分類事項一覧! $B$664 "," 従業上の地位・雇用形態　【従地位･雇形】")</f>
        <v xml:space="preserve"> 従業上の地位・雇用形態　【従地位･雇形】</v>
      </c>
      <c r="D21" s="257"/>
      <c r="E21" s="257"/>
      <c r="F21" s="257"/>
      <c r="G21" s="257"/>
      <c r="H21" s="257"/>
      <c r="I21" s="257"/>
      <c r="J21" s="257"/>
      <c r="K21" s="257"/>
      <c r="L21" s="257"/>
      <c r="M21" s="257"/>
      <c r="N21" s="257"/>
      <c r="O21" s="257"/>
      <c r="P21" s="257"/>
      <c r="Q21" s="257"/>
      <c r="R21" s="257"/>
      <c r="S21" s="257"/>
      <c r="T21" s="257"/>
      <c r="U21" s="257"/>
      <c r="V21" s="257"/>
      <c r="W21" s="257"/>
      <c r="X21" s="257"/>
    </row>
    <row r="22" spans="2:24" ht="14">
      <c r="B22" s="221" t="s">
        <v>4090</v>
      </c>
      <c r="C22" s="257" t="str">
        <f>HYPERLINK("#分類事項一覧! $B$688 "," 従業上の地位・雇用形態・起業の有無　【従地位･雇形･起業有無】")</f>
        <v xml:space="preserve"> 従業上の地位・雇用形態・起業の有無　【従地位･雇形･起業有無】</v>
      </c>
      <c r="D22" s="257"/>
      <c r="E22" s="257"/>
      <c r="F22" s="257"/>
      <c r="G22" s="257"/>
      <c r="H22" s="257"/>
      <c r="I22" s="257"/>
      <c r="J22" s="257"/>
      <c r="K22" s="257"/>
      <c r="L22" s="257"/>
      <c r="M22" s="257"/>
      <c r="N22" s="257"/>
      <c r="O22" s="257"/>
      <c r="P22" s="257"/>
      <c r="Q22" s="257"/>
      <c r="R22" s="257"/>
      <c r="S22" s="257"/>
      <c r="T22" s="257"/>
      <c r="U22" s="257"/>
      <c r="V22" s="257"/>
      <c r="W22" s="257"/>
      <c r="X22" s="257"/>
    </row>
    <row r="23" spans="2:24" ht="14">
      <c r="B23" s="221" t="s">
        <v>4091</v>
      </c>
      <c r="C23" s="257" t="str">
        <f>HYPERLINK("#分類事項一覧! $B$715 "," 従業上の地位・雇用形態・起業の有無・雇用契約期間の定めの有無　【従地位･雇形･起業有無･契約期間】")</f>
        <v xml:space="preserve"> 従業上の地位・雇用形態・起業の有無・雇用契約期間の定めの有無　【従地位･雇形･起業有無･契約期間】</v>
      </c>
      <c r="D23" s="257"/>
      <c r="E23" s="257"/>
      <c r="F23" s="257"/>
      <c r="G23" s="257"/>
      <c r="H23" s="257"/>
      <c r="I23" s="257"/>
      <c r="J23" s="257"/>
      <c r="K23" s="257"/>
      <c r="L23" s="257"/>
      <c r="M23" s="257"/>
      <c r="N23" s="257"/>
      <c r="O23" s="257"/>
      <c r="P23" s="257"/>
      <c r="Q23" s="257"/>
      <c r="R23" s="257"/>
      <c r="S23" s="257"/>
      <c r="T23" s="257"/>
      <c r="U23" s="257"/>
      <c r="V23" s="257"/>
      <c r="W23" s="257"/>
      <c r="X23" s="257"/>
    </row>
    <row r="24" spans="2:24" ht="14">
      <c r="B24" s="221" t="s">
        <v>4092</v>
      </c>
      <c r="C24" s="257" t="str">
        <f>HYPERLINK("#分類事項一覧! $B$751 "," 従業上の地位・雇用形態・雇用契約期間の定めの有無　【従地位･雇形･契約期間】")</f>
        <v xml:space="preserve"> 従業上の地位・雇用形態・雇用契約期間の定めの有無　【従地位･雇形･契約期間】</v>
      </c>
      <c r="D24" s="257"/>
      <c r="E24" s="257"/>
      <c r="F24" s="257"/>
      <c r="G24" s="257"/>
      <c r="H24" s="257"/>
      <c r="I24" s="257"/>
      <c r="J24" s="257"/>
      <c r="K24" s="257"/>
      <c r="L24" s="257"/>
      <c r="M24" s="257"/>
      <c r="N24" s="257"/>
      <c r="O24" s="257"/>
      <c r="P24" s="257"/>
      <c r="Q24" s="257"/>
      <c r="R24" s="257"/>
      <c r="S24" s="257"/>
      <c r="T24" s="257"/>
      <c r="U24" s="257"/>
      <c r="V24" s="257"/>
      <c r="W24" s="257"/>
      <c r="X24" s="257"/>
    </row>
    <row r="25" spans="2:24" ht="14">
      <c r="B25" s="221" t="s">
        <v>4093</v>
      </c>
      <c r="C25" s="257" t="str">
        <f>HYPERLINK("#分類事項一覧! $B$782 "," 雇用契約期間の定めの有無　【契約期間】")</f>
        <v xml:space="preserve"> 雇用契約期間の定めの有無　【契約期間】</v>
      </c>
      <c r="D25" s="257"/>
      <c r="E25" s="257"/>
      <c r="F25" s="257"/>
      <c r="G25" s="257"/>
      <c r="H25" s="257"/>
      <c r="I25" s="257"/>
      <c r="J25" s="257"/>
      <c r="K25" s="257"/>
      <c r="L25" s="257"/>
      <c r="M25" s="257"/>
      <c r="N25" s="257"/>
      <c r="O25" s="257"/>
      <c r="P25" s="257"/>
      <c r="Q25" s="257"/>
      <c r="R25" s="257"/>
      <c r="S25" s="257"/>
      <c r="T25" s="257"/>
      <c r="U25" s="257"/>
      <c r="V25" s="257"/>
      <c r="W25" s="257"/>
      <c r="X25" s="257"/>
    </row>
    <row r="26" spans="2:24" ht="14">
      <c r="B26" s="221" t="s">
        <v>4094</v>
      </c>
      <c r="C26" s="257" t="str">
        <f>HYPERLINK("#分類事項一覧! $B$800 "," 雇用契約の更新回数　【契約更新回数】")</f>
        <v xml:space="preserve"> 雇用契約の更新回数　【契約更新回数】</v>
      </c>
      <c r="D26" s="257"/>
      <c r="E26" s="257"/>
      <c r="F26" s="257"/>
      <c r="G26" s="257"/>
      <c r="H26" s="257"/>
      <c r="I26" s="257"/>
      <c r="J26" s="257"/>
      <c r="K26" s="257"/>
      <c r="L26" s="257"/>
      <c r="M26" s="257"/>
      <c r="N26" s="257"/>
      <c r="O26" s="257"/>
      <c r="P26" s="257"/>
      <c r="Q26" s="257"/>
      <c r="R26" s="257"/>
      <c r="S26" s="257"/>
      <c r="T26" s="257"/>
      <c r="U26" s="257"/>
      <c r="V26" s="257"/>
      <c r="W26" s="257"/>
      <c r="X26" s="257"/>
    </row>
    <row r="27" spans="2:24" ht="14">
      <c r="B27" s="221" t="s">
        <v>4095</v>
      </c>
      <c r="C27" s="257" t="str">
        <f>HYPERLINK("#分類事項一覧! $B$814 "," 産業　【産業】")</f>
        <v xml:space="preserve"> 産業　【産業】</v>
      </c>
      <c r="D27" s="257"/>
      <c r="E27" s="257"/>
      <c r="F27" s="257"/>
      <c r="G27" s="257"/>
      <c r="H27" s="257"/>
      <c r="I27" s="257"/>
      <c r="J27" s="257"/>
      <c r="K27" s="257"/>
      <c r="L27" s="257"/>
      <c r="M27" s="257"/>
      <c r="N27" s="257"/>
      <c r="O27" s="257"/>
      <c r="P27" s="257"/>
      <c r="Q27" s="257"/>
      <c r="R27" s="257"/>
      <c r="S27" s="257"/>
      <c r="T27" s="257"/>
      <c r="U27" s="257"/>
      <c r="V27" s="257"/>
      <c r="W27" s="257"/>
      <c r="X27" s="257"/>
    </row>
    <row r="28" spans="2:24" ht="14">
      <c r="B28" s="221" t="s">
        <v>4096</v>
      </c>
      <c r="C28" s="257" t="str">
        <f>HYPERLINK("#分類事項一覧! $B$1176 "," 職業　【職業】")</f>
        <v xml:space="preserve"> 職業　【職業】</v>
      </c>
      <c r="D28" s="257"/>
      <c r="E28" s="257"/>
      <c r="F28" s="257"/>
      <c r="G28" s="257"/>
      <c r="H28" s="257"/>
      <c r="I28" s="257"/>
      <c r="J28" s="257"/>
      <c r="K28" s="257"/>
      <c r="L28" s="257"/>
      <c r="M28" s="257"/>
      <c r="N28" s="257"/>
      <c r="O28" s="257"/>
      <c r="P28" s="257"/>
      <c r="Q28" s="257"/>
      <c r="R28" s="257"/>
      <c r="S28" s="257"/>
      <c r="T28" s="257"/>
      <c r="U28" s="257"/>
      <c r="V28" s="257"/>
      <c r="W28" s="257"/>
      <c r="X28" s="257"/>
    </row>
    <row r="29" spans="2:24" ht="14">
      <c r="B29" s="221" t="s">
        <v>4097</v>
      </c>
      <c r="C29" s="257" t="str">
        <f>HYPERLINK("#分類事項一覧! $B$1484 "," 従業者規模　【従業規模】")</f>
        <v xml:space="preserve"> 従業者規模　【従業規模】</v>
      </c>
      <c r="D29" s="257"/>
      <c r="E29" s="257"/>
      <c r="F29" s="257"/>
      <c r="G29" s="257"/>
      <c r="H29" s="257"/>
      <c r="I29" s="257"/>
      <c r="J29" s="257"/>
      <c r="K29" s="257"/>
      <c r="L29" s="257"/>
      <c r="M29" s="257"/>
      <c r="N29" s="257"/>
      <c r="O29" s="257"/>
      <c r="P29" s="257"/>
      <c r="Q29" s="257"/>
      <c r="R29" s="257"/>
      <c r="S29" s="257"/>
      <c r="T29" s="257"/>
      <c r="U29" s="257"/>
      <c r="V29" s="257"/>
      <c r="W29" s="257"/>
      <c r="X29" s="257"/>
    </row>
    <row r="30" spans="2:24" ht="14">
      <c r="B30" s="221" t="s">
        <v>4098</v>
      </c>
      <c r="C30" s="257" t="str">
        <f>HYPERLINK("#分類事項一覧! $B$1504 "," 経営組織　【経営組織】")</f>
        <v xml:space="preserve"> 経営組織　【経営組織】</v>
      </c>
      <c r="D30" s="257"/>
      <c r="E30" s="257"/>
      <c r="F30" s="257"/>
      <c r="G30" s="257"/>
      <c r="H30" s="257"/>
      <c r="I30" s="257"/>
      <c r="J30" s="257"/>
      <c r="K30" s="257"/>
      <c r="L30" s="257"/>
      <c r="M30" s="257"/>
      <c r="N30" s="257"/>
      <c r="O30" s="257"/>
      <c r="P30" s="257"/>
      <c r="Q30" s="257"/>
      <c r="R30" s="257"/>
      <c r="S30" s="257"/>
      <c r="T30" s="257"/>
      <c r="U30" s="257"/>
      <c r="V30" s="257"/>
      <c r="W30" s="257"/>
      <c r="X30" s="257"/>
    </row>
    <row r="31" spans="2:24" ht="14">
      <c r="B31" s="221" t="s">
        <v>4099</v>
      </c>
      <c r="C31" s="257" t="str">
        <f>HYPERLINK("#分類事項一覧! $B$1517 "," 経営組織・従業上の地位・雇用形態　【経営組織･従地位･雇形】")</f>
        <v xml:space="preserve"> 経営組織・従業上の地位・雇用形態　【経営組織･従地位･雇形】</v>
      </c>
      <c r="D31" s="257"/>
      <c r="E31" s="257"/>
      <c r="F31" s="257"/>
      <c r="G31" s="257"/>
      <c r="H31" s="257"/>
      <c r="I31" s="257"/>
      <c r="J31" s="257"/>
      <c r="K31" s="257"/>
      <c r="L31" s="257"/>
      <c r="M31" s="257"/>
      <c r="N31" s="257"/>
      <c r="O31" s="257"/>
      <c r="P31" s="257"/>
      <c r="Q31" s="257"/>
      <c r="R31" s="257"/>
      <c r="S31" s="257"/>
      <c r="T31" s="257"/>
      <c r="U31" s="257"/>
      <c r="V31" s="257"/>
      <c r="W31" s="257"/>
      <c r="X31" s="257"/>
    </row>
    <row r="32" spans="2:24" ht="14">
      <c r="B32" s="221" t="s">
        <v>4100</v>
      </c>
      <c r="C32" s="257" t="str">
        <f>HYPERLINK("#分類事項一覧! $B$1533 "," 年間就業日数　【年間日数】")</f>
        <v xml:space="preserve"> 年間就業日数　【年間日数】</v>
      </c>
      <c r="D32" s="257"/>
      <c r="E32" s="257"/>
      <c r="F32" s="257"/>
      <c r="G32" s="257"/>
      <c r="H32" s="257"/>
      <c r="I32" s="257"/>
      <c r="J32" s="257"/>
      <c r="K32" s="257"/>
      <c r="L32" s="257"/>
      <c r="M32" s="257"/>
      <c r="N32" s="257"/>
      <c r="O32" s="257"/>
      <c r="P32" s="257"/>
      <c r="Q32" s="257"/>
      <c r="R32" s="257"/>
      <c r="S32" s="257"/>
      <c r="T32" s="257"/>
      <c r="U32" s="257"/>
      <c r="V32" s="257"/>
      <c r="W32" s="257"/>
      <c r="X32" s="257"/>
    </row>
    <row r="33" spans="2:24" ht="14">
      <c r="B33" s="221" t="s">
        <v>4101</v>
      </c>
      <c r="C33" s="257" t="str">
        <f>HYPERLINK("#分類事項一覧! $B$1547 "," 年間就業日数・就業の規則性　【年間日数･規則性】")</f>
        <v xml:space="preserve"> 年間就業日数・就業の規則性　【年間日数･規則性】</v>
      </c>
      <c r="D33" s="257"/>
      <c r="E33" s="257"/>
      <c r="F33" s="257"/>
      <c r="G33" s="257"/>
      <c r="H33" s="257"/>
      <c r="I33" s="257"/>
      <c r="J33" s="257"/>
      <c r="K33" s="257"/>
      <c r="L33" s="257"/>
      <c r="M33" s="257"/>
      <c r="N33" s="257"/>
      <c r="O33" s="257"/>
      <c r="P33" s="257"/>
      <c r="Q33" s="257"/>
      <c r="R33" s="257"/>
      <c r="S33" s="257"/>
      <c r="T33" s="257"/>
      <c r="U33" s="257"/>
      <c r="V33" s="257"/>
      <c r="W33" s="257"/>
      <c r="X33" s="257"/>
    </row>
    <row r="34" spans="2:24" ht="14">
      <c r="B34" s="221" t="s">
        <v>4102</v>
      </c>
      <c r="C34" s="257" t="str">
        <f>HYPERLINK("#分類事項一覧! $B$1578 "," 年間就業日数・週間就業時間　【年間日数･週間時間】")</f>
        <v xml:space="preserve"> 年間就業日数・週間就業時間　【年間日数･週間時間】</v>
      </c>
      <c r="D34" s="257"/>
      <c r="E34" s="257"/>
      <c r="F34" s="257"/>
      <c r="G34" s="257"/>
      <c r="H34" s="257"/>
      <c r="I34" s="257"/>
      <c r="J34" s="257"/>
      <c r="K34" s="257"/>
      <c r="L34" s="257"/>
      <c r="M34" s="257"/>
      <c r="N34" s="257"/>
      <c r="O34" s="257"/>
      <c r="P34" s="257"/>
      <c r="Q34" s="257"/>
      <c r="R34" s="257"/>
      <c r="S34" s="257"/>
      <c r="T34" s="257"/>
      <c r="U34" s="257"/>
      <c r="V34" s="257"/>
      <c r="W34" s="257"/>
      <c r="X34" s="257"/>
    </row>
    <row r="35" spans="2:24" ht="14">
      <c r="B35" s="221" t="s">
        <v>4103</v>
      </c>
      <c r="C35" s="257" t="str">
        <f>HYPERLINK("#分類事項一覧! $B$1643 "," 年間就業日数・就業の規則性・週間就業時間　【年間日数･規則性･週間時間】")</f>
        <v xml:space="preserve"> 年間就業日数・就業の規則性・週間就業時間　【年間日数･規則性･週間時間】</v>
      </c>
      <c r="D35" s="257"/>
      <c r="E35" s="257"/>
      <c r="F35" s="257"/>
      <c r="G35" s="257"/>
      <c r="H35" s="257"/>
      <c r="I35" s="257"/>
      <c r="J35" s="257"/>
      <c r="K35" s="257"/>
      <c r="L35" s="257"/>
      <c r="M35" s="257"/>
      <c r="N35" s="257"/>
      <c r="O35" s="257"/>
      <c r="P35" s="257"/>
      <c r="Q35" s="257"/>
      <c r="R35" s="257"/>
      <c r="S35" s="257"/>
      <c r="T35" s="257"/>
      <c r="U35" s="257"/>
      <c r="V35" s="257"/>
      <c r="W35" s="257"/>
      <c r="X35" s="257"/>
    </row>
    <row r="36" spans="2:24" ht="14">
      <c r="B36" s="221" t="s">
        <v>4104</v>
      </c>
      <c r="C36" s="257" t="str">
        <f>HYPERLINK("#分類事項一覧! $B$1804 "," 就業の規則性　【規則性】")</f>
        <v xml:space="preserve"> 就業の規則性　【規則性】</v>
      </c>
      <c r="D36" s="257"/>
      <c r="E36" s="257"/>
      <c r="F36" s="257"/>
      <c r="G36" s="257"/>
      <c r="H36" s="257"/>
      <c r="I36" s="257"/>
      <c r="J36" s="257"/>
      <c r="K36" s="257"/>
      <c r="L36" s="257"/>
      <c r="M36" s="257"/>
      <c r="N36" s="257"/>
      <c r="O36" s="257"/>
      <c r="P36" s="257"/>
      <c r="Q36" s="257"/>
      <c r="R36" s="257"/>
      <c r="S36" s="257"/>
      <c r="T36" s="257"/>
      <c r="U36" s="257"/>
      <c r="V36" s="257"/>
      <c r="W36" s="257"/>
      <c r="X36" s="257"/>
    </row>
    <row r="37" spans="2:24" ht="14">
      <c r="B37" s="221" t="s">
        <v>4105</v>
      </c>
      <c r="C37" s="257" t="str">
        <f>HYPERLINK("#分類事項一覧! $B$1814 "," 週間就業時間　【週間時間】")</f>
        <v xml:space="preserve"> 週間就業時間　【週間時間】</v>
      </c>
      <c r="D37" s="257"/>
      <c r="E37" s="257"/>
      <c r="F37" s="257"/>
      <c r="G37" s="257"/>
      <c r="H37" s="257"/>
      <c r="I37" s="257"/>
      <c r="J37" s="257"/>
      <c r="K37" s="257"/>
      <c r="L37" s="257"/>
      <c r="M37" s="257"/>
      <c r="N37" s="257"/>
      <c r="O37" s="257"/>
      <c r="P37" s="257"/>
      <c r="Q37" s="257"/>
      <c r="R37" s="257"/>
      <c r="S37" s="257"/>
      <c r="T37" s="257"/>
      <c r="U37" s="257"/>
      <c r="V37" s="257"/>
      <c r="W37" s="257"/>
      <c r="X37" s="257"/>
    </row>
    <row r="38" spans="2:24" ht="14">
      <c r="B38" s="221" t="s">
        <v>4106</v>
      </c>
      <c r="C38" s="257" t="str">
        <f>HYPERLINK("#分類事項一覧! $B$1847 "," テレワーク実施の有無・頻度　【テレ実施有無･頻度】")</f>
        <v xml:space="preserve"> テレワーク実施の有無・頻度　【テレ実施有無･頻度】</v>
      </c>
      <c r="D38" s="257"/>
      <c r="E38" s="257"/>
      <c r="F38" s="257"/>
      <c r="G38" s="257"/>
      <c r="H38" s="257"/>
      <c r="I38" s="257"/>
      <c r="J38" s="257"/>
      <c r="K38" s="257"/>
      <c r="L38" s="257"/>
      <c r="M38" s="257"/>
      <c r="N38" s="257"/>
      <c r="O38" s="257"/>
      <c r="P38" s="257"/>
      <c r="Q38" s="257"/>
      <c r="R38" s="257"/>
      <c r="S38" s="257"/>
      <c r="T38" s="257"/>
      <c r="U38" s="257"/>
      <c r="V38" s="257"/>
      <c r="W38" s="257"/>
      <c r="X38" s="257"/>
    </row>
    <row r="39" spans="2:24" ht="14">
      <c r="B39" s="221" t="s">
        <v>4107</v>
      </c>
      <c r="C39" s="257" t="str">
        <f>HYPERLINK("#分類事項一覧! $B$1861 "," テレワーク実施の場所　【テレ実施場所】")</f>
        <v xml:space="preserve"> テレワーク実施の場所　【テレ実施場所】</v>
      </c>
      <c r="D39" s="257"/>
      <c r="E39" s="257"/>
      <c r="F39" s="257"/>
      <c r="G39" s="257"/>
      <c r="H39" s="257"/>
      <c r="I39" s="257"/>
      <c r="J39" s="257"/>
      <c r="K39" s="257"/>
      <c r="L39" s="257"/>
      <c r="M39" s="257"/>
      <c r="N39" s="257"/>
      <c r="O39" s="257"/>
      <c r="P39" s="257"/>
      <c r="Q39" s="257"/>
      <c r="R39" s="257"/>
      <c r="S39" s="257"/>
      <c r="T39" s="257"/>
      <c r="U39" s="257"/>
      <c r="V39" s="257"/>
      <c r="W39" s="257"/>
      <c r="X39" s="257"/>
    </row>
    <row r="40" spans="2:24" ht="14">
      <c r="B40" s="221" t="s">
        <v>4108</v>
      </c>
      <c r="C40" s="257" t="str">
        <f>HYPERLINK("#分類事項一覧! $B$1871 "," テレワーク実施の有無・頻度・テレワーク実施の場所　【テレ実施有無･頻度･テレ実施場所】")</f>
        <v xml:space="preserve"> テレワーク実施の有無・頻度・テレワーク実施の場所　【テレ実施有無･頻度･テレ実施場所】</v>
      </c>
      <c r="D40" s="257"/>
      <c r="E40" s="257"/>
      <c r="F40" s="257"/>
      <c r="G40" s="257"/>
      <c r="H40" s="257"/>
      <c r="I40" s="257"/>
      <c r="J40" s="257"/>
      <c r="K40" s="257"/>
      <c r="L40" s="257"/>
      <c r="M40" s="257"/>
      <c r="N40" s="257"/>
      <c r="O40" s="257"/>
      <c r="P40" s="257"/>
      <c r="Q40" s="257"/>
      <c r="R40" s="257"/>
      <c r="S40" s="257"/>
      <c r="T40" s="257"/>
      <c r="U40" s="257"/>
      <c r="V40" s="257"/>
      <c r="W40" s="257"/>
      <c r="X40" s="257"/>
    </row>
    <row r="41" spans="2:24" ht="14">
      <c r="B41" s="221" t="s">
        <v>4109</v>
      </c>
      <c r="C41" s="257" t="str">
        <f>HYPERLINK("#分類事項一覧! $B$1888 "," 所得（主な仕事からの年間収入・収益）　【所得】")</f>
        <v xml:space="preserve"> 所得（主な仕事からの年間収入・収益）　【所得】</v>
      </c>
      <c r="D41" s="257"/>
      <c r="E41" s="257"/>
      <c r="F41" s="257"/>
      <c r="G41" s="257"/>
      <c r="H41" s="257"/>
      <c r="I41" s="257"/>
      <c r="J41" s="257"/>
      <c r="K41" s="257"/>
      <c r="L41" s="257"/>
      <c r="M41" s="257"/>
      <c r="N41" s="257"/>
      <c r="O41" s="257"/>
      <c r="P41" s="257"/>
      <c r="Q41" s="257"/>
      <c r="R41" s="257"/>
      <c r="S41" s="257"/>
      <c r="T41" s="257"/>
      <c r="U41" s="257"/>
      <c r="V41" s="257"/>
      <c r="W41" s="257"/>
      <c r="X41" s="257"/>
    </row>
    <row r="42" spans="2:24" ht="14">
      <c r="B42" s="221" t="s">
        <v>4110</v>
      </c>
      <c r="C42" s="257" t="str">
        <f>HYPERLINK("#分類事項一覧! $B$1912 "," 就業開始時期　【就開時期】")</f>
        <v xml:space="preserve"> 就業開始時期　【就開時期】</v>
      </c>
      <c r="D42" s="257"/>
      <c r="E42" s="257"/>
      <c r="F42" s="257"/>
      <c r="G42" s="257"/>
      <c r="H42" s="257"/>
      <c r="I42" s="257"/>
      <c r="J42" s="257"/>
      <c r="K42" s="257"/>
      <c r="L42" s="257"/>
      <c r="M42" s="257"/>
      <c r="N42" s="257"/>
      <c r="O42" s="257"/>
      <c r="P42" s="257"/>
      <c r="Q42" s="257"/>
      <c r="R42" s="257"/>
      <c r="S42" s="257"/>
      <c r="T42" s="257"/>
      <c r="U42" s="257"/>
      <c r="V42" s="257"/>
      <c r="W42" s="257"/>
      <c r="X42" s="257"/>
    </row>
    <row r="43" spans="2:24" ht="14">
      <c r="B43" s="221" t="s">
        <v>4111</v>
      </c>
      <c r="C43" s="257" t="str">
        <f>HYPERLINK("#分類事項一覧! $B$1945 "," 継続就業期間　【継続期間】")</f>
        <v xml:space="preserve"> 継続就業期間　【継続期間】</v>
      </c>
      <c r="D43" s="257"/>
      <c r="E43" s="257"/>
      <c r="F43" s="257"/>
      <c r="G43" s="257"/>
      <c r="H43" s="257"/>
      <c r="I43" s="257"/>
      <c r="J43" s="257"/>
      <c r="K43" s="257"/>
      <c r="L43" s="257"/>
      <c r="M43" s="257"/>
      <c r="N43" s="257"/>
      <c r="O43" s="257"/>
      <c r="P43" s="257"/>
      <c r="Q43" s="257"/>
      <c r="R43" s="257"/>
      <c r="S43" s="257"/>
      <c r="T43" s="257"/>
      <c r="U43" s="257"/>
      <c r="V43" s="257"/>
      <c r="W43" s="257"/>
      <c r="X43" s="257"/>
    </row>
    <row r="44" spans="2:24" ht="14">
      <c r="B44" s="221" t="s">
        <v>4112</v>
      </c>
      <c r="C44" s="257" t="str">
        <f>HYPERLINK("#分類事項一覧! $B$1962 "," 現職に就いた理由　【就理由】")</f>
        <v xml:space="preserve"> 現職に就いた理由　【就理由】</v>
      </c>
      <c r="D44" s="257"/>
      <c r="E44" s="257"/>
      <c r="F44" s="257"/>
      <c r="G44" s="257"/>
      <c r="H44" s="257"/>
      <c r="I44" s="257"/>
      <c r="J44" s="257"/>
      <c r="K44" s="257"/>
      <c r="L44" s="257"/>
      <c r="M44" s="257"/>
      <c r="N44" s="257"/>
      <c r="O44" s="257"/>
      <c r="P44" s="257"/>
      <c r="Q44" s="257"/>
      <c r="R44" s="257"/>
      <c r="S44" s="257"/>
      <c r="T44" s="257"/>
      <c r="U44" s="257"/>
      <c r="V44" s="257"/>
      <c r="W44" s="257"/>
      <c r="X44" s="257"/>
    </row>
    <row r="45" spans="2:24" ht="14">
      <c r="B45" s="221" t="s">
        <v>4113</v>
      </c>
      <c r="C45" s="257" t="str">
        <f>HYPERLINK("#分類事項一覧! $B$1978 "," 現職の就業形態に就いている理由　【就形理由】")</f>
        <v xml:space="preserve"> 現職の就業形態に就いている理由　【就形理由】</v>
      </c>
      <c r="D45" s="257"/>
      <c r="E45" s="257"/>
      <c r="F45" s="257"/>
      <c r="G45" s="257"/>
      <c r="H45" s="257"/>
      <c r="I45" s="257"/>
      <c r="J45" s="257"/>
      <c r="K45" s="257"/>
      <c r="L45" s="257"/>
      <c r="M45" s="257"/>
      <c r="N45" s="257"/>
      <c r="O45" s="257"/>
      <c r="P45" s="257"/>
      <c r="Q45" s="257"/>
      <c r="R45" s="257"/>
      <c r="S45" s="257"/>
      <c r="T45" s="257"/>
      <c r="U45" s="257"/>
      <c r="V45" s="257"/>
      <c r="W45" s="257"/>
      <c r="X45" s="257"/>
    </row>
    <row r="46" spans="2:24" ht="14">
      <c r="B46" s="221" t="s">
        <v>4114</v>
      </c>
      <c r="C46" s="257" t="str">
        <f>HYPERLINK("#分類事項一覧! $B$1999 "," 就業調整の有無　【調整有無】")</f>
        <v xml:space="preserve"> 就業調整の有無　【調整有無】</v>
      </c>
      <c r="D46" s="257"/>
      <c r="E46" s="257"/>
      <c r="F46" s="257"/>
      <c r="G46" s="257"/>
      <c r="H46" s="257"/>
      <c r="I46" s="257"/>
      <c r="J46" s="257"/>
      <c r="K46" s="257"/>
      <c r="L46" s="257"/>
      <c r="M46" s="257"/>
      <c r="N46" s="257"/>
      <c r="O46" s="257"/>
      <c r="P46" s="257"/>
      <c r="Q46" s="257"/>
      <c r="R46" s="257"/>
      <c r="S46" s="257"/>
      <c r="T46" s="257"/>
      <c r="U46" s="257"/>
      <c r="V46" s="257"/>
      <c r="W46" s="257"/>
      <c r="X46" s="257"/>
    </row>
    <row r="47" spans="2:24" ht="14">
      <c r="B47" s="221" t="s">
        <v>4115</v>
      </c>
      <c r="C47" s="257" t="str">
        <f>HYPERLINK("#分類事項一覧! $B$2008 "," 就業希望意識　【就希意識】")</f>
        <v xml:space="preserve"> 就業希望意識　【就希意識】</v>
      </c>
      <c r="D47" s="257"/>
      <c r="E47" s="257"/>
      <c r="F47" s="257"/>
      <c r="G47" s="257"/>
      <c r="H47" s="257"/>
      <c r="I47" s="257"/>
      <c r="J47" s="257"/>
      <c r="K47" s="257"/>
      <c r="L47" s="257"/>
      <c r="M47" s="257"/>
      <c r="N47" s="257"/>
      <c r="O47" s="257"/>
      <c r="P47" s="257"/>
      <c r="Q47" s="257"/>
      <c r="R47" s="257"/>
      <c r="S47" s="257"/>
      <c r="T47" s="257"/>
      <c r="U47" s="257"/>
      <c r="V47" s="257"/>
      <c r="W47" s="257"/>
      <c r="X47" s="257"/>
    </row>
    <row r="48" spans="2:24" ht="14">
      <c r="B48" s="221" t="s">
        <v>4116</v>
      </c>
      <c r="C48" s="257" t="str">
        <f>HYPERLINK("#分類事項一覧! $B$2019 "," 就業希望意識・求職活動の有無　【就希意識･求活】")</f>
        <v xml:space="preserve"> 就業希望意識・求職活動の有無　【就希意識･求活】</v>
      </c>
      <c r="D48" s="257"/>
      <c r="E48" s="257"/>
      <c r="F48" s="257"/>
      <c r="G48" s="257"/>
      <c r="H48" s="257"/>
      <c r="I48" s="257"/>
      <c r="J48" s="257"/>
      <c r="K48" s="257"/>
      <c r="L48" s="257"/>
      <c r="M48" s="257"/>
      <c r="N48" s="257"/>
      <c r="O48" s="257"/>
      <c r="P48" s="257"/>
      <c r="Q48" s="257"/>
      <c r="R48" s="257"/>
      <c r="S48" s="257"/>
      <c r="T48" s="257"/>
      <c r="U48" s="257"/>
      <c r="V48" s="257"/>
      <c r="W48" s="257"/>
      <c r="X48" s="257"/>
    </row>
    <row r="49" spans="2:24" ht="14">
      <c r="B49" s="221" t="s">
        <v>4117</v>
      </c>
      <c r="C49" s="257" t="str">
        <f>HYPERLINK("#分類事項一覧! $B$2032 "," 就業希望意識・就業時間希望・求職活動の有無　【就希意識･就時希望･求活】")</f>
        <v xml:space="preserve"> 就業希望意識・就業時間希望・求職活動の有無　【就希意識･就時希望･求活】</v>
      </c>
      <c r="D49" s="257"/>
      <c r="E49" s="257"/>
      <c r="F49" s="257"/>
      <c r="G49" s="257"/>
      <c r="H49" s="257"/>
      <c r="I49" s="257"/>
      <c r="J49" s="257"/>
      <c r="K49" s="257"/>
      <c r="L49" s="257"/>
      <c r="M49" s="257"/>
      <c r="N49" s="257"/>
      <c r="O49" s="257"/>
      <c r="P49" s="257"/>
      <c r="Q49" s="257"/>
      <c r="R49" s="257"/>
      <c r="S49" s="257"/>
      <c r="T49" s="257"/>
      <c r="U49" s="257"/>
      <c r="V49" s="257"/>
      <c r="W49" s="257"/>
      <c r="X49" s="257"/>
    </row>
    <row r="50" spans="2:24" ht="14">
      <c r="B50" s="221" t="s">
        <v>4118</v>
      </c>
      <c r="C50" s="257" t="str">
        <f>HYPERLINK("#分類事項一覧! $B$2053 "," 転職希望理由　【転希理由】")</f>
        <v xml:space="preserve"> 転職希望理由　【転希理由】</v>
      </c>
      <c r="D50" s="257"/>
      <c r="E50" s="257"/>
      <c r="F50" s="257"/>
      <c r="G50" s="257"/>
      <c r="H50" s="257"/>
      <c r="I50" s="257"/>
      <c r="J50" s="257"/>
      <c r="K50" s="257"/>
      <c r="L50" s="257"/>
      <c r="M50" s="257"/>
      <c r="N50" s="257"/>
      <c r="O50" s="257"/>
      <c r="P50" s="257"/>
      <c r="Q50" s="257"/>
      <c r="R50" s="257"/>
      <c r="S50" s="257"/>
      <c r="T50" s="257"/>
      <c r="U50" s="257"/>
      <c r="V50" s="257"/>
      <c r="W50" s="257"/>
      <c r="X50" s="257"/>
    </row>
    <row r="51" spans="2:24" ht="14">
      <c r="B51" s="221" t="s">
        <v>4119</v>
      </c>
      <c r="C51" s="257" t="str">
        <f>HYPERLINK("#分類事項一覧! $B$2069 "," 就業時間希望　【就時希望】")</f>
        <v xml:space="preserve"> 就業時間希望　【就時希望】</v>
      </c>
      <c r="D51" s="257"/>
      <c r="E51" s="257"/>
      <c r="F51" s="257"/>
      <c r="G51" s="257"/>
      <c r="H51" s="257"/>
      <c r="I51" s="257"/>
      <c r="J51" s="257"/>
      <c r="K51" s="257"/>
      <c r="L51" s="257"/>
      <c r="M51" s="257"/>
      <c r="N51" s="257"/>
      <c r="O51" s="257"/>
      <c r="P51" s="257"/>
      <c r="Q51" s="257"/>
      <c r="R51" s="257"/>
      <c r="S51" s="257"/>
      <c r="T51" s="257"/>
      <c r="U51" s="257"/>
      <c r="V51" s="257"/>
      <c r="W51" s="257"/>
      <c r="X51" s="257"/>
    </row>
    <row r="52" spans="2:24" ht="14">
      <c r="B52" s="221" t="s">
        <v>4120</v>
      </c>
      <c r="C52" s="257" t="str">
        <f>HYPERLINK("#分類事項一覧! $B$2079 "," 副業の有無　【副業有無】")</f>
        <v xml:space="preserve"> 副業の有無　【副業有無】</v>
      </c>
      <c r="D52" s="257"/>
      <c r="E52" s="257"/>
      <c r="F52" s="257"/>
      <c r="G52" s="257"/>
      <c r="H52" s="257"/>
      <c r="I52" s="257"/>
      <c r="J52" s="257"/>
      <c r="K52" s="257"/>
      <c r="L52" s="257"/>
      <c r="M52" s="257"/>
      <c r="N52" s="257"/>
      <c r="O52" s="257"/>
      <c r="P52" s="257"/>
      <c r="Q52" s="257"/>
      <c r="R52" s="257"/>
      <c r="S52" s="257"/>
      <c r="T52" s="257"/>
      <c r="U52" s="257"/>
      <c r="V52" s="257"/>
      <c r="W52" s="257"/>
      <c r="X52" s="257"/>
    </row>
    <row r="53" spans="2:24" ht="14">
      <c r="B53" s="221" t="s">
        <v>4121</v>
      </c>
      <c r="C53" s="257" t="str">
        <f>HYPERLINK("#分類事項一覧! $B$2088 "," 副業の有無・副業の従業上の地位・雇用形態　【副業有無･副業従地位･雇形】")</f>
        <v xml:space="preserve"> 副業の有無・副業の従業上の地位・雇用形態　【副業有無･副業従地位･雇形】</v>
      </c>
      <c r="D53" s="257"/>
      <c r="E53" s="257"/>
      <c r="F53" s="257"/>
      <c r="G53" s="257"/>
      <c r="H53" s="257"/>
      <c r="I53" s="257"/>
      <c r="J53" s="257"/>
      <c r="K53" s="257"/>
      <c r="L53" s="257"/>
      <c r="M53" s="257"/>
      <c r="N53" s="257"/>
      <c r="O53" s="257"/>
      <c r="P53" s="257"/>
      <c r="Q53" s="257"/>
      <c r="R53" s="257"/>
      <c r="S53" s="257"/>
      <c r="T53" s="257"/>
      <c r="U53" s="257"/>
      <c r="V53" s="257"/>
      <c r="W53" s="257"/>
      <c r="X53" s="257"/>
    </row>
    <row r="54" spans="2:24" ht="14">
      <c r="B54" s="221" t="s">
        <v>4122</v>
      </c>
      <c r="C54" s="257" t="str">
        <f>HYPERLINK("#分類事項一覧! $B$2099 "," フリーランスの本業・副業の別　【フリー本業･副業別】")</f>
        <v xml:space="preserve"> フリーランスの本業・副業の別　【フリー本業･副業別】</v>
      </c>
      <c r="D54" s="257"/>
      <c r="E54" s="257"/>
      <c r="F54" s="257"/>
      <c r="G54" s="257"/>
      <c r="H54" s="257"/>
      <c r="I54" s="257"/>
      <c r="J54" s="257"/>
      <c r="K54" s="257"/>
      <c r="L54" s="257"/>
      <c r="M54" s="257"/>
      <c r="N54" s="257"/>
      <c r="O54" s="257"/>
      <c r="P54" s="257"/>
      <c r="Q54" s="257"/>
      <c r="R54" s="257"/>
      <c r="S54" s="257"/>
      <c r="T54" s="257"/>
      <c r="U54" s="257"/>
      <c r="V54" s="257"/>
      <c r="W54" s="257"/>
      <c r="X54" s="257"/>
    </row>
    <row r="55" spans="2:24" ht="14">
      <c r="B55" s="221" t="s">
        <v>4123</v>
      </c>
      <c r="C55" s="257" t="str">
        <f>HYPERLINK("#分類事項一覧! $B$2109 "," フリーランスの本業・副業の別・従業上の地位・雇用形態　【フリー本業･副業別･従地位･雇形】")</f>
        <v xml:space="preserve"> フリーランスの本業・副業の別・従業上の地位・雇用形態　【フリー本業･副業別･従地位･雇形】</v>
      </c>
      <c r="D55" s="257"/>
      <c r="E55" s="257"/>
      <c r="F55" s="257"/>
      <c r="G55" s="257"/>
      <c r="H55" s="257"/>
      <c r="I55" s="257"/>
      <c r="J55" s="257"/>
      <c r="K55" s="257"/>
      <c r="L55" s="257"/>
      <c r="M55" s="257"/>
      <c r="N55" s="257"/>
      <c r="O55" s="257"/>
      <c r="P55" s="257"/>
      <c r="Q55" s="257"/>
      <c r="R55" s="257"/>
      <c r="S55" s="257"/>
      <c r="T55" s="257"/>
      <c r="U55" s="257"/>
      <c r="V55" s="257"/>
      <c r="W55" s="257"/>
      <c r="X55" s="257"/>
    </row>
    <row r="56" spans="2:24" ht="14">
      <c r="B56" s="221" t="s">
        <v>4124</v>
      </c>
      <c r="C56" s="257" t="str">
        <f>HYPERLINK("#分類事項一覧! $B$2127 "," 就業希望の有無・求職活動の有無　【就希有無･求活】")</f>
        <v xml:space="preserve"> 就業希望の有無・求職活動の有無　【就希有無･求活】</v>
      </c>
      <c r="D56" s="257"/>
      <c r="E56" s="257"/>
      <c r="F56" s="257"/>
      <c r="G56" s="257"/>
      <c r="H56" s="257"/>
      <c r="I56" s="257"/>
      <c r="J56" s="257"/>
      <c r="K56" s="257"/>
      <c r="L56" s="257"/>
      <c r="M56" s="257"/>
      <c r="N56" s="257"/>
      <c r="O56" s="257"/>
      <c r="P56" s="257"/>
      <c r="Q56" s="257"/>
      <c r="R56" s="257"/>
      <c r="S56" s="257"/>
      <c r="T56" s="257"/>
      <c r="U56" s="257"/>
      <c r="V56" s="257"/>
      <c r="W56" s="257"/>
      <c r="X56" s="257"/>
    </row>
    <row r="57" spans="2:24" ht="14">
      <c r="B57" s="221" t="s">
        <v>4125</v>
      </c>
      <c r="C57" s="257" t="str">
        <f>HYPERLINK("#分類事項一覧! $B$2138 "," 就業希望の有無・求職活動の有無・希望する仕事の形態　【就希有無･求活･希望形態】")</f>
        <v xml:space="preserve"> 就業希望の有無・求職活動の有無・希望する仕事の形態　【就希有無･求活･希望形態】</v>
      </c>
      <c r="D57" s="257"/>
      <c r="E57" s="257"/>
      <c r="F57" s="257"/>
      <c r="G57" s="257"/>
      <c r="H57" s="257"/>
      <c r="I57" s="257"/>
      <c r="J57" s="257"/>
      <c r="K57" s="257"/>
      <c r="L57" s="257"/>
      <c r="M57" s="257"/>
      <c r="N57" s="257"/>
      <c r="O57" s="257"/>
      <c r="P57" s="257"/>
      <c r="Q57" s="257"/>
      <c r="R57" s="257"/>
      <c r="S57" s="257"/>
      <c r="T57" s="257"/>
      <c r="U57" s="257"/>
      <c r="V57" s="257"/>
      <c r="W57" s="257"/>
      <c r="X57" s="257"/>
    </row>
    <row r="58" spans="2:24" ht="14">
      <c r="B58" s="221" t="s">
        <v>4126</v>
      </c>
      <c r="C58" s="257" t="str">
        <f>HYPERLINK("#分類事項一覧! $B$2157 "," 就業希望の有無・求職活動の有無・非求職理由・非就業希望理由　【就希有無･求活･非求理由･非就希理由】")</f>
        <v xml:space="preserve"> 就業希望の有無・求職活動の有無・非求職理由・非就業希望理由　【就希有無･求活･非求理由･非就希理由】</v>
      </c>
      <c r="D58" s="257"/>
      <c r="E58" s="257"/>
      <c r="F58" s="257"/>
      <c r="G58" s="257"/>
      <c r="H58" s="257"/>
      <c r="I58" s="257"/>
      <c r="J58" s="257"/>
      <c r="K58" s="257"/>
      <c r="L58" s="257"/>
      <c r="M58" s="257"/>
      <c r="N58" s="257"/>
      <c r="O58" s="257"/>
      <c r="P58" s="257"/>
      <c r="Q58" s="257"/>
      <c r="R58" s="257"/>
      <c r="S58" s="257"/>
      <c r="T58" s="257"/>
      <c r="U58" s="257"/>
      <c r="V58" s="257"/>
      <c r="W58" s="257"/>
      <c r="X58" s="257"/>
    </row>
    <row r="59" spans="2:24" ht="14">
      <c r="B59" s="221" t="s">
        <v>4127</v>
      </c>
      <c r="C59" s="257" t="str">
        <f>HYPERLINK("#分類事項一覧! $B$2190 "," 就業希望理由　【就希理由】")</f>
        <v xml:space="preserve"> 就業希望理由　【就希理由】</v>
      </c>
      <c r="D59" s="257"/>
      <c r="E59" s="257"/>
      <c r="F59" s="257"/>
      <c r="G59" s="257"/>
      <c r="H59" s="257"/>
      <c r="I59" s="257"/>
      <c r="J59" s="257"/>
      <c r="K59" s="257"/>
      <c r="L59" s="257"/>
      <c r="M59" s="257"/>
      <c r="N59" s="257"/>
      <c r="O59" s="257"/>
      <c r="P59" s="257"/>
      <c r="Q59" s="257"/>
      <c r="R59" s="257"/>
      <c r="S59" s="257"/>
      <c r="T59" s="257"/>
      <c r="U59" s="257"/>
      <c r="V59" s="257"/>
      <c r="W59" s="257"/>
      <c r="X59" s="257"/>
    </row>
    <row r="60" spans="2:24" ht="14">
      <c r="B60" s="221" t="s">
        <v>4128</v>
      </c>
      <c r="C60" s="257" t="str">
        <f>HYPERLINK("#分類事項一覧! $B$2205 "," 希望する仕事の種類　【希望種類】")</f>
        <v xml:space="preserve"> 希望する仕事の種類　【希望種類】</v>
      </c>
      <c r="D60" s="257"/>
      <c r="E60" s="257"/>
      <c r="F60" s="257"/>
      <c r="G60" s="257"/>
      <c r="H60" s="257"/>
      <c r="I60" s="257"/>
      <c r="J60" s="257"/>
      <c r="K60" s="257"/>
      <c r="L60" s="257"/>
      <c r="M60" s="257"/>
      <c r="N60" s="257"/>
      <c r="O60" s="257"/>
      <c r="P60" s="257"/>
      <c r="Q60" s="257"/>
      <c r="R60" s="257"/>
      <c r="S60" s="257"/>
      <c r="T60" s="257"/>
      <c r="U60" s="257"/>
      <c r="V60" s="257"/>
      <c r="W60" s="257"/>
      <c r="X60" s="257"/>
    </row>
    <row r="61" spans="2:24" ht="14">
      <c r="B61" s="221" t="s">
        <v>4129</v>
      </c>
      <c r="C61" s="257" t="str">
        <f>HYPERLINK("#分類事項一覧! $B$2224 "," 希望する仕事の形態　【希望形態】")</f>
        <v xml:space="preserve"> 希望する仕事の形態　【希望形態】</v>
      </c>
      <c r="D61" s="257"/>
      <c r="E61" s="257"/>
      <c r="F61" s="257"/>
      <c r="G61" s="257"/>
      <c r="H61" s="257"/>
      <c r="I61" s="257"/>
      <c r="J61" s="257"/>
      <c r="K61" s="257"/>
      <c r="L61" s="257"/>
      <c r="M61" s="257"/>
      <c r="N61" s="257"/>
      <c r="O61" s="257"/>
      <c r="P61" s="257"/>
      <c r="Q61" s="257"/>
      <c r="R61" s="257"/>
      <c r="S61" s="257"/>
      <c r="T61" s="257"/>
      <c r="U61" s="257"/>
      <c r="V61" s="257"/>
      <c r="W61" s="257"/>
      <c r="X61" s="257"/>
    </row>
    <row r="62" spans="2:24" ht="14">
      <c r="B62" s="221" t="s">
        <v>4130</v>
      </c>
      <c r="C62" s="257" t="str">
        <f>HYPERLINK("#分類事項一覧! $B$2239 "," 求職活動の有無　【求活】")</f>
        <v xml:space="preserve"> 求職活動の有無　【求活】</v>
      </c>
      <c r="D62" s="257"/>
      <c r="E62" s="257"/>
      <c r="F62" s="257"/>
      <c r="G62" s="257"/>
      <c r="H62" s="257"/>
      <c r="I62" s="257"/>
      <c r="J62" s="257"/>
      <c r="K62" s="257"/>
      <c r="L62" s="257"/>
      <c r="M62" s="257"/>
      <c r="N62" s="257"/>
      <c r="O62" s="257"/>
      <c r="P62" s="257"/>
      <c r="Q62" s="257"/>
      <c r="R62" s="257"/>
      <c r="S62" s="257"/>
      <c r="T62" s="257"/>
      <c r="U62" s="257"/>
      <c r="V62" s="257"/>
      <c r="W62" s="257"/>
      <c r="X62" s="257"/>
    </row>
    <row r="63" spans="2:24" ht="14">
      <c r="B63" s="221" t="s">
        <v>4131</v>
      </c>
      <c r="C63" s="257" t="str">
        <f>HYPERLINK("#分類事項一覧! $B$2247 "," 求職活動の有無・就業希望時期　【求活･就希時期】")</f>
        <v xml:space="preserve"> 求職活動の有無・就業希望時期　【求活･就希時期】</v>
      </c>
      <c r="D63" s="257"/>
      <c r="E63" s="257"/>
      <c r="F63" s="257"/>
      <c r="G63" s="257"/>
      <c r="H63" s="257"/>
      <c r="I63" s="257"/>
      <c r="J63" s="257"/>
      <c r="K63" s="257"/>
      <c r="L63" s="257"/>
      <c r="M63" s="257"/>
      <c r="N63" s="257"/>
      <c r="O63" s="257"/>
      <c r="P63" s="257"/>
      <c r="Q63" s="257"/>
      <c r="R63" s="257"/>
      <c r="S63" s="257"/>
      <c r="T63" s="257"/>
      <c r="U63" s="257"/>
      <c r="V63" s="257"/>
      <c r="W63" s="257"/>
      <c r="X63" s="257"/>
    </row>
    <row r="64" spans="2:24" ht="14">
      <c r="B64" s="221" t="s">
        <v>4132</v>
      </c>
      <c r="C64" s="257" t="str">
        <f>HYPERLINK("#分類事項一覧! $B$2258 "," 非求職理由　【非求理由】")</f>
        <v xml:space="preserve"> 非求職理由　【非求理由】</v>
      </c>
      <c r="D64" s="257"/>
      <c r="E64" s="257"/>
      <c r="F64" s="257"/>
      <c r="G64" s="257"/>
      <c r="H64" s="257"/>
      <c r="I64" s="257"/>
      <c r="J64" s="257"/>
      <c r="K64" s="257"/>
      <c r="L64" s="257"/>
      <c r="M64" s="257"/>
      <c r="N64" s="257"/>
      <c r="O64" s="257"/>
      <c r="P64" s="257"/>
      <c r="Q64" s="257"/>
      <c r="R64" s="257"/>
      <c r="S64" s="257"/>
      <c r="T64" s="257"/>
      <c r="U64" s="257"/>
      <c r="V64" s="257"/>
      <c r="W64" s="257"/>
      <c r="X64" s="257"/>
    </row>
    <row r="65" spans="2:24" ht="14">
      <c r="B65" s="221" t="s">
        <v>4133</v>
      </c>
      <c r="C65" s="257" t="str">
        <f>HYPERLINK("#分類事項一覧! $B$2276 "," 求職期間　【求職期間】")</f>
        <v xml:space="preserve"> 求職期間　【求職期間】</v>
      </c>
      <c r="D65" s="257"/>
      <c r="E65" s="257"/>
      <c r="F65" s="257"/>
      <c r="G65" s="257"/>
      <c r="H65" s="257"/>
      <c r="I65" s="257"/>
      <c r="J65" s="257"/>
      <c r="K65" s="257"/>
      <c r="L65" s="257"/>
      <c r="M65" s="257"/>
      <c r="N65" s="257"/>
      <c r="O65" s="257"/>
      <c r="P65" s="257"/>
      <c r="Q65" s="257"/>
      <c r="R65" s="257"/>
      <c r="S65" s="257"/>
      <c r="T65" s="257"/>
      <c r="U65" s="257"/>
      <c r="V65" s="257"/>
      <c r="W65" s="257"/>
      <c r="X65" s="257"/>
    </row>
    <row r="66" spans="2:24" ht="14">
      <c r="B66" s="221" t="s">
        <v>4134</v>
      </c>
      <c r="C66" s="257" t="str">
        <f>HYPERLINK("#分類事項一覧! $B$2320 "," 就業希望時期　【就希時期】")</f>
        <v xml:space="preserve"> 就業希望時期　【就希時期】</v>
      </c>
      <c r="D66" s="257"/>
      <c r="E66" s="257"/>
      <c r="F66" s="257"/>
      <c r="G66" s="257"/>
      <c r="H66" s="257"/>
      <c r="I66" s="257"/>
      <c r="J66" s="257"/>
      <c r="K66" s="257"/>
      <c r="L66" s="257"/>
      <c r="M66" s="257"/>
      <c r="N66" s="257"/>
      <c r="O66" s="257"/>
      <c r="P66" s="257"/>
      <c r="Q66" s="257"/>
      <c r="R66" s="257"/>
      <c r="S66" s="257"/>
      <c r="T66" s="257"/>
      <c r="U66" s="257"/>
      <c r="V66" s="257"/>
      <c r="W66" s="257"/>
      <c r="X66" s="257"/>
    </row>
    <row r="67" spans="2:24" ht="14">
      <c r="B67" s="221" t="s">
        <v>4135</v>
      </c>
      <c r="C67" s="257" t="str">
        <f>HYPERLINK("#分類事項一覧! $B$2330 "," 非就業希望理由　【非就希理由】")</f>
        <v xml:space="preserve"> 非就業希望理由　【非就希理由】</v>
      </c>
      <c r="D67" s="257"/>
      <c r="E67" s="257"/>
      <c r="F67" s="257"/>
      <c r="G67" s="257"/>
      <c r="H67" s="257"/>
      <c r="I67" s="257"/>
      <c r="J67" s="257"/>
      <c r="K67" s="257"/>
      <c r="L67" s="257"/>
      <c r="M67" s="257"/>
      <c r="N67" s="257"/>
      <c r="O67" s="257"/>
      <c r="P67" s="257"/>
      <c r="Q67" s="257"/>
      <c r="R67" s="257"/>
      <c r="S67" s="257"/>
      <c r="T67" s="257"/>
      <c r="U67" s="257"/>
      <c r="V67" s="257"/>
      <c r="W67" s="257"/>
      <c r="X67" s="257"/>
    </row>
    <row r="68" spans="2:24" ht="14">
      <c r="B68" s="221" t="s">
        <v>4136</v>
      </c>
      <c r="C68" s="257" t="str">
        <f>HYPERLINK("#分類事項一覧! $B$2348 "," 就業異動　【異動】")</f>
        <v xml:space="preserve"> 就業異動　【異動】</v>
      </c>
      <c r="D68" s="257"/>
      <c r="E68" s="257"/>
      <c r="F68" s="257"/>
      <c r="G68" s="257"/>
      <c r="H68" s="257"/>
      <c r="I68" s="257"/>
      <c r="J68" s="257"/>
      <c r="K68" s="257"/>
      <c r="L68" s="257"/>
      <c r="M68" s="257"/>
      <c r="N68" s="257"/>
      <c r="O68" s="257"/>
      <c r="P68" s="257"/>
      <c r="Q68" s="257"/>
      <c r="R68" s="257"/>
      <c r="S68" s="257"/>
      <c r="T68" s="257"/>
      <c r="U68" s="257"/>
      <c r="V68" s="257"/>
      <c r="W68" s="257"/>
      <c r="X68" s="257"/>
    </row>
    <row r="69" spans="2:24" ht="14">
      <c r="B69" s="221" t="s">
        <v>4137</v>
      </c>
      <c r="C69" s="257" t="str">
        <f>HYPERLINK("#分類事項一覧! $B$2359 "," 過去１年間の就業異動　【過１異動】")</f>
        <v xml:space="preserve"> 過去１年間の就業異動　【過１異動】</v>
      </c>
      <c r="D69" s="257"/>
      <c r="E69" s="257"/>
      <c r="F69" s="257"/>
      <c r="G69" s="257"/>
      <c r="H69" s="257"/>
      <c r="I69" s="257"/>
      <c r="J69" s="257"/>
      <c r="K69" s="257"/>
      <c r="L69" s="257"/>
      <c r="M69" s="257"/>
      <c r="N69" s="257"/>
      <c r="O69" s="257"/>
      <c r="P69" s="257"/>
      <c r="Q69" s="257"/>
      <c r="R69" s="257"/>
      <c r="S69" s="257"/>
      <c r="T69" s="257"/>
      <c r="U69" s="257"/>
      <c r="V69" s="257"/>
      <c r="W69" s="257"/>
      <c r="X69" s="257"/>
    </row>
    <row r="70" spans="2:24" ht="14">
      <c r="B70" s="221" t="s">
        <v>4138</v>
      </c>
      <c r="C70" s="257" t="str">
        <f>HYPERLINK("#分類事項一覧! $B$2371 "," 雇用形態の異動区分　【雇形異動区分】")</f>
        <v xml:space="preserve"> 雇用形態の異動区分　【雇形異動区分】</v>
      </c>
      <c r="D70" s="257"/>
      <c r="E70" s="257"/>
      <c r="F70" s="257"/>
      <c r="G70" s="257"/>
      <c r="H70" s="257"/>
      <c r="I70" s="257"/>
      <c r="J70" s="257"/>
      <c r="K70" s="257"/>
      <c r="L70" s="257"/>
      <c r="M70" s="257"/>
      <c r="N70" s="257"/>
      <c r="O70" s="257"/>
      <c r="P70" s="257"/>
      <c r="Q70" s="257"/>
      <c r="R70" s="257"/>
      <c r="S70" s="257"/>
      <c r="T70" s="257"/>
      <c r="U70" s="257"/>
      <c r="V70" s="257"/>
      <c r="W70" s="257"/>
      <c r="X70" s="257"/>
    </row>
    <row r="71" spans="2:24" ht="14">
      <c r="B71" s="221" t="s">
        <v>4139</v>
      </c>
      <c r="C71" s="257" t="str">
        <f>HYPERLINK("#分類事項一覧! $B$2395 "," 前職の有無　【前職有無】")</f>
        <v xml:space="preserve"> 前職の有無　【前職有無】</v>
      </c>
      <c r="D71" s="257"/>
      <c r="E71" s="257"/>
      <c r="F71" s="257"/>
      <c r="G71" s="257"/>
      <c r="H71" s="257"/>
      <c r="I71" s="257"/>
      <c r="J71" s="257"/>
      <c r="K71" s="257"/>
      <c r="L71" s="257"/>
      <c r="M71" s="257"/>
      <c r="N71" s="257"/>
      <c r="O71" s="257"/>
      <c r="P71" s="257"/>
      <c r="Q71" s="257"/>
      <c r="R71" s="257"/>
      <c r="S71" s="257"/>
      <c r="T71" s="257"/>
      <c r="U71" s="257"/>
      <c r="V71" s="257"/>
      <c r="W71" s="257"/>
      <c r="X71" s="257"/>
    </row>
    <row r="72" spans="2:24" ht="14">
      <c r="B72" s="221" t="s">
        <v>4140</v>
      </c>
      <c r="C72" s="257" t="str">
        <f>HYPERLINK("#分類事項一覧! $B$2404 "," 前職の有無・前職の離職時期　【前職有無･前職離職時期】")</f>
        <v xml:space="preserve"> 前職の有無・前職の離職時期　【前職有無･前職離職時期】</v>
      </c>
      <c r="D72" s="257"/>
      <c r="E72" s="257"/>
      <c r="F72" s="257"/>
      <c r="G72" s="257"/>
      <c r="H72" s="257"/>
      <c r="I72" s="257"/>
      <c r="J72" s="257"/>
      <c r="K72" s="257"/>
      <c r="L72" s="257"/>
      <c r="M72" s="257"/>
      <c r="N72" s="257"/>
      <c r="O72" s="257"/>
      <c r="P72" s="257"/>
      <c r="Q72" s="257"/>
      <c r="R72" s="257"/>
      <c r="S72" s="257"/>
      <c r="T72" s="257"/>
      <c r="U72" s="257"/>
      <c r="V72" s="257"/>
      <c r="W72" s="257"/>
      <c r="X72" s="257"/>
    </row>
    <row r="73" spans="2:24" ht="14">
      <c r="B73" s="221" t="s">
        <v>4141</v>
      </c>
      <c r="C73" s="257" t="str">
        <f>HYPERLINK("#分類事項一覧! $B$2489 "," 前職の有無・離職期間　【前職有無･離職期間】")</f>
        <v xml:space="preserve"> 前職の有無・離職期間　【前職有無･離職期間】</v>
      </c>
      <c r="D73" s="257"/>
      <c r="E73" s="257"/>
      <c r="F73" s="257"/>
      <c r="G73" s="257"/>
      <c r="H73" s="257"/>
      <c r="I73" s="257"/>
      <c r="J73" s="257"/>
      <c r="K73" s="257"/>
      <c r="L73" s="257"/>
      <c r="M73" s="257"/>
      <c r="N73" s="257"/>
      <c r="O73" s="257"/>
      <c r="P73" s="257"/>
      <c r="Q73" s="257"/>
      <c r="R73" s="257"/>
      <c r="S73" s="257"/>
      <c r="T73" s="257"/>
      <c r="U73" s="257"/>
      <c r="V73" s="257"/>
      <c r="W73" s="257"/>
      <c r="X73" s="257"/>
    </row>
    <row r="74" spans="2:24" ht="14">
      <c r="B74" s="221" t="s">
        <v>4142</v>
      </c>
      <c r="C74" s="257" t="str">
        <f>HYPERLINK("#分類事項一覧! $B$2512 "," 前職の有無・前職の離職理由　【前職有無･前職離職理由】")</f>
        <v xml:space="preserve"> 前職の有無・前職の離職理由　【前職有無･前職離職理由】</v>
      </c>
      <c r="D74" s="257"/>
      <c r="E74" s="257"/>
      <c r="F74" s="257"/>
      <c r="G74" s="257"/>
      <c r="H74" s="257"/>
      <c r="I74" s="257"/>
      <c r="J74" s="257"/>
      <c r="K74" s="257"/>
      <c r="L74" s="257"/>
      <c r="M74" s="257"/>
      <c r="N74" s="257"/>
      <c r="O74" s="257"/>
      <c r="P74" s="257"/>
      <c r="Q74" s="257"/>
      <c r="R74" s="257"/>
      <c r="S74" s="257"/>
      <c r="T74" s="257"/>
      <c r="U74" s="257"/>
      <c r="V74" s="257"/>
      <c r="W74" s="257"/>
      <c r="X74" s="257"/>
    </row>
    <row r="75" spans="2:24" ht="14">
      <c r="B75" s="221" t="s">
        <v>4143</v>
      </c>
      <c r="C75" s="257" t="str">
        <f>HYPERLINK("#分類事項一覧! $B$2536 "," 前職の離職時期　【前職離職時期】")</f>
        <v xml:space="preserve"> 前職の離職時期　【前職離職時期】</v>
      </c>
      <c r="D75" s="257"/>
      <c r="E75" s="257"/>
      <c r="F75" s="257"/>
      <c r="G75" s="257"/>
      <c r="H75" s="257"/>
      <c r="I75" s="257"/>
      <c r="J75" s="257"/>
      <c r="K75" s="257"/>
      <c r="L75" s="257"/>
      <c r="M75" s="257"/>
      <c r="N75" s="257"/>
      <c r="O75" s="257"/>
      <c r="P75" s="257"/>
      <c r="Q75" s="257"/>
      <c r="R75" s="257"/>
      <c r="S75" s="257"/>
      <c r="T75" s="257"/>
      <c r="U75" s="257"/>
      <c r="V75" s="257"/>
      <c r="W75" s="257"/>
      <c r="X75" s="257"/>
    </row>
    <row r="76" spans="2:24" ht="14">
      <c r="B76" s="221" t="s">
        <v>4144</v>
      </c>
      <c r="C76" s="257" t="str">
        <f>HYPERLINK("#分類事項一覧! $B$2557 "," 離職期間　【離職期間】")</f>
        <v xml:space="preserve"> 離職期間　【離職期間】</v>
      </c>
      <c r="D76" s="257"/>
      <c r="E76" s="257"/>
      <c r="F76" s="257"/>
      <c r="G76" s="257"/>
      <c r="H76" s="257"/>
      <c r="I76" s="257"/>
      <c r="J76" s="257"/>
      <c r="K76" s="257"/>
      <c r="L76" s="257"/>
      <c r="M76" s="257"/>
      <c r="N76" s="257"/>
      <c r="O76" s="257"/>
      <c r="P76" s="257"/>
      <c r="Q76" s="257"/>
      <c r="R76" s="257"/>
      <c r="S76" s="257"/>
      <c r="T76" s="257"/>
      <c r="U76" s="257"/>
      <c r="V76" s="257"/>
      <c r="W76" s="257"/>
      <c r="X76" s="257"/>
    </row>
    <row r="77" spans="2:24" ht="14">
      <c r="B77" s="221" t="s">
        <v>4145</v>
      </c>
      <c r="C77" s="257" t="str">
        <f>HYPERLINK("#分類事項一覧! $B$2583 "," 前職の離職理由　【前職離職理由】")</f>
        <v xml:space="preserve"> 前職の離職理由　【前職離職理由】</v>
      </c>
      <c r="D77" s="257"/>
      <c r="E77" s="257"/>
      <c r="F77" s="257"/>
      <c r="G77" s="257"/>
      <c r="H77" s="257"/>
      <c r="I77" s="257"/>
      <c r="J77" s="257"/>
      <c r="K77" s="257"/>
      <c r="L77" s="257"/>
      <c r="M77" s="257"/>
      <c r="N77" s="257"/>
      <c r="O77" s="257"/>
      <c r="P77" s="257"/>
      <c r="Q77" s="257"/>
      <c r="R77" s="257"/>
      <c r="S77" s="257"/>
      <c r="T77" s="257"/>
      <c r="U77" s="257"/>
      <c r="V77" s="257"/>
      <c r="W77" s="257"/>
      <c r="X77" s="257"/>
    </row>
    <row r="78" spans="2:24" ht="14">
      <c r="B78" s="221" t="s">
        <v>4146</v>
      </c>
      <c r="C78" s="257" t="str">
        <f>HYPERLINK("#分類事項一覧! $B$2605 "," 初職の有無　【初職有無】")</f>
        <v xml:space="preserve"> 初職の有無　【初職有無】</v>
      </c>
      <c r="D78" s="257"/>
      <c r="E78" s="257"/>
      <c r="F78" s="257"/>
      <c r="G78" s="257"/>
      <c r="H78" s="257"/>
      <c r="I78" s="257"/>
      <c r="J78" s="257"/>
      <c r="K78" s="257"/>
      <c r="L78" s="257"/>
      <c r="M78" s="257"/>
      <c r="N78" s="257"/>
      <c r="O78" s="257"/>
      <c r="P78" s="257"/>
      <c r="Q78" s="257"/>
      <c r="R78" s="257"/>
      <c r="S78" s="257"/>
      <c r="T78" s="257"/>
      <c r="U78" s="257"/>
      <c r="V78" s="257"/>
      <c r="W78" s="257"/>
      <c r="X78" s="257"/>
    </row>
    <row r="79" spans="2:24" ht="14">
      <c r="B79" s="221" t="s">
        <v>4147</v>
      </c>
      <c r="C79" s="257" t="str">
        <f>HYPERLINK("#分類事項一覧! $B$2614 "," 初職と現職等との関係　【初職現職関係】")</f>
        <v xml:space="preserve"> 初職と現職等との関係　【初職現職関係】</v>
      </c>
      <c r="D79" s="257"/>
      <c r="E79" s="257"/>
      <c r="F79" s="257"/>
      <c r="G79" s="257"/>
      <c r="H79" s="257"/>
      <c r="I79" s="257"/>
      <c r="J79" s="257"/>
      <c r="K79" s="257"/>
      <c r="L79" s="257"/>
      <c r="M79" s="257"/>
      <c r="N79" s="257"/>
      <c r="O79" s="257"/>
      <c r="P79" s="257"/>
      <c r="Q79" s="257"/>
      <c r="R79" s="257"/>
      <c r="S79" s="257"/>
      <c r="T79" s="257"/>
      <c r="U79" s="257"/>
      <c r="V79" s="257"/>
      <c r="W79" s="257"/>
      <c r="X79" s="257"/>
    </row>
    <row r="80" spans="2:24" ht="14">
      <c r="B80" s="221" t="s">
        <v>4148</v>
      </c>
      <c r="C80" s="257" t="str">
        <f>HYPERLINK("#分類事項一覧! $B$2624 "," 初職に就いた時期　【初就時期】")</f>
        <v xml:space="preserve"> 初職に就いた時期　【初就時期】</v>
      </c>
      <c r="D80" s="257"/>
      <c r="E80" s="257"/>
      <c r="F80" s="257"/>
      <c r="G80" s="257"/>
      <c r="H80" s="257"/>
      <c r="I80" s="257"/>
      <c r="J80" s="257"/>
      <c r="K80" s="257"/>
      <c r="L80" s="257"/>
      <c r="M80" s="257"/>
      <c r="N80" s="257"/>
      <c r="O80" s="257"/>
      <c r="P80" s="257"/>
      <c r="Q80" s="257"/>
      <c r="R80" s="257"/>
      <c r="S80" s="257"/>
      <c r="T80" s="257"/>
      <c r="U80" s="257"/>
      <c r="V80" s="257"/>
      <c r="W80" s="257"/>
      <c r="X80" s="257"/>
    </row>
    <row r="81" spans="2:24" ht="14">
      <c r="B81" s="221" t="s">
        <v>4149</v>
      </c>
      <c r="C81" s="257" t="str">
        <f>HYPERLINK("#分類事項一覧! $B$2645 "," 初職に就いた年齢　【初就年齢】")</f>
        <v xml:space="preserve"> 初職に就いた年齢　【初就年齢】</v>
      </c>
      <c r="D81" s="257"/>
      <c r="E81" s="257"/>
      <c r="F81" s="257"/>
      <c r="G81" s="257"/>
      <c r="H81" s="257"/>
      <c r="I81" s="257"/>
      <c r="J81" s="257"/>
      <c r="K81" s="257"/>
      <c r="L81" s="257"/>
      <c r="M81" s="257"/>
      <c r="N81" s="257"/>
      <c r="O81" s="257"/>
      <c r="P81" s="257"/>
      <c r="Q81" s="257"/>
      <c r="R81" s="257"/>
      <c r="S81" s="257"/>
      <c r="T81" s="257"/>
      <c r="U81" s="257"/>
      <c r="V81" s="257"/>
      <c r="W81" s="257"/>
      <c r="X81" s="257"/>
    </row>
    <row r="82" spans="2:24" ht="14">
      <c r="B82" s="221" t="s">
        <v>4150</v>
      </c>
      <c r="C82" s="257" t="str">
        <f>HYPERLINK("#分類事項一覧! $B$2669 "," 初職の従業上の地位・雇用形態　【初職従地位･雇形】")</f>
        <v xml:space="preserve"> 初職の従業上の地位・雇用形態　【初職従地位･雇形】</v>
      </c>
      <c r="D82" s="257"/>
      <c r="E82" s="257"/>
      <c r="F82" s="257"/>
      <c r="G82" s="257"/>
      <c r="H82" s="257"/>
      <c r="I82" s="257"/>
      <c r="J82" s="257"/>
      <c r="K82" s="257"/>
      <c r="L82" s="257"/>
      <c r="M82" s="257"/>
      <c r="N82" s="257"/>
      <c r="O82" s="257"/>
      <c r="P82" s="257"/>
      <c r="Q82" s="257"/>
      <c r="R82" s="257"/>
      <c r="S82" s="257"/>
      <c r="T82" s="257"/>
      <c r="U82" s="257"/>
      <c r="V82" s="257"/>
      <c r="W82" s="257"/>
      <c r="X82" s="257"/>
    </row>
    <row r="83" spans="2:24" ht="14">
      <c r="B83" s="221" t="s">
        <v>4151</v>
      </c>
      <c r="C83" s="257" t="str">
        <f>HYPERLINK("#分類事項一覧! $B$2692 "," 初職と現職等との関係・現職の就業状態・従業上の地位・雇用形態　【初職現職関係･現職就状･従地位･雇形】")</f>
        <v xml:space="preserve"> 初職と現職等との関係・現職の就業状態・従業上の地位・雇用形態　【初職現職関係･現職就状･従地位･雇形】</v>
      </c>
      <c r="D83" s="257"/>
      <c r="E83" s="257"/>
      <c r="F83" s="257"/>
      <c r="G83" s="257"/>
      <c r="H83" s="257"/>
      <c r="I83" s="257"/>
      <c r="J83" s="257"/>
      <c r="K83" s="257"/>
      <c r="L83" s="257"/>
      <c r="M83" s="257"/>
      <c r="N83" s="257"/>
      <c r="O83" s="257"/>
      <c r="P83" s="257"/>
      <c r="Q83" s="257"/>
      <c r="R83" s="257"/>
      <c r="S83" s="257"/>
      <c r="T83" s="257"/>
      <c r="U83" s="257"/>
      <c r="V83" s="257"/>
      <c r="W83" s="257"/>
      <c r="X83" s="257"/>
    </row>
    <row r="84" spans="2:24" ht="14">
      <c r="B84" s="221" t="s">
        <v>4152</v>
      </c>
      <c r="C84" s="257" t="str">
        <f>HYPERLINK("#分類事項一覧! $B$2708 "," 職業訓練・自己啓発の有無・職業訓練・自己啓発の内容　【職訓･自啓有無･職訓･自啓内容】")</f>
        <v xml:space="preserve"> 職業訓練・自己啓発の有無・職業訓練・自己啓発の内容　【職訓･自啓有無･職訓･自啓内容】</v>
      </c>
      <c r="D84" s="257"/>
      <c r="E84" s="257"/>
      <c r="F84" s="257"/>
      <c r="G84" s="257"/>
      <c r="H84" s="257"/>
      <c r="I84" s="257"/>
      <c r="J84" s="257"/>
      <c r="K84" s="257"/>
      <c r="L84" s="257"/>
      <c r="M84" s="257"/>
      <c r="N84" s="257"/>
      <c r="O84" s="257"/>
      <c r="P84" s="257"/>
      <c r="Q84" s="257"/>
      <c r="R84" s="257"/>
      <c r="S84" s="257"/>
      <c r="T84" s="257"/>
      <c r="U84" s="257"/>
      <c r="V84" s="257"/>
      <c r="W84" s="257"/>
      <c r="X84" s="257"/>
    </row>
    <row r="85" spans="2:24" ht="14">
      <c r="B85" s="221" t="s">
        <v>4153</v>
      </c>
      <c r="C85" s="257" t="str">
        <f>HYPERLINK("#分類事項一覧! $B$2743 "," 転居の有無・居住開始時期・転居前の居住地　【転居有無･居開時期･転前居住地】")</f>
        <v xml:space="preserve"> 転居の有無・居住開始時期・転居前の居住地　【転居有無･居開時期･転前居住地】</v>
      </c>
      <c r="D85" s="257"/>
      <c r="E85" s="257"/>
      <c r="F85" s="257"/>
      <c r="G85" s="257"/>
      <c r="H85" s="257"/>
      <c r="I85" s="257"/>
      <c r="J85" s="257"/>
      <c r="K85" s="257"/>
      <c r="L85" s="257"/>
      <c r="M85" s="257"/>
      <c r="N85" s="257"/>
      <c r="O85" s="257"/>
      <c r="P85" s="257"/>
      <c r="Q85" s="257"/>
      <c r="R85" s="257"/>
      <c r="S85" s="257"/>
      <c r="T85" s="257"/>
      <c r="U85" s="257"/>
      <c r="V85" s="257"/>
      <c r="W85" s="257"/>
      <c r="X85" s="257"/>
    </row>
    <row r="86" spans="2:24" ht="14">
      <c r="B86" s="221" t="s">
        <v>4154</v>
      </c>
      <c r="C86" s="257" t="str">
        <f>HYPERLINK("#分類事項一覧! $B$2763 "," 転居の有無・転居前の居住地　【転居有無･転前居住地】")</f>
        <v xml:space="preserve"> 転居の有無・転居前の居住地　【転居有無･転前居住地】</v>
      </c>
      <c r="D86" s="257"/>
      <c r="E86" s="257"/>
      <c r="F86" s="257"/>
      <c r="G86" s="257"/>
      <c r="H86" s="257"/>
      <c r="I86" s="257"/>
      <c r="J86" s="257"/>
      <c r="K86" s="257"/>
      <c r="L86" s="257"/>
      <c r="M86" s="257"/>
      <c r="N86" s="257"/>
      <c r="O86" s="257"/>
      <c r="P86" s="257"/>
      <c r="Q86" s="257"/>
      <c r="R86" s="257"/>
      <c r="S86" s="257"/>
      <c r="T86" s="257"/>
      <c r="U86" s="257"/>
      <c r="V86" s="257"/>
      <c r="W86" s="257"/>
      <c r="X86" s="257"/>
    </row>
    <row r="87" spans="2:24" ht="14">
      <c r="B87" s="221" t="s">
        <v>4155</v>
      </c>
      <c r="C87" s="257" t="str">
        <f>HYPERLINK("#分類事項一覧! $B$2824 "," 過去１年以内の転居の有無・転居前の居住地　【過１転居有無･転前居住地】")</f>
        <v xml:space="preserve"> 過去１年以内の転居の有無・転居前の居住地　【過１転居有無･転前居住地】</v>
      </c>
      <c r="D87" s="257"/>
      <c r="E87" s="257"/>
      <c r="F87" s="257"/>
      <c r="G87" s="257"/>
      <c r="H87" s="257"/>
      <c r="I87" s="257"/>
      <c r="J87" s="257"/>
      <c r="K87" s="257"/>
      <c r="L87" s="257"/>
      <c r="M87" s="257"/>
      <c r="N87" s="257"/>
      <c r="O87" s="257"/>
      <c r="P87" s="257"/>
      <c r="Q87" s="257"/>
      <c r="R87" s="257"/>
      <c r="S87" s="257"/>
      <c r="T87" s="257"/>
      <c r="U87" s="257"/>
      <c r="V87" s="257"/>
      <c r="W87" s="257"/>
      <c r="X87" s="257"/>
    </row>
    <row r="88" spans="2:24" ht="14">
      <c r="B88" s="221" t="s">
        <v>4156</v>
      </c>
      <c r="C88" s="257" t="str">
        <f>HYPERLINK("#分類事項一覧! $B$2885 "," 居住開始時期　【居開時期】")</f>
        <v xml:space="preserve"> 居住開始時期　【居開時期】</v>
      </c>
      <c r="D88" s="257"/>
      <c r="E88" s="257"/>
      <c r="F88" s="257"/>
      <c r="G88" s="257"/>
      <c r="H88" s="257"/>
      <c r="I88" s="257"/>
      <c r="J88" s="257"/>
      <c r="K88" s="257"/>
      <c r="L88" s="257"/>
      <c r="M88" s="257"/>
      <c r="N88" s="257"/>
      <c r="O88" s="257"/>
      <c r="P88" s="257"/>
      <c r="Q88" s="257"/>
      <c r="R88" s="257"/>
      <c r="S88" s="257"/>
      <c r="T88" s="257"/>
      <c r="U88" s="257"/>
      <c r="V88" s="257"/>
      <c r="W88" s="257"/>
      <c r="X88" s="257"/>
    </row>
    <row r="89" spans="2:24" ht="14">
      <c r="B89" s="221" t="s">
        <v>4157</v>
      </c>
      <c r="C89" s="257" t="str">
        <f>HYPERLINK("#分類事項一覧! $B$2906 "," 転居理由　【転居理由】")</f>
        <v xml:space="preserve"> 転居理由　【転居理由】</v>
      </c>
      <c r="D89" s="257"/>
      <c r="E89" s="257"/>
      <c r="F89" s="257"/>
      <c r="G89" s="257"/>
      <c r="H89" s="257"/>
      <c r="I89" s="257"/>
      <c r="J89" s="257"/>
      <c r="K89" s="257"/>
      <c r="L89" s="257"/>
      <c r="M89" s="257"/>
      <c r="N89" s="257"/>
      <c r="O89" s="257"/>
      <c r="P89" s="257"/>
      <c r="Q89" s="257"/>
      <c r="R89" s="257"/>
      <c r="S89" s="257"/>
      <c r="T89" s="257"/>
      <c r="U89" s="257"/>
      <c r="V89" s="257"/>
      <c r="W89" s="257"/>
      <c r="X89" s="257"/>
    </row>
    <row r="90" spans="2:24" ht="14">
      <c r="B90" s="221" t="s">
        <v>4158</v>
      </c>
      <c r="C90" s="257" t="str">
        <f>HYPERLINK("#分類事項一覧! $B$2924 "," 現在の居住地　【現居住地】")</f>
        <v xml:space="preserve"> 現在の居住地　【現居住地】</v>
      </c>
      <c r="D90" s="257"/>
      <c r="E90" s="257"/>
      <c r="F90" s="257"/>
      <c r="G90" s="257"/>
      <c r="H90" s="257"/>
      <c r="I90" s="257"/>
      <c r="J90" s="257"/>
      <c r="K90" s="257"/>
      <c r="L90" s="257"/>
      <c r="M90" s="257"/>
      <c r="N90" s="257"/>
      <c r="O90" s="257"/>
      <c r="P90" s="257"/>
      <c r="Q90" s="257"/>
      <c r="R90" s="257"/>
      <c r="S90" s="257"/>
      <c r="T90" s="257"/>
      <c r="U90" s="257"/>
      <c r="V90" s="257"/>
      <c r="W90" s="257"/>
      <c r="X90" s="257"/>
    </row>
    <row r="91" spans="2:24" ht="14">
      <c r="B91" s="221" t="s">
        <v>4159</v>
      </c>
      <c r="C91" s="257" t="str">
        <f>HYPERLINK("#分類事項一覧! $B$2978 "," 転居前の居住地　【転前居住地】")</f>
        <v xml:space="preserve"> 転居前の居住地　【転前居住地】</v>
      </c>
      <c r="D91" s="257"/>
      <c r="E91" s="257"/>
      <c r="F91" s="257"/>
      <c r="G91" s="257"/>
      <c r="H91" s="257"/>
      <c r="I91" s="257"/>
      <c r="J91" s="257"/>
      <c r="K91" s="257"/>
      <c r="L91" s="257"/>
      <c r="M91" s="257"/>
      <c r="N91" s="257"/>
      <c r="O91" s="257"/>
      <c r="P91" s="257"/>
      <c r="Q91" s="257"/>
      <c r="R91" s="257"/>
      <c r="S91" s="257"/>
      <c r="T91" s="257"/>
      <c r="U91" s="257"/>
      <c r="V91" s="257"/>
      <c r="W91" s="257"/>
      <c r="X91" s="257"/>
    </row>
    <row r="92" spans="2:24" ht="14">
      <c r="B92" s="221" t="s">
        <v>4160</v>
      </c>
      <c r="C92" s="257" t="str">
        <f>HYPERLINK("#分類事項一覧! $B$3033 "," 育児の有無・頻度　【育児有無･頻度】")</f>
        <v xml:space="preserve"> 育児の有無・頻度　【育児有無･頻度】</v>
      </c>
      <c r="D92" s="257"/>
      <c r="E92" s="257"/>
      <c r="F92" s="257"/>
      <c r="G92" s="257"/>
      <c r="H92" s="257"/>
      <c r="I92" s="257"/>
      <c r="J92" s="257"/>
      <c r="K92" s="257"/>
      <c r="L92" s="257"/>
      <c r="M92" s="257"/>
      <c r="N92" s="257"/>
      <c r="O92" s="257"/>
      <c r="P92" s="257"/>
      <c r="Q92" s="257"/>
      <c r="R92" s="257"/>
      <c r="S92" s="257"/>
      <c r="T92" s="257"/>
      <c r="U92" s="257"/>
      <c r="V92" s="257"/>
      <c r="W92" s="257"/>
      <c r="X92" s="257"/>
    </row>
    <row r="93" spans="2:24" ht="14">
      <c r="B93" s="221" t="s">
        <v>4161</v>
      </c>
      <c r="C93" s="257" t="str">
        <f>HYPERLINK("#分類事項一覧! $B$3048 "," 育児の有無・頻度・育児休業等制度利用の有無　【育児有無･頻度･育児休有無】")</f>
        <v xml:space="preserve"> 育児の有無・頻度・育児休業等制度利用の有無　【育児有無･頻度･育児休有無】</v>
      </c>
      <c r="D93" s="257"/>
      <c r="E93" s="257"/>
      <c r="F93" s="257"/>
      <c r="G93" s="257"/>
      <c r="H93" s="257"/>
      <c r="I93" s="257"/>
      <c r="J93" s="257"/>
      <c r="K93" s="257"/>
      <c r="L93" s="257"/>
      <c r="M93" s="257"/>
      <c r="N93" s="257"/>
      <c r="O93" s="257"/>
      <c r="P93" s="257"/>
      <c r="Q93" s="257"/>
      <c r="R93" s="257"/>
      <c r="S93" s="257"/>
      <c r="T93" s="257"/>
      <c r="U93" s="257"/>
      <c r="V93" s="257"/>
      <c r="W93" s="257"/>
      <c r="X93" s="257"/>
    </row>
    <row r="94" spans="2:24" ht="14">
      <c r="B94" s="221" t="s">
        <v>4162</v>
      </c>
      <c r="C94" s="257" t="str">
        <f>HYPERLINK("#分類事項一覧! $B$3059 "," 育児休業等制度利用の有無　【育児休有無】")</f>
        <v xml:space="preserve"> 育児休業等制度利用の有無　【育児休有無】</v>
      </c>
      <c r="D94" s="257"/>
      <c r="E94" s="257"/>
      <c r="F94" s="257"/>
      <c r="G94" s="257"/>
      <c r="H94" s="257"/>
      <c r="I94" s="257"/>
      <c r="J94" s="257"/>
      <c r="K94" s="257"/>
      <c r="L94" s="257"/>
      <c r="M94" s="257"/>
      <c r="N94" s="257"/>
      <c r="O94" s="257"/>
      <c r="P94" s="257"/>
      <c r="Q94" s="257"/>
      <c r="R94" s="257"/>
      <c r="S94" s="257"/>
      <c r="T94" s="257"/>
      <c r="U94" s="257"/>
      <c r="V94" s="257"/>
      <c r="W94" s="257"/>
      <c r="X94" s="257"/>
    </row>
    <row r="95" spans="2:24" ht="14">
      <c r="B95" s="221" t="s">
        <v>4163</v>
      </c>
      <c r="C95" s="257" t="str">
        <f>HYPERLINK("#分類事項一覧! $B$3068 "," 育児休業等制度利用の有無・育児休業等制度の種類　【育児休有無･育児休種類】")</f>
        <v xml:space="preserve"> 育児休業等制度利用の有無・育児休業等制度の種類　【育児休有無･育児休種類】</v>
      </c>
      <c r="D95" s="257"/>
      <c r="E95" s="257"/>
      <c r="F95" s="257"/>
      <c r="G95" s="257"/>
      <c r="H95" s="257"/>
      <c r="I95" s="257"/>
      <c r="J95" s="257"/>
      <c r="K95" s="257"/>
      <c r="L95" s="257"/>
      <c r="M95" s="257"/>
      <c r="N95" s="257"/>
      <c r="O95" s="257"/>
      <c r="P95" s="257"/>
      <c r="Q95" s="257"/>
      <c r="R95" s="257"/>
      <c r="S95" s="257"/>
      <c r="T95" s="257"/>
      <c r="U95" s="257"/>
      <c r="V95" s="257"/>
      <c r="W95" s="257"/>
      <c r="X95" s="257"/>
    </row>
    <row r="96" spans="2:24" ht="14">
      <c r="B96" s="221" t="s">
        <v>4164</v>
      </c>
      <c r="C96" s="257" t="str">
        <f>HYPERLINK("#分類事項一覧! $B$3083 "," 介護の有無・頻度　【介護有無･頻度】")</f>
        <v xml:space="preserve"> 介護の有無・頻度　【介護有無･頻度】</v>
      </c>
      <c r="D96" s="257"/>
      <c r="E96" s="257"/>
      <c r="F96" s="257"/>
      <c r="G96" s="257"/>
      <c r="H96" s="257"/>
      <c r="I96" s="257"/>
      <c r="J96" s="257"/>
      <c r="K96" s="257"/>
      <c r="L96" s="257"/>
      <c r="M96" s="257"/>
      <c r="N96" s="257"/>
      <c r="O96" s="257"/>
      <c r="P96" s="257"/>
      <c r="Q96" s="257"/>
      <c r="R96" s="257"/>
      <c r="S96" s="257"/>
      <c r="T96" s="257"/>
      <c r="U96" s="257"/>
      <c r="V96" s="257"/>
      <c r="W96" s="257"/>
      <c r="X96" s="257"/>
    </row>
    <row r="97" spans="2:25" ht="14">
      <c r="B97" s="221" t="s">
        <v>4165</v>
      </c>
      <c r="C97" s="257" t="str">
        <f>HYPERLINK("#分類事項一覧! $B$3098 "," 介護の有無・頻度・介護休業等制度利用の有無　【介護有無･頻度･介護休有無】")</f>
        <v xml:space="preserve"> 介護の有無・頻度・介護休業等制度利用の有無　【介護有無･頻度･介護休有無】</v>
      </c>
      <c r="D97" s="257"/>
      <c r="E97" s="257"/>
      <c r="F97" s="257"/>
      <c r="G97" s="257"/>
      <c r="H97" s="257"/>
      <c r="I97" s="257"/>
      <c r="J97" s="257"/>
      <c r="K97" s="257"/>
      <c r="L97" s="257"/>
      <c r="M97" s="257"/>
      <c r="N97" s="257"/>
      <c r="O97" s="257"/>
      <c r="P97" s="257"/>
      <c r="Q97" s="257"/>
      <c r="R97" s="257"/>
      <c r="S97" s="257"/>
      <c r="T97" s="257"/>
      <c r="U97" s="257"/>
      <c r="V97" s="257"/>
      <c r="W97" s="257"/>
      <c r="X97" s="257"/>
    </row>
    <row r="98" spans="2:25" ht="14">
      <c r="B98" s="221" t="s">
        <v>4166</v>
      </c>
      <c r="C98" s="257" t="str">
        <f>HYPERLINK("#分類事項一覧! $B$3109 "," 介護休業等制度利用の有無　【介護休有無】")</f>
        <v xml:space="preserve"> 介護休業等制度利用の有無　【介護休有無】</v>
      </c>
      <c r="D98" s="257"/>
      <c r="E98" s="257"/>
      <c r="F98" s="257"/>
      <c r="G98" s="257"/>
      <c r="H98" s="257"/>
      <c r="I98" s="257"/>
      <c r="J98" s="257"/>
      <c r="K98" s="257"/>
      <c r="L98" s="257"/>
      <c r="M98" s="257"/>
      <c r="N98" s="257"/>
      <c r="O98" s="257"/>
      <c r="P98" s="257"/>
      <c r="Q98" s="257"/>
      <c r="R98" s="257"/>
      <c r="S98" s="257"/>
      <c r="T98" s="257"/>
      <c r="U98" s="257"/>
      <c r="V98" s="257"/>
      <c r="W98" s="257"/>
      <c r="X98" s="257"/>
    </row>
    <row r="99" spans="2:25" ht="14">
      <c r="B99" s="221" t="s">
        <v>4167</v>
      </c>
      <c r="C99" s="257" t="str">
        <f>HYPERLINK("#分類事項一覧! $B$3118 "," 介護休業等制度利用の有無・介護休業等制度の種類　【介護休有無･介護休種類】")</f>
        <v xml:space="preserve"> 介護休業等制度利用の有無・介護休業等制度の種類　【介護休有無･介護休種類】</v>
      </c>
      <c r="D99" s="257"/>
      <c r="E99" s="257"/>
      <c r="F99" s="257"/>
      <c r="G99" s="257"/>
      <c r="H99" s="257"/>
      <c r="I99" s="257"/>
      <c r="J99" s="257"/>
      <c r="K99" s="257"/>
      <c r="L99" s="257"/>
      <c r="M99" s="257"/>
      <c r="N99" s="257"/>
      <c r="O99" s="257"/>
      <c r="P99" s="257"/>
      <c r="Q99" s="257"/>
      <c r="R99" s="257"/>
      <c r="S99" s="257"/>
      <c r="T99" s="257"/>
      <c r="U99" s="257"/>
      <c r="V99" s="257"/>
      <c r="W99" s="257"/>
      <c r="X99" s="257"/>
    </row>
    <row r="100" spans="2:25" ht="14">
      <c r="B100" s="221" t="s">
        <v>4168</v>
      </c>
      <c r="C100" s="257" t="str">
        <f>HYPERLINK("#分類事項一覧! $B$3133 "," 収入の種類　【収入種類】")</f>
        <v xml:space="preserve"> 収入の種類　【収入種類】</v>
      </c>
      <c r="D100" s="257"/>
      <c r="E100" s="257"/>
      <c r="F100" s="257"/>
      <c r="G100" s="257"/>
      <c r="H100" s="257"/>
      <c r="I100" s="257"/>
      <c r="J100" s="257"/>
      <c r="K100" s="257"/>
      <c r="L100" s="257"/>
      <c r="M100" s="257"/>
      <c r="N100" s="257"/>
      <c r="O100" s="257"/>
      <c r="P100" s="257"/>
      <c r="Q100" s="257"/>
      <c r="R100" s="257"/>
      <c r="S100" s="257"/>
      <c r="T100" s="257"/>
      <c r="U100" s="257"/>
      <c r="V100" s="257"/>
      <c r="W100" s="257"/>
      <c r="X100" s="257"/>
    </row>
    <row r="101" spans="2:25" ht="14">
      <c r="B101" s="221" t="s">
        <v>4169</v>
      </c>
      <c r="C101" s="257" t="str">
        <f>HYPERLINK("#分類事項一覧! $B$3163 "," 主な収入の種類　【主収入種類】")</f>
        <v xml:space="preserve"> 主な収入の種類　【主収入種類】</v>
      </c>
      <c r="D101" s="257"/>
      <c r="E101" s="257"/>
      <c r="F101" s="257"/>
      <c r="G101" s="257"/>
      <c r="H101" s="257"/>
      <c r="I101" s="257"/>
      <c r="J101" s="257"/>
      <c r="K101" s="257"/>
      <c r="L101" s="257"/>
      <c r="M101" s="257"/>
      <c r="N101" s="257"/>
      <c r="O101" s="257"/>
      <c r="P101" s="257"/>
      <c r="Q101" s="257"/>
      <c r="R101" s="257"/>
      <c r="S101" s="257"/>
      <c r="T101" s="257"/>
      <c r="U101" s="257"/>
      <c r="V101" s="257"/>
      <c r="W101" s="257"/>
      <c r="X101" s="257"/>
    </row>
    <row r="102" spans="2:25" ht="14">
      <c r="B102" s="221" t="s">
        <v>4170</v>
      </c>
      <c r="C102" s="257" t="str">
        <f>HYPERLINK("#分類事項一覧! $B$3182 "," 現職の従業上の地位・雇用形態　【現職従地位･雇形】")</f>
        <v xml:space="preserve"> 現職の従業上の地位・雇用形態　【現職従地位･雇形】</v>
      </c>
      <c r="D102" s="257"/>
      <c r="E102" s="257"/>
      <c r="F102" s="257"/>
      <c r="G102" s="257"/>
      <c r="H102" s="257"/>
      <c r="I102" s="257"/>
      <c r="J102" s="257"/>
      <c r="K102" s="257"/>
      <c r="L102" s="257"/>
      <c r="M102" s="257"/>
      <c r="N102" s="257"/>
      <c r="O102" s="257"/>
      <c r="P102" s="257"/>
      <c r="Q102" s="257"/>
      <c r="R102" s="257"/>
      <c r="S102" s="257"/>
      <c r="T102" s="257"/>
      <c r="U102" s="257"/>
      <c r="V102" s="257"/>
      <c r="W102" s="257"/>
      <c r="X102" s="257"/>
    </row>
    <row r="103" spans="2:25" ht="14">
      <c r="B103" s="221" t="s">
        <v>4171</v>
      </c>
      <c r="C103" s="257" t="str">
        <f>HYPERLINK("#分類事項一覧! $B$3205 "," 現職の従業上の地位・雇用形態・起業の有無・従業者規模　【現職従地位･雇形･起業有無･従業規模】")</f>
        <v xml:space="preserve"> 現職の従業上の地位・雇用形態・起業の有無・従業者規模　【現職従地位･雇形･起業有無･従業規模】</v>
      </c>
      <c r="D103" s="257"/>
      <c r="E103" s="257"/>
      <c r="F103" s="257"/>
      <c r="G103" s="257"/>
      <c r="H103" s="257"/>
      <c r="I103" s="257"/>
      <c r="J103" s="257"/>
      <c r="K103" s="257"/>
      <c r="L103" s="257"/>
      <c r="M103" s="257"/>
      <c r="N103" s="257"/>
      <c r="O103" s="257"/>
      <c r="P103" s="257"/>
      <c r="Q103" s="257"/>
      <c r="R103" s="257"/>
      <c r="S103" s="257"/>
      <c r="T103" s="257"/>
      <c r="U103" s="257"/>
      <c r="V103" s="257"/>
      <c r="W103" s="257"/>
      <c r="X103" s="257"/>
    </row>
    <row r="104" spans="2:25" ht="14">
      <c r="B104" s="221" t="s">
        <v>4172</v>
      </c>
      <c r="C104" s="257" t="str">
        <f>HYPERLINK("#分類事項一覧! $B$3245 "," 本業の従業上の地位・雇用形態　【本業従地位･雇形】")</f>
        <v xml:space="preserve"> 本業の従業上の地位・雇用形態　【本業従地位･雇形】</v>
      </c>
      <c r="D104" s="257"/>
      <c r="E104" s="257"/>
      <c r="F104" s="257"/>
      <c r="G104" s="257"/>
      <c r="H104" s="257"/>
      <c r="I104" s="257"/>
      <c r="J104" s="257"/>
      <c r="K104" s="257"/>
      <c r="L104" s="257"/>
      <c r="M104" s="257"/>
      <c r="N104" s="257"/>
      <c r="O104" s="257"/>
      <c r="P104" s="257"/>
      <c r="Q104" s="257"/>
      <c r="R104" s="257"/>
      <c r="S104" s="257"/>
      <c r="T104" s="257"/>
      <c r="U104" s="257"/>
      <c r="V104" s="257"/>
      <c r="W104" s="257"/>
      <c r="X104" s="257"/>
    </row>
    <row r="105" spans="2:25" ht="14">
      <c r="B105" s="221" t="s">
        <v>4173</v>
      </c>
      <c r="C105" s="257" t="str">
        <f>HYPERLINK("#分類事項一覧! $B$3259 "," 本業の従業上の地位・雇用形態・起業の有無　【本業従地位･雇形･起業有無】")</f>
        <v xml:space="preserve"> 本業の従業上の地位・雇用形態・起業の有無　【本業従地位･雇形･起業有無】</v>
      </c>
      <c r="D105" s="257"/>
      <c r="E105" s="257"/>
      <c r="F105" s="257"/>
      <c r="G105" s="257"/>
      <c r="H105" s="257"/>
      <c r="I105" s="257"/>
      <c r="J105" s="257"/>
      <c r="K105" s="257"/>
      <c r="L105" s="257"/>
      <c r="M105" s="257"/>
      <c r="N105" s="257"/>
      <c r="O105" s="257"/>
      <c r="P105" s="257"/>
      <c r="Q105" s="257"/>
      <c r="R105" s="257"/>
      <c r="S105" s="257"/>
      <c r="T105" s="257"/>
      <c r="U105" s="257"/>
      <c r="V105" s="257"/>
      <c r="W105" s="257"/>
      <c r="X105" s="257"/>
    </row>
    <row r="106" spans="2:25" ht="14">
      <c r="B106" s="221" t="s">
        <v>4174</v>
      </c>
      <c r="C106" s="257" t="str">
        <f>HYPERLINK("#分類事項一覧! $B$3281 "," 現職の起業の有無　【現職起業有無】")</f>
        <v xml:space="preserve"> 現職の起業の有無　【現職起業有無】</v>
      </c>
      <c r="D106" s="257"/>
      <c r="E106" s="257"/>
      <c r="F106" s="257"/>
      <c r="G106" s="257"/>
      <c r="H106" s="257"/>
      <c r="I106" s="257"/>
      <c r="J106" s="257"/>
      <c r="K106" s="257"/>
      <c r="L106" s="257"/>
      <c r="M106" s="257"/>
      <c r="N106" s="257"/>
      <c r="O106" s="257"/>
      <c r="P106" s="257"/>
      <c r="Q106" s="257"/>
      <c r="R106" s="257"/>
      <c r="S106" s="257"/>
      <c r="T106" s="257"/>
      <c r="U106" s="257"/>
      <c r="V106" s="257"/>
      <c r="W106" s="257"/>
      <c r="X106" s="257"/>
    </row>
    <row r="107" spans="2:25" ht="14">
      <c r="B107" s="221" t="s">
        <v>4175</v>
      </c>
      <c r="C107" s="257" t="str">
        <f>HYPERLINK("#分類事項一覧! $B$3289 "," 現職の産業　【現職産業】")</f>
        <v xml:space="preserve"> 現職の産業　【現職産業】</v>
      </c>
      <c r="D107" s="257"/>
      <c r="E107" s="257"/>
      <c r="F107" s="257"/>
      <c r="G107" s="257"/>
      <c r="H107" s="257"/>
      <c r="I107" s="257"/>
      <c r="J107" s="257"/>
      <c r="K107" s="257"/>
      <c r="L107" s="257"/>
      <c r="M107" s="257"/>
      <c r="N107" s="257"/>
      <c r="O107" s="257"/>
      <c r="P107" s="257"/>
      <c r="Q107" s="257"/>
      <c r="R107" s="257"/>
      <c r="S107" s="257"/>
      <c r="T107" s="257"/>
      <c r="U107" s="257"/>
      <c r="V107" s="257"/>
      <c r="W107" s="257"/>
      <c r="X107" s="257"/>
    </row>
    <row r="108" spans="2:25" ht="14">
      <c r="B108" s="221" t="s">
        <v>4176</v>
      </c>
      <c r="C108" s="257" t="str">
        <f>HYPERLINK("#分類事項一覧! $B$3316 "," 本業の産業　【本業産業】")</f>
        <v xml:space="preserve"> 本業の産業　【本業産業】</v>
      </c>
      <c r="D108" s="257"/>
      <c r="E108" s="257"/>
      <c r="F108" s="257"/>
      <c r="G108" s="257"/>
      <c r="H108" s="257"/>
      <c r="I108" s="257"/>
      <c r="J108" s="257"/>
      <c r="K108" s="257"/>
      <c r="L108" s="257"/>
      <c r="M108" s="257"/>
      <c r="N108" s="257"/>
      <c r="O108" s="257"/>
      <c r="P108" s="257"/>
      <c r="Q108" s="257"/>
      <c r="R108" s="257"/>
      <c r="S108" s="257"/>
      <c r="T108" s="257"/>
      <c r="U108" s="257"/>
      <c r="V108" s="257"/>
      <c r="W108" s="257"/>
      <c r="X108" s="257"/>
    </row>
    <row r="109" spans="2:25" ht="14">
      <c r="B109" s="221" t="s">
        <v>4177</v>
      </c>
      <c r="C109" s="257" t="str">
        <f>HYPERLINK("#分類事項一覧! $B$3343 "," 現職の職業　【現職職業】")</f>
        <v xml:space="preserve"> 現職の職業　【現職職業】</v>
      </c>
      <c r="D109" s="257"/>
      <c r="E109" s="257"/>
      <c r="F109" s="257"/>
      <c r="G109" s="257"/>
      <c r="H109" s="257"/>
      <c r="I109" s="257"/>
      <c r="J109" s="257"/>
      <c r="K109" s="257"/>
      <c r="L109" s="257"/>
      <c r="M109" s="257"/>
      <c r="N109" s="257"/>
      <c r="O109" s="257"/>
      <c r="P109" s="257"/>
      <c r="Q109" s="257"/>
      <c r="R109" s="257"/>
      <c r="S109" s="257"/>
      <c r="T109" s="257"/>
      <c r="U109" s="257"/>
      <c r="V109" s="257"/>
      <c r="W109" s="257"/>
      <c r="X109" s="257"/>
    </row>
    <row r="110" spans="2:25" ht="14">
      <c r="B110" s="221" t="s">
        <v>4178</v>
      </c>
      <c r="C110" s="257" t="str">
        <f>HYPERLINK("#分類事項一覧! $B$3362 "," 本業の職業　【本業職業】")</f>
        <v xml:space="preserve"> 本業の職業　【本業職業】</v>
      </c>
      <c r="D110" s="257"/>
      <c r="E110" s="257"/>
      <c r="F110" s="257"/>
      <c r="G110" s="257"/>
      <c r="H110" s="257"/>
      <c r="I110" s="257"/>
      <c r="J110" s="257"/>
      <c r="K110" s="257"/>
      <c r="L110" s="257"/>
      <c r="M110" s="257"/>
      <c r="N110" s="257"/>
      <c r="O110" s="257"/>
      <c r="P110" s="257"/>
      <c r="Q110" s="257"/>
      <c r="R110" s="257"/>
      <c r="S110" s="257"/>
      <c r="T110" s="257"/>
      <c r="U110" s="257"/>
      <c r="V110" s="257"/>
      <c r="W110" s="257"/>
      <c r="X110" s="257"/>
    </row>
    <row r="111" spans="2:25" ht="14">
      <c r="B111" s="221" t="s">
        <v>4179</v>
      </c>
      <c r="C111" s="257" t="str">
        <f>HYPERLINK("#分類事項一覧! $B$3381 "," 本業の従業者規模　【本業従業規模】")</f>
        <v xml:space="preserve"> 本業の従業者規模　【本業従業規模】</v>
      </c>
      <c r="D111" s="257"/>
      <c r="E111" s="257"/>
      <c r="F111" s="257"/>
      <c r="G111" s="257"/>
      <c r="H111" s="257"/>
      <c r="I111" s="257"/>
      <c r="J111" s="257"/>
      <c r="K111" s="257"/>
      <c r="L111" s="257"/>
      <c r="M111" s="257"/>
      <c r="N111" s="257"/>
      <c r="O111" s="257"/>
      <c r="P111" s="257"/>
      <c r="Q111" s="257"/>
      <c r="R111" s="257"/>
      <c r="S111" s="257"/>
      <c r="T111" s="257"/>
      <c r="U111" s="257"/>
      <c r="V111" s="257"/>
      <c r="W111" s="257"/>
      <c r="X111" s="257"/>
    </row>
    <row r="112" spans="2:25" ht="14">
      <c r="B112" s="221" t="s">
        <v>4180</v>
      </c>
      <c r="C112" s="257" t="str">
        <f>HYPERLINK("#分類事項一覧! $B$3401 "," 本業の年間就業日数　【本業年間日数】")</f>
        <v xml:space="preserve"> 本業の年間就業日数　【本業年間日数】</v>
      </c>
      <c r="D112" s="257"/>
      <c r="E112" s="257"/>
      <c r="F112" s="257"/>
      <c r="G112" s="257"/>
      <c r="H112" s="257"/>
      <c r="I112" s="257"/>
      <c r="J112" s="257"/>
      <c r="K112" s="257"/>
      <c r="L112" s="257"/>
      <c r="M112" s="257"/>
      <c r="N112" s="257"/>
      <c r="O112" s="257"/>
      <c r="P112" s="257"/>
      <c r="Q112" s="257"/>
      <c r="R112" s="257"/>
      <c r="S112" s="257"/>
      <c r="T112" s="257"/>
      <c r="U112" s="257"/>
      <c r="V112" s="257"/>
      <c r="W112" s="257"/>
      <c r="X112" s="257"/>
      <c r="Y112" s="222"/>
    </row>
    <row r="113" spans="2:25" ht="14">
      <c r="B113" s="221" t="s">
        <v>4181</v>
      </c>
      <c r="C113" s="257" t="str">
        <f>HYPERLINK("#分類事項一覧! $B$3412 "," 現職の継続就業期間　【現職継続期間】")</f>
        <v xml:space="preserve"> 現職の継続就業期間　【現職継続期間】</v>
      </c>
      <c r="D113" s="257"/>
      <c r="E113" s="257"/>
      <c r="F113" s="257"/>
      <c r="G113" s="257"/>
      <c r="H113" s="257"/>
      <c r="I113" s="257"/>
      <c r="J113" s="257"/>
      <c r="K113" s="257"/>
      <c r="L113" s="257"/>
      <c r="M113" s="257"/>
      <c r="N113" s="257"/>
      <c r="O113" s="257"/>
      <c r="P113" s="257"/>
      <c r="Q113" s="257"/>
      <c r="R113" s="257"/>
      <c r="S113" s="257"/>
      <c r="T113" s="257"/>
      <c r="U113" s="257"/>
      <c r="V113" s="257"/>
      <c r="W113" s="257"/>
      <c r="X113" s="257"/>
      <c r="Y113" s="222"/>
    </row>
    <row r="114" spans="2:25" ht="14">
      <c r="B114" s="221" t="s">
        <v>4182</v>
      </c>
      <c r="C114" s="257" t="str">
        <f>HYPERLINK("#分類事項一覧! $B$3439 "," 本業の年間就業日数・就業の規則性・週間就業時間　【本業年間日数･規則性･週間時間】")</f>
        <v xml:space="preserve"> 本業の年間就業日数・就業の規則性・週間就業時間　【本業年間日数･規則性･週間時間】</v>
      </c>
      <c r="D114" s="257"/>
      <c r="E114" s="257"/>
      <c r="F114" s="257"/>
      <c r="G114" s="257"/>
      <c r="H114" s="257"/>
      <c r="I114" s="257"/>
      <c r="J114" s="257"/>
      <c r="K114" s="257"/>
      <c r="L114" s="257"/>
      <c r="M114" s="257"/>
      <c r="N114" s="257"/>
      <c r="O114" s="257"/>
      <c r="P114" s="257"/>
      <c r="Q114" s="257"/>
      <c r="R114" s="257"/>
      <c r="S114" s="257"/>
      <c r="T114" s="257"/>
      <c r="U114" s="257"/>
      <c r="V114" s="257"/>
      <c r="W114" s="257"/>
      <c r="X114" s="257"/>
    </row>
    <row r="115" spans="2:25" ht="14">
      <c r="B115" s="221" t="s">
        <v>4183</v>
      </c>
      <c r="C115" s="257" t="str">
        <f>HYPERLINK("#分類事項一覧! $B$3483 "," 本業のテレワーク実施の有無・頻度　【本業テレ実施有無･頻度】")</f>
        <v xml:space="preserve"> 本業のテレワーク実施の有無・頻度　【本業テレ実施有無･頻度】</v>
      </c>
      <c r="D115" s="257"/>
      <c r="E115" s="257"/>
      <c r="F115" s="257"/>
      <c r="G115" s="257"/>
      <c r="H115" s="257"/>
      <c r="I115" s="257"/>
      <c r="J115" s="257"/>
      <c r="K115" s="257"/>
      <c r="L115" s="257"/>
      <c r="M115" s="257"/>
      <c r="N115" s="257"/>
      <c r="O115" s="257"/>
      <c r="P115" s="257"/>
      <c r="Q115" s="257"/>
      <c r="R115" s="257"/>
      <c r="S115" s="257"/>
      <c r="T115" s="257"/>
      <c r="U115" s="257"/>
      <c r="V115" s="257"/>
      <c r="W115" s="257"/>
      <c r="X115" s="257"/>
      <c r="Y115" s="222"/>
    </row>
    <row r="116" spans="2:25" ht="14">
      <c r="B116" s="221" t="s">
        <v>4184</v>
      </c>
      <c r="C116" s="257" t="str">
        <f>HYPERLINK("#分類事項一覧! $B$3497 "," 本業のテレワーク実施の場所　【本業テレ実施場所】")</f>
        <v xml:space="preserve"> 本業のテレワーク実施の場所　【本業テレ実施場所】</v>
      </c>
      <c r="D116" s="257"/>
      <c r="E116" s="257"/>
      <c r="F116" s="257"/>
      <c r="G116" s="257"/>
      <c r="H116" s="257"/>
      <c r="I116" s="257"/>
      <c r="J116" s="257"/>
      <c r="K116" s="257"/>
      <c r="L116" s="257"/>
      <c r="M116" s="257"/>
      <c r="N116" s="257"/>
      <c r="O116" s="257"/>
      <c r="P116" s="257"/>
      <c r="Q116" s="257"/>
      <c r="R116" s="257"/>
      <c r="S116" s="257"/>
      <c r="T116" s="257"/>
      <c r="U116" s="257"/>
      <c r="V116" s="257"/>
      <c r="W116" s="257"/>
      <c r="X116" s="257"/>
      <c r="Y116" s="222"/>
    </row>
    <row r="117" spans="2:25" ht="14">
      <c r="B117" s="221" t="s">
        <v>4185</v>
      </c>
      <c r="C117" s="257" t="str">
        <f>HYPERLINK("#分類事項一覧! $B$3505 "," 本業の所得　【本業所得】")</f>
        <v xml:space="preserve"> 本業の所得　【本業所得】</v>
      </c>
      <c r="D117" s="257"/>
      <c r="E117" s="257"/>
      <c r="F117" s="257"/>
      <c r="G117" s="257"/>
      <c r="H117" s="257"/>
      <c r="I117" s="257"/>
      <c r="J117" s="257"/>
      <c r="K117" s="257"/>
      <c r="L117" s="257"/>
      <c r="M117" s="257"/>
      <c r="N117" s="257"/>
      <c r="O117" s="257"/>
      <c r="P117" s="257"/>
      <c r="Q117" s="257"/>
      <c r="R117" s="257"/>
      <c r="S117" s="257"/>
      <c r="T117" s="257"/>
      <c r="U117" s="257"/>
      <c r="V117" s="257"/>
      <c r="W117" s="257"/>
      <c r="X117" s="257"/>
    </row>
    <row r="118" spans="2:25" ht="14">
      <c r="B118" s="221" t="s">
        <v>4186</v>
      </c>
      <c r="C118" s="257" t="str">
        <f>HYPERLINK("#分類事項一覧! $B$3528 "," 副業の従業上の地位・雇用形態　【副業従地位･雇形】")</f>
        <v xml:space="preserve"> 副業の従業上の地位・雇用形態　【副業従地位･雇形】</v>
      </c>
      <c r="D118" s="257"/>
      <c r="E118" s="257"/>
      <c r="F118" s="257"/>
      <c r="G118" s="257"/>
      <c r="H118" s="257"/>
      <c r="I118" s="257"/>
      <c r="J118" s="257"/>
      <c r="K118" s="257"/>
      <c r="L118" s="257"/>
      <c r="M118" s="257"/>
      <c r="N118" s="257"/>
      <c r="O118" s="257"/>
      <c r="P118" s="257"/>
      <c r="Q118" s="257"/>
      <c r="R118" s="257"/>
      <c r="S118" s="257"/>
      <c r="T118" s="257"/>
      <c r="U118" s="257"/>
      <c r="V118" s="257"/>
      <c r="W118" s="257"/>
      <c r="X118" s="257"/>
    </row>
    <row r="119" spans="2:25" ht="14">
      <c r="B119" s="221" t="s">
        <v>4187</v>
      </c>
      <c r="C119" s="257" t="str">
        <f>HYPERLINK("#分類事項一覧! $B$3543 "," 副業の産業　【副業産業】")</f>
        <v xml:space="preserve"> 副業の産業　【副業産業】</v>
      </c>
      <c r="D119" s="257"/>
      <c r="E119" s="257"/>
      <c r="F119" s="257"/>
      <c r="G119" s="257"/>
      <c r="H119" s="257"/>
      <c r="I119" s="257"/>
      <c r="J119" s="257"/>
      <c r="K119" s="257"/>
      <c r="L119" s="257"/>
      <c r="M119" s="257"/>
      <c r="N119" s="257"/>
      <c r="O119" s="257"/>
      <c r="P119" s="257"/>
      <c r="Q119" s="257"/>
      <c r="R119" s="257"/>
      <c r="S119" s="257"/>
      <c r="T119" s="257"/>
      <c r="U119" s="257"/>
      <c r="V119" s="257"/>
      <c r="W119" s="257"/>
      <c r="X119" s="257"/>
      <c r="Y119" s="222"/>
    </row>
    <row r="120" spans="2:25" ht="14">
      <c r="B120" s="221" t="s">
        <v>4188</v>
      </c>
      <c r="C120" s="257" t="str">
        <f>HYPERLINK("#分類事項一覧! $B$3570 "," 副業の職業　【副業職業】")</f>
        <v xml:space="preserve"> 副業の職業　【副業職業】</v>
      </c>
      <c r="D120" s="257"/>
      <c r="E120" s="257"/>
      <c r="F120" s="257"/>
      <c r="G120" s="257"/>
      <c r="H120" s="257"/>
      <c r="I120" s="257"/>
      <c r="J120" s="257"/>
      <c r="K120" s="257"/>
      <c r="L120" s="257"/>
      <c r="M120" s="257"/>
      <c r="N120" s="257"/>
      <c r="O120" s="257"/>
      <c r="P120" s="257"/>
      <c r="Q120" s="257"/>
      <c r="R120" s="257"/>
      <c r="S120" s="257"/>
      <c r="T120" s="257"/>
      <c r="U120" s="257"/>
      <c r="V120" s="257"/>
      <c r="W120" s="257"/>
      <c r="X120" s="257"/>
      <c r="Y120" s="222"/>
    </row>
    <row r="121" spans="2:25" ht="14">
      <c r="B121" s="221" t="s">
        <v>4189</v>
      </c>
      <c r="C121" s="257" t="str">
        <f>HYPERLINK("#分類事項一覧! $B$3589 "," 副業の就業の規則性・週間就業時間　【副業規則性･週間時間】")</f>
        <v xml:space="preserve"> 副業の就業の規則性・週間就業時間　【副業規則性･週間時間】</v>
      </c>
      <c r="D121" s="257"/>
      <c r="E121" s="257"/>
      <c r="F121" s="257"/>
      <c r="G121" s="257"/>
      <c r="H121" s="257"/>
      <c r="I121" s="257"/>
      <c r="J121" s="257"/>
      <c r="K121" s="257"/>
      <c r="L121" s="257"/>
      <c r="M121" s="257"/>
      <c r="N121" s="257"/>
      <c r="O121" s="257"/>
      <c r="P121" s="257"/>
      <c r="Q121" s="257"/>
      <c r="R121" s="257"/>
      <c r="S121" s="257"/>
      <c r="T121" s="257"/>
      <c r="U121" s="257"/>
      <c r="V121" s="257"/>
      <c r="W121" s="257"/>
      <c r="X121" s="257"/>
    </row>
    <row r="122" spans="2:25" ht="14">
      <c r="B122" s="221" t="s">
        <v>4190</v>
      </c>
      <c r="C122" s="257" t="str">
        <f>HYPERLINK("#分類事項一覧! $B$3609 "," 前職の従業上の地位・雇用形態　【前職従地位･雇形】")</f>
        <v xml:space="preserve"> 前職の従業上の地位・雇用形態　【前職従地位･雇形】</v>
      </c>
      <c r="D122" s="257"/>
      <c r="E122" s="257"/>
      <c r="F122" s="257"/>
      <c r="G122" s="257"/>
      <c r="H122" s="257"/>
      <c r="I122" s="257"/>
      <c r="J122" s="257"/>
      <c r="K122" s="257"/>
      <c r="L122" s="257"/>
      <c r="M122" s="257"/>
      <c r="N122" s="257"/>
      <c r="O122" s="257"/>
      <c r="P122" s="257"/>
      <c r="Q122" s="257"/>
      <c r="R122" s="257"/>
      <c r="S122" s="257"/>
      <c r="T122" s="257"/>
      <c r="U122" s="257"/>
      <c r="V122" s="257"/>
      <c r="W122" s="257"/>
      <c r="X122" s="257"/>
    </row>
    <row r="123" spans="2:25" ht="14">
      <c r="B123" s="221" t="s">
        <v>4191</v>
      </c>
      <c r="C123" s="257" t="str">
        <f>HYPERLINK("#分類事項一覧! $B$3629 "," 前職の産業　【前職産業】")</f>
        <v xml:space="preserve"> 前職の産業　【前職産業】</v>
      </c>
      <c r="D123" s="257"/>
      <c r="E123" s="257"/>
      <c r="F123" s="257"/>
      <c r="G123" s="257"/>
      <c r="H123" s="257"/>
      <c r="I123" s="257"/>
      <c r="J123" s="257"/>
      <c r="K123" s="257"/>
      <c r="L123" s="257"/>
      <c r="M123" s="257"/>
      <c r="N123" s="257"/>
      <c r="O123" s="257"/>
      <c r="P123" s="257"/>
      <c r="Q123" s="257"/>
      <c r="R123" s="257"/>
      <c r="S123" s="257"/>
      <c r="T123" s="257"/>
      <c r="U123" s="257"/>
      <c r="V123" s="257"/>
      <c r="W123" s="257"/>
      <c r="X123" s="257"/>
    </row>
    <row r="124" spans="2:25" ht="14">
      <c r="B124" s="221" t="s">
        <v>4192</v>
      </c>
      <c r="C124" s="257" t="str">
        <f>HYPERLINK("#分類事項一覧! $B$3656 "," 前職の職業　【前職職業】")</f>
        <v xml:space="preserve"> 前職の職業　【前職職業】</v>
      </c>
      <c r="D124" s="257"/>
      <c r="E124" s="257"/>
      <c r="F124" s="257"/>
      <c r="G124" s="257"/>
      <c r="H124" s="257"/>
      <c r="I124" s="257"/>
      <c r="J124" s="257"/>
      <c r="K124" s="257"/>
      <c r="L124" s="257"/>
      <c r="M124" s="257"/>
      <c r="N124" s="257"/>
      <c r="O124" s="257"/>
      <c r="P124" s="257"/>
      <c r="Q124" s="257"/>
      <c r="R124" s="257"/>
      <c r="S124" s="257"/>
      <c r="T124" s="257"/>
      <c r="U124" s="257"/>
      <c r="V124" s="257"/>
      <c r="W124" s="257"/>
      <c r="X124" s="257"/>
    </row>
    <row r="125" spans="2:25" ht="14">
      <c r="B125" s="221" t="s">
        <v>4193</v>
      </c>
      <c r="C125" s="257" t="str">
        <f>HYPERLINK("#分類事項一覧! $B$3675 "," 前職の継続就業期間　【前職継続期間】")</f>
        <v xml:space="preserve"> 前職の継続就業期間　【前職継続期間】</v>
      </c>
      <c r="D125" s="257"/>
      <c r="E125" s="257"/>
      <c r="F125" s="257"/>
      <c r="G125" s="257"/>
      <c r="H125" s="257"/>
      <c r="I125" s="257"/>
      <c r="J125" s="257"/>
      <c r="K125" s="257"/>
      <c r="L125" s="257"/>
      <c r="M125" s="257"/>
      <c r="N125" s="257"/>
      <c r="O125" s="257"/>
      <c r="P125" s="257"/>
      <c r="Q125" s="257"/>
      <c r="R125" s="257"/>
      <c r="S125" s="257"/>
      <c r="T125" s="257"/>
      <c r="U125" s="257"/>
      <c r="V125" s="257"/>
      <c r="W125" s="257"/>
      <c r="X125" s="257"/>
    </row>
    <row r="126" spans="2:25" ht="14">
      <c r="B126" s="221" t="s">
        <v>4194</v>
      </c>
      <c r="C126" s="257" t="str">
        <f>HYPERLINK("#分類事項一覧! $B$3701 "," 世帯主の年齢　【世主年齢】")</f>
        <v xml:space="preserve"> 世帯主の年齢　【世主年齢】</v>
      </c>
      <c r="D126" s="257"/>
      <c r="E126" s="257"/>
      <c r="F126" s="257"/>
      <c r="G126" s="257"/>
      <c r="H126" s="257"/>
      <c r="I126" s="257"/>
      <c r="J126" s="257"/>
      <c r="K126" s="257"/>
      <c r="L126" s="257"/>
      <c r="M126" s="257"/>
      <c r="N126" s="257"/>
      <c r="O126" s="257"/>
      <c r="P126" s="257"/>
      <c r="Q126" s="257"/>
      <c r="R126" s="257"/>
      <c r="S126" s="257"/>
      <c r="T126" s="257"/>
      <c r="U126" s="257"/>
      <c r="V126" s="257"/>
      <c r="W126" s="257"/>
      <c r="X126" s="257"/>
    </row>
    <row r="127" spans="2:25" ht="14">
      <c r="B127" s="221" t="s">
        <v>4195</v>
      </c>
      <c r="C127" s="257" t="str">
        <f>HYPERLINK("#分類事項一覧! $B$3727 "," 世帯主の就業状態・仕事の主従　【世主就状･仕主従】")</f>
        <v xml:space="preserve"> 世帯主の就業状態・仕事の主従　【世主就状･仕主従】</v>
      </c>
      <c r="D127" s="257"/>
      <c r="E127" s="257"/>
      <c r="F127" s="257"/>
      <c r="G127" s="257"/>
      <c r="H127" s="257"/>
      <c r="I127" s="257"/>
      <c r="J127" s="257"/>
      <c r="K127" s="257"/>
      <c r="L127" s="257"/>
      <c r="M127" s="257"/>
      <c r="N127" s="257"/>
      <c r="O127" s="257"/>
      <c r="P127" s="257"/>
      <c r="Q127" s="257"/>
      <c r="R127" s="257"/>
      <c r="S127" s="257"/>
      <c r="T127" s="257"/>
      <c r="U127" s="257"/>
      <c r="V127" s="257"/>
      <c r="W127" s="257"/>
      <c r="X127" s="257"/>
    </row>
    <row r="128" spans="2:25" ht="14">
      <c r="B128" s="221" t="s">
        <v>4196</v>
      </c>
      <c r="C128" s="257" t="str">
        <f>HYPERLINK("#分類事項一覧! $B$3736 "," 世帯主の就業状態・仕事の主従・従業上の地位・雇用形態　【世主就状･仕主従･従地位･雇形】")</f>
        <v xml:space="preserve"> 世帯主の就業状態・仕事の主従・従業上の地位・雇用形態　【世主就状･仕主従･従地位･雇形】</v>
      </c>
      <c r="D128" s="257"/>
      <c r="E128" s="257"/>
      <c r="F128" s="257"/>
      <c r="G128" s="257"/>
      <c r="H128" s="257"/>
      <c r="I128" s="257"/>
      <c r="J128" s="257"/>
      <c r="K128" s="257"/>
      <c r="L128" s="257"/>
      <c r="M128" s="257"/>
      <c r="N128" s="257"/>
      <c r="O128" s="257"/>
      <c r="P128" s="257"/>
      <c r="Q128" s="257"/>
      <c r="R128" s="257"/>
      <c r="S128" s="257"/>
      <c r="T128" s="257"/>
      <c r="U128" s="257"/>
      <c r="V128" s="257"/>
      <c r="W128" s="257"/>
      <c r="X128" s="257"/>
    </row>
    <row r="129" spans="2:24" ht="14">
      <c r="B129" s="221" t="s">
        <v>4197</v>
      </c>
      <c r="C129" s="257" t="str">
        <f>HYPERLINK("#分類事項一覧! $B$3746 "," 世帯主の従業上の地位・雇用形態　【世主従地位･雇形】")</f>
        <v xml:space="preserve"> 世帯主の従業上の地位・雇用形態　【世主従地位･雇形】</v>
      </c>
      <c r="D129" s="257"/>
      <c r="E129" s="257"/>
      <c r="F129" s="257"/>
      <c r="G129" s="257"/>
      <c r="H129" s="257"/>
      <c r="I129" s="257"/>
      <c r="J129" s="257"/>
      <c r="K129" s="257"/>
      <c r="L129" s="257"/>
      <c r="M129" s="257"/>
      <c r="N129" s="257"/>
      <c r="O129" s="257"/>
      <c r="P129" s="257"/>
      <c r="Q129" s="257"/>
      <c r="R129" s="257"/>
      <c r="S129" s="257"/>
      <c r="T129" s="257"/>
      <c r="U129" s="257"/>
      <c r="V129" s="257"/>
      <c r="W129" s="257"/>
      <c r="X129" s="257"/>
    </row>
    <row r="130" spans="2:24" ht="14">
      <c r="B130" s="221" t="s">
        <v>4198</v>
      </c>
      <c r="C130" s="257" t="str">
        <f>HYPERLINK("#分類事項一覧! $B$3760 "," 世帯主の産業　【世主産業】")</f>
        <v xml:space="preserve"> 世帯主の産業　【世主産業】</v>
      </c>
      <c r="D130" s="257"/>
      <c r="E130" s="257"/>
      <c r="F130" s="257"/>
      <c r="G130" s="257"/>
      <c r="H130" s="257"/>
      <c r="I130" s="257"/>
      <c r="J130" s="257"/>
      <c r="K130" s="257"/>
      <c r="L130" s="257"/>
      <c r="M130" s="257"/>
      <c r="N130" s="257"/>
      <c r="O130" s="257"/>
      <c r="P130" s="257"/>
      <c r="Q130" s="257"/>
      <c r="R130" s="257"/>
      <c r="S130" s="257"/>
      <c r="T130" s="257"/>
      <c r="U130" s="257"/>
      <c r="V130" s="257"/>
      <c r="W130" s="257"/>
      <c r="X130" s="257"/>
    </row>
    <row r="131" spans="2:24" ht="14">
      <c r="B131" s="221" t="s">
        <v>4199</v>
      </c>
      <c r="C131" s="257" t="str">
        <f>HYPERLINK("#分類事項一覧! $B$3787 "," 世帯主の職業　【世主職業】")</f>
        <v xml:space="preserve"> 世帯主の職業　【世主職業】</v>
      </c>
      <c r="D131" s="257"/>
      <c r="E131" s="257"/>
      <c r="F131" s="257"/>
      <c r="G131" s="257"/>
      <c r="H131" s="257"/>
      <c r="I131" s="257"/>
      <c r="J131" s="257"/>
      <c r="K131" s="257"/>
      <c r="L131" s="257"/>
      <c r="M131" s="257"/>
      <c r="N131" s="257"/>
      <c r="O131" s="257"/>
      <c r="P131" s="257"/>
      <c r="Q131" s="257"/>
      <c r="R131" s="257"/>
      <c r="S131" s="257"/>
      <c r="T131" s="257"/>
      <c r="U131" s="257"/>
      <c r="V131" s="257"/>
      <c r="W131" s="257"/>
      <c r="X131" s="257"/>
    </row>
    <row r="132" spans="2:24" ht="14">
      <c r="B132" s="221" t="s">
        <v>4200</v>
      </c>
      <c r="C132" s="257" t="str">
        <f>HYPERLINK("#分類事項一覧! $B$3806 "," 世帯主の所得　【世主所得】")</f>
        <v xml:space="preserve"> 世帯主の所得　【世主所得】</v>
      </c>
      <c r="D132" s="257"/>
      <c r="E132" s="257"/>
      <c r="F132" s="257"/>
      <c r="G132" s="257"/>
      <c r="H132" s="257"/>
      <c r="I132" s="257"/>
      <c r="J132" s="257"/>
      <c r="K132" s="257"/>
      <c r="L132" s="257"/>
      <c r="M132" s="257"/>
      <c r="N132" s="257"/>
      <c r="O132" s="257"/>
      <c r="P132" s="257"/>
      <c r="Q132" s="257"/>
      <c r="R132" s="257"/>
      <c r="S132" s="257"/>
      <c r="T132" s="257"/>
      <c r="U132" s="257"/>
      <c r="V132" s="257"/>
      <c r="W132" s="257"/>
      <c r="X132" s="257"/>
    </row>
    <row r="133" spans="2:24" ht="14">
      <c r="B133" s="221" t="s">
        <v>4201</v>
      </c>
      <c r="C133" s="257" t="str">
        <f>HYPERLINK("#分類事項一覧! $B$3829 "," 世帯主の主な収入の種類　【世主主収入種類】")</f>
        <v xml:space="preserve"> 世帯主の主な収入の種類　【世主主収入種類】</v>
      </c>
      <c r="D133" s="257"/>
      <c r="E133" s="257"/>
      <c r="F133" s="257"/>
      <c r="G133" s="257"/>
      <c r="H133" s="257"/>
      <c r="I133" s="257"/>
      <c r="J133" s="257"/>
      <c r="K133" s="257"/>
      <c r="L133" s="257"/>
      <c r="M133" s="257"/>
      <c r="N133" s="257"/>
      <c r="O133" s="257"/>
      <c r="P133" s="257"/>
      <c r="Q133" s="257"/>
      <c r="R133" s="257"/>
      <c r="S133" s="257"/>
      <c r="T133" s="257"/>
      <c r="U133" s="257"/>
      <c r="V133" s="257"/>
      <c r="W133" s="257"/>
      <c r="X133" s="257"/>
    </row>
    <row r="134" spans="2:24" ht="14">
      <c r="B134" s="221" t="s">
        <v>4202</v>
      </c>
      <c r="C134" s="257" t="str">
        <f>HYPERLINK("#分類事項一覧! $B$3848 "," 世帯主の副業の有無　【世主副業有無】")</f>
        <v xml:space="preserve"> 世帯主の副業の有無　【世主副業有無】</v>
      </c>
      <c r="D134" s="257"/>
      <c r="E134" s="257"/>
      <c r="F134" s="257"/>
      <c r="G134" s="257"/>
      <c r="H134" s="257"/>
      <c r="I134" s="257"/>
      <c r="J134" s="257"/>
      <c r="K134" s="257"/>
      <c r="L134" s="257"/>
      <c r="M134" s="257"/>
      <c r="N134" s="257"/>
      <c r="O134" s="257"/>
      <c r="P134" s="257"/>
      <c r="Q134" s="257"/>
      <c r="R134" s="257"/>
      <c r="S134" s="257"/>
      <c r="T134" s="257"/>
      <c r="U134" s="257"/>
      <c r="V134" s="257"/>
      <c r="W134" s="257"/>
      <c r="X134" s="257"/>
    </row>
    <row r="135" spans="2:24" ht="14">
      <c r="B135" s="221" t="s">
        <v>4203</v>
      </c>
      <c r="C135" s="257" t="str">
        <f>HYPERLINK("#分類事項一覧! $B$3857 "," 夫の年齢　【夫年齢】")</f>
        <v xml:space="preserve"> 夫の年齢　【夫年齢】</v>
      </c>
      <c r="D135" s="257"/>
      <c r="E135" s="257"/>
      <c r="F135" s="257"/>
      <c r="G135" s="257"/>
      <c r="H135" s="257"/>
      <c r="I135" s="257"/>
      <c r="J135" s="257"/>
      <c r="K135" s="257"/>
      <c r="L135" s="257"/>
      <c r="M135" s="257"/>
      <c r="N135" s="257"/>
      <c r="O135" s="257"/>
      <c r="P135" s="257"/>
      <c r="Q135" s="257"/>
      <c r="R135" s="257"/>
      <c r="S135" s="257"/>
      <c r="T135" s="257"/>
      <c r="U135" s="257"/>
      <c r="V135" s="257"/>
      <c r="W135" s="257"/>
      <c r="X135" s="257"/>
    </row>
    <row r="136" spans="2:24" ht="14">
      <c r="B136" s="221" t="s">
        <v>4204</v>
      </c>
      <c r="C136" s="257" t="str">
        <f>HYPERLINK("#分類事項一覧! $B$3877 "," 夫の教育　【夫教育】")</f>
        <v xml:space="preserve"> 夫の教育　【夫教育】</v>
      </c>
      <c r="D136" s="257"/>
      <c r="E136" s="257"/>
      <c r="F136" s="257"/>
      <c r="G136" s="257"/>
      <c r="H136" s="257"/>
      <c r="I136" s="257"/>
      <c r="J136" s="257"/>
      <c r="K136" s="257"/>
      <c r="L136" s="257"/>
      <c r="M136" s="257"/>
      <c r="N136" s="257"/>
      <c r="O136" s="257"/>
      <c r="P136" s="257"/>
      <c r="Q136" s="257"/>
      <c r="R136" s="257"/>
      <c r="S136" s="257"/>
      <c r="T136" s="257"/>
      <c r="U136" s="257"/>
      <c r="V136" s="257"/>
      <c r="W136" s="257"/>
      <c r="X136" s="257"/>
    </row>
    <row r="137" spans="2:24" ht="14">
      <c r="B137" s="221" t="s">
        <v>4205</v>
      </c>
      <c r="C137" s="257" t="str">
        <f>HYPERLINK("#分類事項一覧! $B$3896 "," 夫の就業状態・仕事の主従　【夫就状･仕主従】")</f>
        <v xml:space="preserve"> 夫の就業状態・仕事の主従　【夫就状･仕主従】</v>
      </c>
      <c r="D137" s="257"/>
      <c r="E137" s="257"/>
      <c r="F137" s="257"/>
      <c r="G137" s="257"/>
      <c r="H137" s="257"/>
      <c r="I137" s="257"/>
      <c r="J137" s="257"/>
      <c r="K137" s="257"/>
      <c r="L137" s="257"/>
      <c r="M137" s="257"/>
      <c r="N137" s="257"/>
      <c r="O137" s="257"/>
      <c r="P137" s="257"/>
      <c r="Q137" s="257"/>
      <c r="R137" s="257"/>
      <c r="S137" s="257"/>
      <c r="T137" s="257"/>
      <c r="U137" s="257"/>
      <c r="V137" s="257"/>
      <c r="W137" s="257"/>
      <c r="X137" s="257"/>
    </row>
    <row r="138" spans="2:24" ht="14">
      <c r="B138" s="221" t="s">
        <v>4206</v>
      </c>
      <c r="C138" s="257" t="str">
        <f>HYPERLINK("#分類事項一覧! $B$3905 "," 夫の就業状態・仕事の主従・従業上の地位・雇用形態　【夫就状･仕主従･従地位･雇形】")</f>
        <v xml:space="preserve"> 夫の就業状態・仕事の主従・従業上の地位・雇用形態　【夫就状･仕主従･従地位･雇形】</v>
      </c>
      <c r="D138" s="257"/>
      <c r="E138" s="257"/>
      <c r="F138" s="257"/>
      <c r="G138" s="257"/>
      <c r="H138" s="257"/>
      <c r="I138" s="257"/>
      <c r="J138" s="257"/>
      <c r="K138" s="257"/>
      <c r="L138" s="257"/>
      <c r="M138" s="257"/>
      <c r="N138" s="257"/>
      <c r="O138" s="257"/>
      <c r="P138" s="257"/>
      <c r="Q138" s="257"/>
      <c r="R138" s="257"/>
      <c r="S138" s="257"/>
      <c r="T138" s="257"/>
      <c r="U138" s="257"/>
      <c r="V138" s="257"/>
      <c r="W138" s="257"/>
      <c r="X138" s="257"/>
    </row>
    <row r="139" spans="2:24" ht="14">
      <c r="B139" s="221" t="s">
        <v>4207</v>
      </c>
      <c r="C139" s="257" t="str">
        <f>HYPERLINK("#分類事項一覧! $B$3914 "," 夫の就業状態・仕事の主従・所得　【夫就状･仕主従･所得】")</f>
        <v xml:space="preserve"> 夫の就業状態・仕事の主従・所得　【夫就状･仕主従･所得】</v>
      </c>
      <c r="D139" s="257"/>
      <c r="E139" s="257"/>
      <c r="F139" s="257"/>
      <c r="G139" s="257"/>
      <c r="H139" s="257"/>
      <c r="I139" s="257"/>
      <c r="J139" s="257"/>
      <c r="K139" s="257"/>
      <c r="L139" s="257"/>
      <c r="M139" s="257"/>
      <c r="N139" s="257"/>
      <c r="O139" s="257"/>
      <c r="P139" s="257"/>
      <c r="Q139" s="257"/>
      <c r="R139" s="257"/>
      <c r="S139" s="257"/>
      <c r="T139" s="257"/>
      <c r="U139" s="257"/>
      <c r="V139" s="257"/>
      <c r="W139" s="257"/>
      <c r="X139" s="257"/>
    </row>
    <row r="140" spans="2:24" ht="14">
      <c r="B140" s="221" t="s">
        <v>4208</v>
      </c>
      <c r="C140" s="257" t="str">
        <f>HYPERLINK("#分類事項一覧! $B$3940 "," 夫の就業状態・仕事の主従・育児休業等制度利用の有無・従業上の地位・雇用形態　【夫就状･仕主従･育児休有無･従地位･雇形】")</f>
        <v xml:space="preserve"> 夫の就業状態・仕事の主従・育児休業等制度利用の有無・従業上の地位・雇用形態　【夫就状･仕主従･育児休有無･従地位･雇形】</v>
      </c>
      <c r="D140" s="257"/>
      <c r="E140" s="257"/>
      <c r="F140" s="257"/>
      <c r="G140" s="257"/>
      <c r="H140" s="257"/>
      <c r="I140" s="257"/>
      <c r="J140" s="257"/>
      <c r="K140" s="257"/>
      <c r="L140" s="257"/>
      <c r="M140" s="257"/>
      <c r="N140" s="257"/>
      <c r="O140" s="257"/>
      <c r="P140" s="257"/>
      <c r="Q140" s="257"/>
      <c r="R140" s="257"/>
      <c r="S140" s="257"/>
      <c r="T140" s="257"/>
      <c r="U140" s="257"/>
      <c r="V140" s="257"/>
      <c r="W140" s="257"/>
      <c r="X140" s="257"/>
    </row>
    <row r="141" spans="2:24" ht="14">
      <c r="B141" s="221" t="s">
        <v>4209</v>
      </c>
      <c r="C141" s="257" t="str">
        <f>HYPERLINK("#分類事項一覧! $B$3957 "," 夫の就業状態・従業上の地位・雇用形態　【夫就状･従地位･雇形】")</f>
        <v xml:space="preserve"> 夫の就業状態・従業上の地位・雇用形態　【夫就状･従地位･雇形】</v>
      </c>
      <c r="D141" s="257"/>
      <c r="E141" s="257"/>
      <c r="F141" s="257"/>
      <c r="G141" s="257"/>
      <c r="H141" s="257"/>
      <c r="I141" s="257"/>
      <c r="J141" s="257"/>
      <c r="K141" s="257"/>
      <c r="L141" s="257"/>
      <c r="M141" s="257"/>
      <c r="N141" s="257"/>
      <c r="O141" s="257"/>
      <c r="P141" s="257"/>
      <c r="Q141" s="257"/>
      <c r="R141" s="257"/>
      <c r="S141" s="257"/>
      <c r="T141" s="257"/>
      <c r="U141" s="257"/>
      <c r="V141" s="257"/>
      <c r="W141" s="257"/>
      <c r="X141" s="257"/>
    </row>
    <row r="142" spans="2:24" ht="14">
      <c r="B142" s="221" t="s">
        <v>4210</v>
      </c>
      <c r="C142" s="257" t="str">
        <f>HYPERLINK("#分類事項一覧! $B$3973 "," 夫の従業上の地位・雇用形態　【夫従地位･雇形】")</f>
        <v xml:space="preserve"> 夫の従業上の地位・雇用形態　【夫従地位･雇形】</v>
      </c>
      <c r="D142" s="257"/>
      <c r="E142" s="257"/>
      <c r="F142" s="257"/>
      <c r="G142" s="257"/>
      <c r="H142" s="257"/>
      <c r="I142" s="257"/>
      <c r="J142" s="257"/>
      <c r="K142" s="257"/>
      <c r="L142" s="257"/>
      <c r="M142" s="257"/>
      <c r="N142" s="257"/>
      <c r="O142" s="257"/>
      <c r="P142" s="257"/>
      <c r="Q142" s="257"/>
      <c r="R142" s="257"/>
      <c r="S142" s="257"/>
      <c r="T142" s="257"/>
      <c r="U142" s="257"/>
      <c r="V142" s="257"/>
      <c r="W142" s="257"/>
      <c r="X142" s="257"/>
    </row>
    <row r="143" spans="2:24" ht="14">
      <c r="B143" s="221" t="s">
        <v>4211</v>
      </c>
      <c r="C143" s="257" t="str">
        <f>HYPERLINK("#分類事項一覧! $B$3984 "," 夫の年間就業日数・週間就業時間　【夫年間日数･週間時間】")</f>
        <v xml:space="preserve"> 夫の年間就業日数・週間就業時間　【夫年間日数･週間時間】</v>
      </c>
      <c r="D143" s="257"/>
      <c r="E143" s="257"/>
      <c r="F143" s="257"/>
      <c r="G143" s="257"/>
      <c r="H143" s="257"/>
      <c r="I143" s="257"/>
      <c r="J143" s="257"/>
      <c r="K143" s="257"/>
      <c r="L143" s="257"/>
      <c r="M143" s="257"/>
      <c r="N143" s="257"/>
      <c r="O143" s="257"/>
      <c r="P143" s="257"/>
      <c r="Q143" s="257"/>
      <c r="R143" s="257"/>
      <c r="S143" s="257"/>
      <c r="T143" s="257"/>
      <c r="U143" s="257"/>
      <c r="V143" s="257"/>
      <c r="W143" s="257"/>
      <c r="X143" s="257"/>
    </row>
    <row r="144" spans="2:24" ht="14">
      <c r="B144" s="221" t="s">
        <v>4212</v>
      </c>
      <c r="C144" s="257" t="str">
        <f>HYPERLINK("#分類事項一覧! $B$4049 "," 夫の所得　【夫所得】")</f>
        <v xml:space="preserve"> 夫の所得　【夫所得】</v>
      </c>
      <c r="D144" s="257"/>
      <c r="E144" s="257"/>
      <c r="F144" s="257"/>
      <c r="G144" s="257"/>
      <c r="H144" s="257"/>
      <c r="I144" s="257"/>
      <c r="J144" s="257"/>
      <c r="K144" s="257"/>
      <c r="L144" s="257"/>
      <c r="M144" s="257"/>
      <c r="N144" s="257"/>
      <c r="O144" s="257"/>
      <c r="P144" s="257"/>
      <c r="Q144" s="257"/>
      <c r="R144" s="257"/>
      <c r="S144" s="257"/>
      <c r="T144" s="257"/>
      <c r="U144" s="257"/>
      <c r="V144" s="257"/>
      <c r="W144" s="257"/>
      <c r="X144" s="257"/>
    </row>
    <row r="145" spans="2:24" ht="14">
      <c r="B145" s="221" t="s">
        <v>4213</v>
      </c>
      <c r="C145" s="257" t="str">
        <f>HYPERLINK("#分類事項一覧! $B$4072 "," 夫の副業の有無　【夫副業有無】")</f>
        <v xml:space="preserve"> 夫の副業の有無　【夫副業有無】</v>
      </c>
      <c r="D145" s="257"/>
      <c r="E145" s="257"/>
      <c r="F145" s="257"/>
      <c r="G145" s="257"/>
      <c r="H145" s="257"/>
      <c r="I145" s="257"/>
      <c r="J145" s="257"/>
      <c r="K145" s="257"/>
      <c r="L145" s="257"/>
      <c r="M145" s="257"/>
      <c r="N145" s="257"/>
      <c r="O145" s="257"/>
      <c r="P145" s="257"/>
      <c r="Q145" s="257"/>
      <c r="R145" s="257"/>
      <c r="S145" s="257"/>
      <c r="T145" s="257"/>
      <c r="U145" s="257"/>
      <c r="V145" s="257"/>
      <c r="W145" s="257"/>
      <c r="X145" s="257"/>
    </row>
    <row r="146" spans="2:24" ht="14">
      <c r="B146" s="221" t="s">
        <v>4214</v>
      </c>
      <c r="C146" s="257" t="str">
        <f>HYPERLINK("#分類事項一覧! $B$4081 "," 夫の育児の有無・頻度　【夫育児有無･頻度】")</f>
        <v xml:space="preserve"> 夫の育児の有無・頻度　【夫育児有無･頻度】</v>
      </c>
      <c r="D146" s="257"/>
      <c r="E146" s="257"/>
      <c r="F146" s="257"/>
      <c r="G146" s="257"/>
      <c r="H146" s="257"/>
      <c r="I146" s="257"/>
      <c r="J146" s="257"/>
      <c r="K146" s="257"/>
      <c r="L146" s="257"/>
      <c r="M146" s="257"/>
      <c r="N146" s="257"/>
      <c r="O146" s="257"/>
      <c r="P146" s="257"/>
      <c r="Q146" s="257"/>
      <c r="R146" s="257"/>
      <c r="S146" s="257"/>
      <c r="T146" s="257"/>
      <c r="U146" s="257"/>
      <c r="V146" s="257"/>
      <c r="W146" s="257"/>
      <c r="X146" s="257"/>
    </row>
    <row r="147" spans="2:24" ht="14">
      <c r="B147" s="221" t="s">
        <v>4215</v>
      </c>
      <c r="C147" s="257" t="str">
        <f>HYPERLINK("#分類事項一覧! $B$4096 "," 夫の育児休業等制度の種類　【夫育児休種類】")</f>
        <v xml:space="preserve"> 夫の育児休業等制度の種類　【夫育児休種類】</v>
      </c>
      <c r="D147" s="257"/>
      <c r="E147" s="257"/>
      <c r="F147" s="257"/>
      <c r="G147" s="257"/>
      <c r="H147" s="257"/>
      <c r="I147" s="257"/>
      <c r="J147" s="257"/>
      <c r="K147" s="257"/>
      <c r="L147" s="257"/>
      <c r="M147" s="257"/>
      <c r="N147" s="257"/>
      <c r="O147" s="257"/>
      <c r="P147" s="257"/>
      <c r="Q147" s="257"/>
      <c r="R147" s="257"/>
      <c r="S147" s="257"/>
      <c r="T147" s="257"/>
      <c r="U147" s="257"/>
      <c r="V147" s="257"/>
      <c r="W147" s="257"/>
      <c r="X147" s="257"/>
    </row>
    <row r="148" spans="2:24" ht="14">
      <c r="B148" s="221" t="s">
        <v>4216</v>
      </c>
      <c r="C148" s="257" t="str">
        <f>HYPERLINK("#分類事項一覧! $B$4105 "," 妻の年齢　【妻年齢】")</f>
        <v xml:space="preserve"> 妻の年齢　【妻年齢】</v>
      </c>
      <c r="D148" s="257"/>
      <c r="E148" s="257"/>
      <c r="F148" s="257"/>
      <c r="G148" s="257"/>
      <c r="H148" s="257"/>
      <c r="I148" s="257"/>
      <c r="J148" s="257"/>
      <c r="K148" s="257"/>
      <c r="L148" s="257"/>
      <c r="M148" s="257"/>
      <c r="N148" s="257"/>
      <c r="O148" s="257"/>
      <c r="P148" s="257"/>
      <c r="Q148" s="257"/>
      <c r="R148" s="257"/>
      <c r="S148" s="257"/>
      <c r="T148" s="257"/>
      <c r="U148" s="257"/>
      <c r="V148" s="257"/>
      <c r="W148" s="257"/>
      <c r="X148" s="257"/>
    </row>
    <row r="149" spans="2:24" ht="14">
      <c r="B149" s="221" t="s">
        <v>4217</v>
      </c>
      <c r="C149" s="257" t="str">
        <f>HYPERLINK("#分類事項一覧! $B$4125 "," 妻の教育　【妻教育】")</f>
        <v xml:space="preserve"> 妻の教育　【妻教育】</v>
      </c>
      <c r="D149" s="257"/>
      <c r="E149" s="257"/>
      <c r="F149" s="257"/>
      <c r="G149" s="257"/>
      <c r="H149" s="257"/>
      <c r="I149" s="257"/>
      <c r="J149" s="257"/>
      <c r="K149" s="257"/>
      <c r="L149" s="257"/>
      <c r="M149" s="257"/>
      <c r="N149" s="257"/>
      <c r="O149" s="257"/>
      <c r="P149" s="257"/>
      <c r="Q149" s="257"/>
      <c r="R149" s="257"/>
      <c r="S149" s="257"/>
      <c r="T149" s="257"/>
      <c r="U149" s="257"/>
      <c r="V149" s="257"/>
      <c r="W149" s="257"/>
      <c r="X149" s="257"/>
    </row>
    <row r="150" spans="2:24" ht="14">
      <c r="B150" s="221" t="s">
        <v>4218</v>
      </c>
      <c r="C150" s="257" t="str">
        <f>HYPERLINK("#分類事項一覧! $B$4144 "," 妻の就業状態・仕事の主従　【妻就状･仕主従】")</f>
        <v xml:space="preserve"> 妻の就業状態・仕事の主従　【妻就状･仕主従】</v>
      </c>
      <c r="D150" s="257"/>
      <c r="E150" s="257"/>
      <c r="F150" s="257"/>
      <c r="G150" s="257"/>
      <c r="H150" s="257"/>
      <c r="I150" s="257"/>
      <c r="J150" s="257"/>
      <c r="K150" s="257"/>
      <c r="L150" s="257"/>
      <c r="M150" s="257"/>
      <c r="N150" s="257"/>
      <c r="O150" s="257"/>
      <c r="P150" s="257"/>
      <c r="Q150" s="257"/>
      <c r="R150" s="257"/>
      <c r="S150" s="257"/>
      <c r="T150" s="257"/>
      <c r="U150" s="257"/>
      <c r="V150" s="257"/>
      <c r="W150" s="257"/>
      <c r="X150" s="257"/>
    </row>
    <row r="151" spans="2:24" ht="14">
      <c r="B151" s="221" t="s">
        <v>4219</v>
      </c>
      <c r="C151" s="257" t="str">
        <f>HYPERLINK("#分類事項一覧! $B$4154 "," 妻の就業状態・仕事の主従・年間就業日数・週間就業時間　【妻就状･仕主従･年間日数･週間時間】")</f>
        <v xml:space="preserve"> 妻の就業状態・仕事の主従・年間就業日数・週間就業時間　【妻就状･仕主従･年間日数･週間時間】</v>
      </c>
      <c r="D151" s="257"/>
      <c r="E151" s="257"/>
      <c r="F151" s="257"/>
      <c r="G151" s="257"/>
      <c r="H151" s="257"/>
      <c r="I151" s="257"/>
      <c r="J151" s="257"/>
      <c r="K151" s="257"/>
      <c r="L151" s="257"/>
      <c r="M151" s="257"/>
      <c r="N151" s="257"/>
      <c r="O151" s="257"/>
      <c r="P151" s="257"/>
      <c r="Q151" s="257"/>
      <c r="R151" s="257"/>
      <c r="S151" s="257"/>
      <c r="T151" s="257"/>
      <c r="U151" s="257"/>
      <c r="V151" s="257"/>
      <c r="W151" s="257"/>
      <c r="X151" s="257"/>
    </row>
    <row r="152" spans="2:24" ht="14">
      <c r="B152" s="221" t="s">
        <v>4220</v>
      </c>
      <c r="C152" s="257" t="str">
        <f>HYPERLINK("#分類事項一覧! $B$4239 "," 妻の就業状態・仕事の主従・従業上の地位・雇用形態・就業希望の有無　【妻就状･仕主従･従地位･雇形･就希有無】")</f>
        <v xml:space="preserve"> 妻の就業状態・仕事の主従・従業上の地位・雇用形態・就業希望の有無　【妻就状･仕主従･従地位･雇形･就希有無】</v>
      </c>
      <c r="D152" s="257"/>
      <c r="E152" s="257"/>
      <c r="F152" s="257"/>
      <c r="G152" s="257"/>
      <c r="H152" s="257"/>
      <c r="I152" s="257"/>
      <c r="J152" s="257"/>
      <c r="K152" s="257"/>
      <c r="L152" s="257"/>
      <c r="M152" s="257"/>
      <c r="N152" s="257"/>
      <c r="O152" s="257"/>
      <c r="P152" s="257"/>
      <c r="Q152" s="257"/>
      <c r="R152" s="257"/>
      <c r="S152" s="257"/>
      <c r="T152" s="257"/>
      <c r="U152" s="257"/>
      <c r="V152" s="257"/>
      <c r="W152" s="257"/>
      <c r="X152" s="257"/>
    </row>
    <row r="153" spans="2:24" ht="14">
      <c r="B153" s="221" t="s">
        <v>4221</v>
      </c>
      <c r="C153" s="257" t="str">
        <f>HYPERLINK("#分類事項一覧! $B$4257 "," 妻の就業状態・仕事の主従・従業上の地位・雇用形態・就業希望の有無・求職活動の有無　【妻就状･仕主従･従地位･形･就希有無･求活】")</f>
        <v xml:space="preserve"> 妻の就業状態・仕事の主従・従業上の地位・雇用形態・就業希望の有無・求職活動の有無　【妻就状･仕主従･従地位･形･就希有無･求活】</v>
      </c>
      <c r="D153" s="257"/>
      <c r="E153" s="257"/>
      <c r="F153" s="257"/>
      <c r="G153" s="257"/>
      <c r="H153" s="257"/>
      <c r="I153" s="257"/>
      <c r="J153" s="257"/>
      <c r="K153" s="257"/>
      <c r="L153" s="257"/>
      <c r="M153" s="257"/>
      <c r="N153" s="257"/>
      <c r="O153" s="257"/>
      <c r="P153" s="257"/>
      <c r="Q153" s="257"/>
      <c r="R153" s="257"/>
      <c r="S153" s="257"/>
      <c r="T153" s="257"/>
      <c r="U153" s="257"/>
      <c r="V153" s="257"/>
      <c r="W153" s="257"/>
      <c r="X153" s="257"/>
    </row>
    <row r="154" spans="2:24" ht="14">
      <c r="B154" s="221" t="s">
        <v>4222</v>
      </c>
      <c r="C154" s="257" t="str">
        <f>HYPERLINK("#分類事項一覧! $B$4276 "," 妻の就業状態・仕事の主従・育児休業等制度利用の有無・従業上の地位・雇用形態　【妻就状･仕主従･育児休有無･従地位･雇形】")</f>
        <v xml:space="preserve"> 妻の就業状態・仕事の主従・育児休業等制度利用の有無・従業上の地位・雇用形態　【妻就状･仕主従･育児休有無･従地位･雇形】</v>
      </c>
      <c r="D154" s="257"/>
      <c r="E154" s="257"/>
      <c r="F154" s="257"/>
      <c r="G154" s="257"/>
      <c r="H154" s="257"/>
      <c r="I154" s="257"/>
      <c r="J154" s="257"/>
      <c r="K154" s="257"/>
      <c r="L154" s="257"/>
      <c r="M154" s="257"/>
      <c r="N154" s="257"/>
      <c r="O154" s="257"/>
      <c r="P154" s="257"/>
      <c r="Q154" s="257"/>
      <c r="R154" s="257"/>
      <c r="S154" s="257"/>
      <c r="T154" s="257"/>
      <c r="U154" s="257"/>
      <c r="V154" s="257"/>
      <c r="W154" s="257"/>
      <c r="X154" s="257"/>
    </row>
    <row r="155" spans="2:24" ht="14">
      <c r="B155" s="221" t="s">
        <v>4223</v>
      </c>
      <c r="C155" s="257" t="str">
        <f>HYPERLINK("#分類事項一覧! $B$4305 "," 妻の就業状態・従業上の地位・雇用形態　【妻就状･従地位･雇形】")</f>
        <v xml:space="preserve"> 妻の就業状態・従業上の地位・雇用形態　【妻就状･従地位･雇形】</v>
      </c>
      <c r="D155" s="257"/>
      <c r="E155" s="257"/>
      <c r="F155" s="257"/>
      <c r="G155" s="257"/>
      <c r="H155" s="257"/>
      <c r="I155" s="257"/>
      <c r="J155" s="257"/>
      <c r="K155" s="257"/>
      <c r="L155" s="257"/>
      <c r="M155" s="257"/>
      <c r="N155" s="257"/>
      <c r="O155" s="257"/>
      <c r="P155" s="257"/>
      <c r="Q155" s="257"/>
      <c r="R155" s="257"/>
      <c r="S155" s="257"/>
      <c r="T155" s="257"/>
      <c r="U155" s="257"/>
      <c r="V155" s="257"/>
      <c r="W155" s="257"/>
      <c r="X155" s="257"/>
    </row>
    <row r="156" spans="2:24" ht="14">
      <c r="B156" s="221" t="s">
        <v>4224</v>
      </c>
      <c r="C156" s="257" t="str">
        <f>HYPERLINK("#分類事項一覧! $B$4324 "," 妻の従業上の地位・雇用形態　【妻従地位･雇形】")</f>
        <v xml:space="preserve"> 妻の従業上の地位・雇用形態　【妻従地位･雇形】</v>
      </c>
      <c r="D156" s="257"/>
      <c r="E156" s="257"/>
      <c r="F156" s="257"/>
      <c r="G156" s="257"/>
      <c r="H156" s="257"/>
      <c r="I156" s="257"/>
      <c r="J156" s="257"/>
      <c r="K156" s="257"/>
      <c r="L156" s="257"/>
      <c r="M156" s="257"/>
      <c r="N156" s="257"/>
      <c r="O156" s="257"/>
      <c r="P156" s="257"/>
      <c r="Q156" s="257"/>
      <c r="R156" s="257"/>
      <c r="S156" s="257"/>
      <c r="T156" s="257"/>
      <c r="U156" s="257"/>
      <c r="V156" s="257"/>
      <c r="W156" s="257"/>
      <c r="X156" s="257"/>
    </row>
    <row r="157" spans="2:24" ht="14">
      <c r="B157" s="221" t="s">
        <v>4225</v>
      </c>
      <c r="C157" s="257" t="str">
        <f>HYPERLINK("#分類事項一覧! $B$4341 "," 妻の年間就業日数・週間就業時間　【妻年間日数･週間時間】")</f>
        <v xml:space="preserve"> 妻の年間就業日数・週間就業時間　【妻年間日数･週間時間】</v>
      </c>
      <c r="D157" s="257"/>
      <c r="E157" s="257"/>
      <c r="F157" s="257"/>
      <c r="G157" s="257"/>
      <c r="H157" s="257"/>
      <c r="I157" s="257"/>
      <c r="J157" s="257"/>
      <c r="K157" s="257"/>
      <c r="L157" s="257"/>
      <c r="M157" s="257"/>
      <c r="N157" s="257"/>
      <c r="O157" s="257"/>
      <c r="P157" s="257"/>
      <c r="Q157" s="257"/>
      <c r="R157" s="257"/>
      <c r="S157" s="257"/>
      <c r="T157" s="257"/>
      <c r="U157" s="257"/>
      <c r="V157" s="257"/>
      <c r="W157" s="257"/>
      <c r="X157" s="257"/>
    </row>
    <row r="158" spans="2:24" ht="14">
      <c r="B158" s="221" t="s">
        <v>4226</v>
      </c>
      <c r="C158" s="257" t="str">
        <f>HYPERLINK("#分類事項一覧! $B$4352 "," 妻の所得　【妻所得】")</f>
        <v xml:space="preserve"> 妻の所得　【妻所得】</v>
      </c>
      <c r="D158" s="257"/>
      <c r="E158" s="257"/>
      <c r="F158" s="257"/>
      <c r="G158" s="257"/>
      <c r="H158" s="257"/>
      <c r="I158" s="257"/>
      <c r="J158" s="257"/>
      <c r="K158" s="257"/>
      <c r="L158" s="257"/>
      <c r="M158" s="257"/>
      <c r="N158" s="257"/>
      <c r="O158" s="257"/>
      <c r="P158" s="257"/>
      <c r="Q158" s="257"/>
      <c r="R158" s="257"/>
      <c r="S158" s="257"/>
      <c r="T158" s="257"/>
      <c r="U158" s="257"/>
      <c r="V158" s="257"/>
      <c r="W158" s="257"/>
      <c r="X158" s="257"/>
    </row>
    <row r="159" spans="2:24" ht="14">
      <c r="B159" s="221" t="s">
        <v>4227</v>
      </c>
      <c r="C159" s="257" t="str">
        <f>HYPERLINK("#分類事項一覧! $B$4377 "," 妻の継続就業期間　【妻継続期間】")</f>
        <v xml:space="preserve"> 妻の継続就業期間　【妻継続期間】</v>
      </c>
      <c r="D159" s="257"/>
      <c r="E159" s="257"/>
      <c r="F159" s="257"/>
      <c r="G159" s="257"/>
      <c r="H159" s="257"/>
      <c r="I159" s="257"/>
      <c r="J159" s="257"/>
      <c r="K159" s="257"/>
      <c r="L159" s="257"/>
      <c r="M159" s="257"/>
      <c r="N159" s="257"/>
      <c r="O159" s="257"/>
      <c r="P159" s="257"/>
      <c r="Q159" s="257"/>
      <c r="R159" s="257"/>
      <c r="S159" s="257"/>
      <c r="T159" s="257"/>
      <c r="U159" s="257"/>
      <c r="V159" s="257"/>
      <c r="W159" s="257"/>
      <c r="X159" s="257"/>
    </row>
    <row r="160" spans="2:24" ht="14">
      <c r="B160" s="221" t="s">
        <v>4228</v>
      </c>
      <c r="C160" s="257" t="str">
        <f>HYPERLINK("#分類事項一覧! $B$4393 "," 妻の就業希望の有無・求職活動の有無　【妻就希有無･求活】")</f>
        <v xml:space="preserve"> 妻の就業希望の有無・求職活動の有無　【妻就希有無･求活】</v>
      </c>
      <c r="D160" s="257"/>
      <c r="E160" s="257"/>
      <c r="F160" s="257"/>
      <c r="G160" s="257"/>
      <c r="H160" s="257"/>
      <c r="I160" s="257"/>
      <c r="J160" s="257"/>
      <c r="K160" s="257"/>
      <c r="L160" s="257"/>
      <c r="M160" s="257"/>
      <c r="N160" s="257"/>
      <c r="O160" s="257"/>
      <c r="P160" s="257"/>
      <c r="Q160" s="257"/>
      <c r="R160" s="257"/>
      <c r="S160" s="257"/>
      <c r="T160" s="257"/>
      <c r="U160" s="257"/>
      <c r="V160" s="257"/>
      <c r="W160" s="257"/>
      <c r="X160" s="257"/>
    </row>
    <row r="161" spans="2:24" ht="14">
      <c r="B161" s="221" t="s">
        <v>4229</v>
      </c>
      <c r="C161" s="257" t="str">
        <f>HYPERLINK("#分類事項一覧! $B$4404 "," 妻の過去１年間の就業異動　【妻過１異動】")</f>
        <v xml:space="preserve"> 妻の過去１年間の就業異動　【妻過１異動】</v>
      </c>
      <c r="D161" s="257"/>
      <c r="E161" s="257"/>
      <c r="F161" s="257"/>
      <c r="G161" s="257"/>
      <c r="H161" s="257"/>
      <c r="I161" s="257"/>
      <c r="J161" s="257"/>
      <c r="K161" s="257"/>
      <c r="L161" s="257"/>
      <c r="M161" s="257"/>
      <c r="N161" s="257"/>
      <c r="O161" s="257"/>
      <c r="P161" s="257"/>
      <c r="Q161" s="257"/>
      <c r="R161" s="257"/>
      <c r="S161" s="257"/>
      <c r="T161" s="257"/>
      <c r="U161" s="257"/>
      <c r="V161" s="257"/>
      <c r="W161" s="257"/>
      <c r="X161" s="257"/>
    </row>
    <row r="162" spans="2:24" ht="14">
      <c r="B162" s="221" t="s">
        <v>4230</v>
      </c>
      <c r="C162" s="257" t="str">
        <f>HYPERLINK("#分類事項一覧! $B$4416 "," 妻の育児の有無・頻度　【妻育児有無･頻度】")</f>
        <v xml:space="preserve"> 妻の育児の有無・頻度　【妻育児有無･頻度】</v>
      </c>
      <c r="D162" s="257"/>
      <c r="E162" s="257"/>
      <c r="F162" s="257"/>
      <c r="G162" s="257"/>
      <c r="H162" s="257"/>
      <c r="I162" s="257"/>
      <c r="J162" s="257"/>
      <c r="K162" s="257"/>
      <c r="L162" s="257"/>
      <c r="M162" s="257"/>
      <c r="N162" s="257"/>
      <c r="O162" s="257"/>
      <c r="P162" s="257"/>
      <c r="Q162" s="257"/>
      <c r="R162" s="257"/>
      <c r="S162" s="257"/>
      <c r="T162" s="257"/>
      <c r="U162" s="257"/>
      <c r="V162" s="257"/>
      <c r="W162" s="257"/>
      <c r="X162" s="257"/>
    </row>
    <row r="163" spans="2:24" ht="14">
      <c r="B163" s="221" t="s">
        <v>4231</v>
      </c>
      <c r="C163" s="257" t="str">
        <f>HYPERLINK("#分類事項一覧! $B$4431 "," 妻の育児休業等制度利用の有無　【妻育児休有無】")</f>
        <v xml:space="preserve"> 妻の育児休業等制度利用の有無　【妻育児休有無】</v>
      </c>
      <c r="D163" s="257"/>
      <c r="E163" s="257"/>
      <c r="F163" s="257"/>
      <c r="G163" s="257"/>
      <c r="H163" s="257"/>
      <c r="I163" s="257"/>
      <c r="J163" s="257"/>
      <c r="K163" s="257"/>
      <c r="L163" s="257"/>
      <c r="M163" s="257"/>
      <c r="N163" s="257"/>
      <c r="O163" s="257"/>
      <c r="P163" s="257"/>
      <c r="Q163" s="257"/>
      <c r="R163" s="257"/>
      <c r="S163" s="257"/>
      <c r="T163" s="257"/>
      <c r="U163" s="257"/>
      <c r="V163" s="257"/>
      <c r="W163" s="257"/>
      <c r="X163" s="257"/>
    </row>
    <row r="164" spans="2:24" ht="14">
      <c r="B164" s="221" t="s">
        <v>4232</v>
      </c>
      <c r="C164" s="257" t="str">
        <f>HYPERLINK("#分類事項一覧! $B$4439 "," 妻の育児休業等制度利用の有無・育児休業等制度の種類　【妻育児休有無･育児休種類】")</f>
        <v xml:space="preserve"> 妻の育児休業等制度利用の有無・育児休業等制度の種類　【妻育児休有無･育児休種類】</v>
      </c>
      <c r="D164" s="257"/>
      <c r="E164" s="257"/>
      <c r="F164" s="257"/>
      <c r="G164" s="257"/>
      <c r="H164" s="257"/>
      <c r="I164" s="257"/>
      <c r="J164" s="257"/>
      <c r="K164" s="257"/>
      <c r="L164" s="257"/>
      <c r="M164" s="257"/>
      <c r="N164" s="257"/>
      <c r="O164" s="257"/>
      <c r="P164" s="257"/>
      <c r="Q164" s="257"/>
      <c r="R164" s="257"/>
      <c r="S164" s="257"/>
      <c r="T164" s="257"/>
      <c r="U164" s="257"/>
      <c r="V164" s="257"/>
      <c r="W164" s="257"/>
      <c r="X164" s="257"/>
    </row>
    <row r="165" spans="2:24" ht="14">
      <c r="B165" s="221" t="s">
        <v>4233</v>
      </c>
      <c r="C165" s="257" t="str">
        <f>HYPERLINK("#分類事項一覧! $B$4454 "," 妻の育児休業等制度の種類　【妻育児休種類】")</f>
        <v xml:space="preserve"> 妻の育児休業等制度の種類　【妻育児休種類】</v>
      </c>
      <c r="D165" s="257"/>
      <c r="E165" s="257"/>
      <c r="F165" s="257"/>
      <c r="G165" s="257"/>
      <c r="H165" s="257"/>
      <c r="I165" s="257"/>
      <c r="J165" s="257"/>
      <c r="K165" s="257"/>
      <c r="L165" s="257"/>
      <c r="M165" s="257"/>
      <c r="N165" s="257"/>
      <c r="O165" s="257"/>
      <c r="P165" s="257"/>
      <c r="Q165" s="257"/>
      <c r="R165" s="257"/>
      <c r="S165" s="257"/>
      <c r="T165" s="257"/>
      <c r="U165" s="257"/>
      <c r="V165" s="257"/>
      <c r="W165" s="257"/>
      <c r="X165" s="257"/>
    </row>
    <row r="166" spans="2:24" ht="14">
      <c r="B166" s="221" t="s">
        <v>4234</v>
      </c>
      <c r="C166" s="257" t="str">
        <f>HYPERLINK("#分類事項一覧! $B$4463 "," 父親の年齢　【父年齢】")</f>
        <v xml:space="preserve"> 父親の年齢　【父年齢】</v>
      </c>
      <c r="D166" s="257"/>
      <c r="E166" s="257"/>
      <c r="F166" s="257"/>
      <c r="G166" s="257"/>
      <c r="H166" s="257"/>
      <c r="I166" s="257"/>
      <c r="J166" s="257"/>
      <c r="K166" s="257"/>
      <c r="L166" s="257"/>
      <c r="M166" s="257"/>
      <c r="N166" s="257"/>
      <c r="O166" s="257"/>
      <c r="P166" s="257"/>
      <c r="Q166" s="257"/>
      <c r="R166" s="257"/>
      <c r="S166" s="257"/>
      <c r="T166" s="257"/>
      <c r="U166" s="257"/>
      <c r="V166" s="257"/>
      <c r="W166" s="257"/>
      <c r="X166" s="257"/>
    </row>
    <row r="167" spans="2:24" ht="14">
      <c r="B167" s="221" t="s">
        <v>4235</v>
      </c>
      <c r="C167" s="257" t="str">
        <f>HYPERLINK("#分類事項一覧! $B$4478 "," 父親の就業状態・仕事の主従・求職活動の有無　【父就状･仕主従･求活】")</f>
        <v xml:space="preserve"> 父親の就業状態・仕事の主従・求職活動の有無　【父就状･仕主従･求活】</v>
      </c>
      <c r="D167" s="257"/>
      <c r="E167" s="257"/>
      <c r="F167" s="257"/>
      <c r="G167" s="257"/>
      <c r="H167" s="257"/>
      <c r="I167" s="257"/>
      <c r="J167" s="257"/>
      <c r="K167" s="257"/>
      <c r="L167" s="257"/>
      <c r="M167" s="257"/>
      <c r="N167" s="257"/>
      <c r="O167" s="257"/>
      <c r="P167" s="257"/>
      <c r="Q167" s="257"/>
      <c r="R167" s="257"/>
      <c r="S167" s="257"/>
      <c r="T167" s="257"/>
      <c r="U167" s="257"/>
      <c r="V167" s="257"/>
      <c r="W167" s="257"/>
      <c r="X167" s="257"/>
    </row>
    <row r="168" spans="2:24" ht="14">
      <c r="B168" s="221" t="s">
        <v>4236</v>
      </c>
      <c r="C168" s="257" t="str">
        <f>HYPERLINK("#分類事項一覧! $B$4488 "," 父親の育児休業等制度利用の有無　【父育児休有無】")</f>
        <v xml:space="preserve"> 父親の育児休業等制度利用の有無　【父育児休有無】</v>
      </c>
      <c r="D168" s="257"/>
      <c r="E168" s="257"/>
      <c r="F168" s="257"/>
      <c r="G168" s="257"/>
      <c r="H168" s="257"/>
      <c r="I168" s="257"/>
      <c r="J168" s="257"/>
      <c r="K168" s="257"/>
      <c r="L168" s="257"/>
      <c r="M168" s="257"/>
      <c r="N168" s="257"/>
      <c r="O168" s="257"/>
      <c r="P168" s="257"/>
      <c r="Q168" s="257"/>
      <c r="R168" s="257"/>
      <c r="S168" s="257"/>
      <c r="T168" s="257"/>
      <c r="U168" s="257"/>
      <c r="V168" s="257"/>
      <c r="W168" s="257"/>
      <c r="X168" s="257"/>
    </row>
    <row r="169" spans="2:24" ht="14">
      <c r="B169" s="221" t="s">
        <v>4237</v>
      </c>
      <c r="C169" s="257" t="str">
        <f>HYPERLINK("#分類事項一覧! $B$4497 "," 父親の主な収入の種類　【父主収入種類】")</f>
        <v xml:space="preserve"> 父親の主な収入の種類　【父主収入種類】</v>
      </c>
      <c r="D169" s="257"/>
      <c r="E169" s="257"/>
      <c r="F169" s="257"/>
      <c r="G169" s="257"/>
      <c r="H169" s="257"/>
      <c r="I169" s="257"/>
      <c r="J169" s="257"/>
      <c r="K169" s="257"/>
      <c r="L169" s="257"/>
      <c r="M169" s="257"/>
      <c r="N169" s="257"/>
      <c r="O169" s="257"/>
      <c r="P169" s="257"/>
      <c r="Q169" s="257"/>
      <c r="R169" s="257"/>
      <c r="S169" s="257"/>
      <c r="T169" s="257"/>
      <c r="U169" s="257"/>
      <c r="V169" s="257"/>
      <c r="W169" s="257"/>
      <c r="X169" s="257"/>
    </row>
    <row r="170" spans="2:24" ht="14">
      <c r="B170" s="221" t="s">
        <v>4238</v>
      </c>
      <c r="C170" s="257" t="str">
        <f>HYPERLINK("#分類事項一覧! $B$4515 "," 母親の年齢　【母年齢】")</f>
        <v xml:space="preserve"> 母親の年齢　【母年齢】</v>
      </c>
      <c r="D170" s="257"/>
      <c r="E170" s="257"/>
      <c r="F170" s="257"/>
      <c r="G170" s="257"/>
      <c r="H170" s="257"/>
      <c r="I170" s="257"/>
      <c r="J170" s="257"/>
      <c r="K170" s="257"/>
      <c r="L170" s="257"/>
      <c r="M170" s="257"/>
      <c r="N170" s="257"/>
      <c r="O170" s="257"/>
      <c r="P170" s="257"/>
      <c r="Q170" s="257"/>
      <c r="R170" s="257"/>
      <c r="S170" s="257"/>
      <c r="T170" s="257"/>
      <c r="U170" s="257"/>
      <c r="V170" s="257"/>
      <c r="W170" s="257"/>
      <c r="X170" s="257"/>
    </row>
    <row r="171" spans="2:24" ht="14">
      <c r="B171" s="221" t="s">
        <v>4239</v>
      </c>
      <c r="C171" s="257" t="str">
        <f>HYPERLINK("#分類事項一覧! $B$4530 "," 母親の就業状態・仕事の主従・求職活動の有無　【母就状･仕主従･求活】")</f>
        <v xml:space="preserve"> 母親の就業状態・仕事の主従・求職活動の有無　【母就状･仕主従･求活】</v>
      </c>
      <c r="D171" s="257"/>
      <c r="E171" s="257"/>
      <c r="F171" s="257"/>
      <c r="G171" s="257"/>
      <c r="H171" s="257"/>
      <c r="I171" s="257"/>
      <c r="J171" s="257"/>
      <c r="K171" s="257"/>
      <c r="L171" s="257"/>
      <c r="M171" s="257"/>
      <c r="N171" s="257"/>
      <c r="O171" s="257"/>
      <c r="P171" s="257"/>
      <c r="Q171" s="257"/>
      <c r="R171" s="257"/>
      <c r="S171" s="257"/>
      <c r="T171" s="257"/>
      <c r="U171" s="257"/>
      <c r="V171" s="257"/>
      <c r="W171" s="257"/>
      <c r="X171" s="257"/>
    </row>
    <row r="172" spans="2:24" ht="14">
      <c r="B172" s="221" t="s">
        <v>4240</v>
      </c>
      <c r="C172" s="257" t="str">
        <f>HYPERLINK("#分類事項一覧! $B$4540 "," 母親の育児休業等制度利用の有無　【母育児休有無】")</f>
        <v xml:space="preserve"> 母親の育児休業等制度利用の有無　【母育児休有無】</v>
      </c>
      <c r="D172" s="257"/>
      <c r="E172" s="257"/>
      <c r="F172" s="257"/>
      <c r="G172" s="257"/>
      <c r="H172" s="257"/>
      <c r="I172" s="257"/>
      <c r="J172" s="257"/>
      <c r="K172" s="257"/>
      <c r="L172" s="257"/>
      <c r="M172" s="257"/>
      <c r="N172" s="257"/>
      <c r="O172" s="257"/>
      <c r="P172" s="257"/>
      <c r="Q172" s="257"/>
      <c r="R172" s="257"/>
      <c r="S172" s="257"/>
      <c r="T172" s="257"/>
      <c r="U172" s="257"/>
      <c r="V172" s="257"/>
      <c r="W172" s="257"/>
      <c r="X172" s="257"/>
    </row>
    <row r="173" spans="2:24" ht="14">
      <c r="B173" s="221" t="s">
        <v>4241</v>
      </c>
      <c r="C173" s="257" t="str">
        <f>HYPERLINK("#分類事項一覧! $B$4549 "," 母親の主な収入の種類　【母主収入種類】")</f>
        <v xml:space="preserve"> 母親の主な収入の種類　【母主収入種類】</v>
      </c>
      <c r="D173" s="257"/>
      <c r="E173" s="257"/>
      <c r="F173" s="257"/>
      <c r="G173" s="257"/>
      <c r="H173" s="257"/>
      <c r="I173" s="257"/>
      <c r="J173" s="257"/>
      <c r="K173" s="257"/>
      <c r="L173" s="257"/>
      <c r="M173" s="257"/>
      <c r="N173" s="257"/>
      <c r="O173" s="257"/>
      <c r="P173" s="257"/>
      <c r="Q173" s="257"/>
      <c r="R173" s="257"/>
      <c r="S173" s="257"/>
      <c r="T173" s="257"/>
      <c r="U173" s="257"/>
      <c r="V173" s="257"/>
      <c r="W173" s="257"/>
      <c r="X173" s="257"/>
    </row>
    <row r="174" spans="2:24" ht="14">
      <c r="B174" s="221" t="s">
        <v>4242</v>
      </c>
      <c r="C174" s="257" t="str">
        <f>HYPERLINK("#分類事項一覧! $B$4567 "," 世帯の家族類型　【類型】")</f>
        <v xml:space="preserve"> 世帯の家族類型　【類型】</v>
      </c>
      <c r="D174" s="257"/>
      <c r="E174" s="257"/>
      <c r="F174" s="257"/>
      <c r="G174" s="257"/>
      <c r="H174" s="257"/>
      <c r="I174" s="257"/>
      <c r="J174" s="257"/>
      <c r="K174" s="257"/>
      <c r="L174" s="257"/>
      <c r="M174" s="257"/>
      <c r="N174" s="257"/>
      <c r="O174" s="257"/>
      <c r="P174" s="257"/>
      <c r="Q174" s="257"/>
      <c r="R174" s="257"/>
      <c r="S174" s="257"/>
      <c r="T174" s="257"/>
      <c r="U174" s="257"/>
      <c r="V174" s="257"/>
      <c r="W174" s="257"/>
      <c r="X174" s="257"/>
    </row>
    <row r="175" spans="2:24" ht="14">
      <c r="B175" s="221" t="s">
        <v>4243</v>
      </c>
      <c r="C175" s="257" t="str">
        <f>HYPERLINK("#分類事項一覧! $B$4627 "," 世帯の家族類型・６歳未満の子供の有無　【類型･6歳未満子有無】")</f>
        <v xml:space="preserve"> 世帯の家族類型・６歳未満の子供の有無　【類型･6歳未満子有無】</v>
      </c>
      <c r="D175" s="257"/>
      <c r="E175" s="257"/>
      <c r="F175" s="257"/>
      <c r="G175" s="257"/>
      <c r="H175" s="257"/>
      <c r="I175" s="257"/>
      <c r="J175" s="257"/>
      <c r="K175" s="257"/>
      <c r="L175" s="257"/>
      <c r="M175" s="257"/>
      <c r="N175" s="257"/>
      <c r="O175" s="257"/>
      <c r="P175" s="257"/>
      <c r="Q175" s="257"/>
      <c r="R175" s="257"/>
      <c r="S175" s="257"/>
      <c r="T175" s="257"/>
      <c r="U175" s="257"/>
      <c r="V175" s="257"/>
      <c r="W175" s="257"/>
      <c r="X175" s="257"/>
    </row>
    <row r="176" spans="2:24" ht="14">
      <c r="B176" s="221" t="s">
        <v>4244</v>
      </c>
      <c r="C176" s="257" t="str">
        <f>HYPERLINK("#分類事項一覧! $B$4640 "," 世帯の家族類型・末子の年齢　【類型･末子年齢】")</f>
        <v xml:space="preserve"> 世帯の家族類型・末子の年齢　【類型･末子年齢】</v>
      </c>
      <c r="D176" s="257"/>
      <c r="E176" s="257"/>
      <c r="F176" s="257"/>
      <c r="G176" s="257"/>
      <c r="H176" s="257"/>
      <c r="I176" s="257"/>
      <c r="J176" s="257"/>
      <c r="K176" s="257"/>
      <c r="L176" s="257"/>
      <c r="M176" s="257"/>
      <c r="N176" s="257"/>
      <c r="O176" s="257"/>
      <c r="P176" s="257"/>
      <c r="Q176" s="257"/>
      <c r="R176" s="257"/>
      <c r="S176" s="257"/>
      <c r="T176" s="257"/>
      <c r="U176" s="257"/>
      <c r="V176" s="257"/>
      <c r="W176" s="257"/>
      <c r="X176" s="257"/>
    </row>
    <row r="177" spans="2:24" ht="14">
      <c r="B177" s="221" t="s">
        <v>4245</v>
      </c>
      <c r="C177" s="257" t="str">
        <f>HYPERLINK("#分類事項一覧! $B$4667 "," 世帯の家族類型・子供の数　【類型･子数】")</f>
        <v xml:space="preserve"> 世帯の家族類型・子供の数　【類型･子数】</v>
      </c>
      <c r="D177" s="257"/>
      <c r="E177" s="257"/>
      <c r="F177" s="257"/>
      <c r="G177" s="257"/>
      <c r="H177" s="257"/>
      <c r="I177" s="257"/>
      <c r="J177" s="257"/>
      <c r="K177" s="257"/>
      <c r="L177" s="257"/>
      <c r="M177" s="257"/>
      <c r="N177" s="257"/>
      <c r="O177" s="257"/>
      <c r="P177" s="257"/>
      <c r="Q177" s="257"/>
      <c r="R177" s="257"/>
      <c r="S177" s="257"/>
      <c r="T177" s="257"/>
      <c r="U177" s="257"/>
      <c r="V177" s="257"/>
      <c r="W177" s="257"/>
      <c r="X177" s="257"/>
    </row>
    <row r="178" spans="2:24" ht="14">
      <c r="B178" s="221" t="s">
        <v>4246</v>
      </c>
      <c r="C178" s="257" t="str">
        <f>HYPERLINK("#分類事項一覧! $B$4684 "," 世帯の家族類型・夫と妻の就業状態・有業の親の有無・有業の子供の数　【類型･夫妻就状･有業親有無･有業子数】")</f>
        <v xml:space="preserve"> 世帯の家族類型・夫と妻の就業状態・有業の親の有無・有業の子供の数　【類型･夫妻就状･有業親有無･有業子数】</v>
      </c>
      <c r="D178" s="257"/>
      <c r="E178" s="257"/>
      <c r="F178" s="257"/>
      <c r="G178" s="257"/>
      <c r="H178" s="257"/>
      <c r="I178" s="257"/>
      <c r="J178" s="257"/>
      <c r="K178" s="257"/>
      <c r="L178" s="257"/>
      <c r="M178" s="257"/>
      <c r="N178" s="257"/>
      <c r="O178" s="257"/>
      <c r="P178" s="257"/>
      <c r="Q178" s="257"/>
      <c r="R178" s="257"/>
      <c r="S178" s="257"/>
      <c r="T178" s="257"/>
      <c r="U178" s="257"/>
      <c r="V178" s="257"/>
      <c r="W178" s="257"/>
      <c r="X178" s="257"/>
    </row>
    <row r="179" spans="2:24" ht="14">
      <c r="B179" s="221" t="s">
        <v>4247</v>
      </c>
      <c r="C179" s="257" t="str">
        <f>HYPERLINK("#分類事項一覧! $B$4743 "," 一般・単身世帯　【一般･単身】")</f>
        <v xml:space="preserve"> 一般・単身世帯　【一般･単身】</v>
      </c>
      <c r="D179" s="257"/>
      <c r="E179" s="257"/>
      <c r="F179" s="257"/>
      <c r="G179" s="257"/>
      <c r="H179" s="257"/>
      <c r="I179" s="257"/>
      <c r="J179" s="257"/>
      <c r="K179" s="257"/>
      <c r="L179" s="257"/>
      <c r="M179" s="257"/>
      <c r="N179" s="257"/>
      <c r="O179" s="257"/>
      <c r="P179" s="257"/>
      <c r="Q179" s="257"/>
      <c r="R179" s="257"/>
      <c r="S179" s="257"/>
      <c r="T179" s="257"/>
      <c r="U179" s="257"/>
      <c r="V179" s="257"/>
      <c r="W179" s="257"/>
      <c r="X179" s="257"/>
    </row>
    <row r="180" spans="2:24" ht="14">
      <c r="B180" s="221" t="s">
        <v>4248</v>
      </c>
      <c r="C180" s="257" t="str">
        <f>HYPERLINK("#分類事項一覧! $B$4752 "," 一般・単身世帯・世帯の家族類型　【一般･単身･類型】")</f>
        <v xml:space="preserve"> 一般・単身世帯・世帯の家族類型　【一般･単身･類型】</v>
      </c>
      <c r="D180" s="257"/>
      <c r="E180" s="257"/>
      <c r="F180" s="257"/>
      <c r="G180" s="257"/>
      <c r="H180" s="257"/>
      <c r="I180" s="257"/>
      <c r="J180" s="257"/>
      <c r="K180" s="257"/>
      <c r="L180" s="257"/>
      <c r="M180" s="257"/>
      <c r="N180" s="257"/>
      <c r="O180" s="257"/>
      <c r="P180" s="257"/>
      <c r="Q180" s="257"/>
      <c r="R180" s="257"/>
      <c r="S180" s="257"/>
      <c r="T180" s="257"/>
      <c r="U180" s="257"/>
      <c r="V180" s="257"/>
      <c r="W180" s="257"/>
      <c r="X180" s="257"/>
    </row>
    <row r="181" spans="2:24" ht="14">
      <c r="B181" s="221" t="s">
        <v>4249</v>
      </c>
      <c r="C181" s="257" t="str">
        <f>HYPERLINK("#分類事項一覧! $B$4765 "," 夫と妻の就業状態　【夫妻就状】")</f>
        <v xml:space="preserve"> 夫と妻の就業状態　【夫妻就状】</v>
      </c>
      <c r="D181" s="257"/>
      <c r="E181" s="257"/>
      <c r="F181" s="257"/>
      <c r="G181" s="257"/>
      <c r="H181" s="257"/>
      <c r="I181" s="257"/>
      <c r="J181" s="257"/>
      <c r="K181" s="257"/>
      <c r="L181" s="257"/>
      <c r="M181" s="257"/>
      <c r="N181" s="257"/>
      <c r="O181" s="257"/>
      <c r="P181" s="257"/>
      <c r="Q181" s="257"/>
      <c r="R181" s="257"/>
      <c r="S181" s="257"/>
      <c r="T181" s="257"/>
      <c r="U181" s="257"/>
      <c r="V181" s="257"/>
      <c r="W181" s="257"/>
      <c r="X181" s="257"/>
    </row>
    <row r="182" spans="2:24" ht="14">
      <c r="B182" s="221" t="s">
        <v>4250</v>
      </c>
      <c r="C182" s="257" t="str">
        <f>HYPERLINK("#分類事項一覧! $B$4776 "," 世帯主・世帯員の就業状態　【世主･世員就状】")</f>
        <v xml:space="preserve"> 世帯主・世帯員の就業状態　【世主･世員就状】</v>
      </c>
      <c r="D182" s="257"/>
      <c r="E182" s="257"/>
      <c r="F182" s="257"/>
      <c r="G182" s="257"/>
      <c r="H182" s="257"/>
      <c r="I182" s="257"/>
      <c r="J182" s="257"/>
      <c r="K182" s="257"/>
      <c r="L182" s="257"/>
      <c r="M182" s="257"/>
      <c r="N182" s="257"/>
      <c r="O182" s="257"/>
      <c r="P182" s="257"/>
      <c r="Q182" s="257"/>
      <c r="R182" s="257"/>
      <c r="S182" s="257"/>
      <c r="T182" s="257"/>
      <c r="U182" s="257"/>
      <c r="V182" s="257"/>
      <c r="W182" s="257"/>
      <c r="X182" s="257"/>
    </row>
    <row r="183" spans="2:24" ht="14">
      <c r="B183" s="221" t="s">
        <v>4251</v>
      </c>
      <c r="C183" s="257" t="str">
        <f>HYPERLINK("#分類事項一覧! $B$4789 "," 世帯の介護の有無・頻度・介護休業等制度利用の有無・介護休業等制度の種類　【世帯介護有無･頻度･介護休有無･介護休種】")</f>
        <v xml:space="preserve"> 世帯の介護の有無・頻度・介護休業等制度利用の有無・介護休業等制度の種類　【世帯介護有無･頻度･介護休有無･介護休種】</v>
      </c>
      <c r="D183" s="257"/>
      <c r="E183" s="257"/>
      <c r="F183" s="257"/>
      <c r="G183" s="257"/>
      <c r="H183" s="257"/>
      <c r="I183" s="257"/>
      <c r="J183" s="257"/>
      <c r="K183" s="257"/>
      <c r="L183" s="257"/>
      <c r="M183" s="257"/>
      <c r="N183" s="257"/>
      <c r="O183" s="257"/>
      <c r="P183" s="257"/>
      <c r="Q183" s="257"/>
      <c r="R183" s="257"/>
      <c r="S183" s="257"/>
      <c r="T183" s="257"/>
      <c r="U183" s="257"/>
      <c r="V183" s="257"/>
      <c r="W183" s="257"/>
      <c r="X183" s="257"/>
    </row>
    <row r="184" spans="2:24" ht="14">
      <c r="B184" s="221" t="s">
        <v>4252</v>
      </c>
      <c r="C184" s="257" t="str">
        <f>HYPERLINK("#分類事項一覧! $B$4806 "," 世帯の収入の種類　【世帯収入種類】")</f>
        <v xml:space="preserve"> 世帯の収入の種類　【世帯収入種類】</v>
      </c>
      <c r="D184" s="257"/>
      <c r="E184" s="257"/>
      <c r="F184" s="257"/>
      <c r="G184" s="257"/>
      <c r="H184" s="257"/>
      <c r="I184" s="257"/>
      <c r="J184" s="257"/>
      <c r="K184" s="257"/>
      <c r="L184" s="257"/>
      <c r="M184" s="257"/>
      <c r="N184" s="257"/>
      <c r="O184" s="257"/>
      <c r="P184" s="257"/>
      <c r="Q184" s="257"/>
      <c r="R184" s="257"/>
      <c r="S184" s="257"/>
      <c r="T184" s="257"/>
      <c r="U184" s="257"/>
      <c r="V184" s="257"/>
      <c r="W184" s="257"/>
      <c r="X184" s="257"/>
    </row>
    <row r="185" spans="2:24" ht="14">
      <c r="B185" s="221" t="s">
        <v>4253</v>
      </c>
      <c r="C185" s="257" t="str">
        <f>HYPERLINK("#分類事項一覧! $B$4815 "," 世帯の収入の種類・有業親族世帯人員　【世帯収入種類･有業親族人員】")</f>
        <v xml:space="preserve"> 世帯の収入の種類・有業親族世帯人員　【世帯収入種類･有業親族人員】</v>
      </c>
      <c r="D185" s="257"/>
      <c r="E185" s="257"/>
      <c r="F185" s="257"/>
      <c r="G185" s="257"/>
      <c r="H185" s="257"/>
      <c r="I185" s="257"/>
      <c r="J185" s="257"/>
      <c r="K185" s="257"/>
      <c r="L185" s="257"/>
      <c r="M185" s="257"/>
      <c r="N185" s="257"/>
      <c r="O185" s="257"/>
      <c r="P185" s="257"/>
      <c r="Q185" s="257"/>
      <c r="R185" s="257"/>
      <c r="S185" s="257"/>
      <c r="T185" s="257"/>
      <c r="U185" s="257"/>
      <c r="V185" s="257"/>
      <c r="W185" s="257"/>
      <c r="X185" s="257"/>
    </row>
    <row r="186" spans="2:24" ht="14">
      <c r="B186" s="221" t="s">
        <v>4254</v>
      </c>
      <c r="C186" s="257" t="str">
        <f>HYPERLINK("#分類事項一覧! $B$4833 "," 世帯所得　【世帯所得】")</f>
        <v xml:space="preserve"> 世帯所得　【世帯所得】</v>
      </c>
      <c r="D186" s="257"/>
      <c r="E186" s="257"/>
      <c r="F186" s="257"/>
      <c r="G186" s="257"/>
      <c r="H186" s="257"/>
      <c r="I186" s="257"/>
      <c r="J186" s="257"/>
      <c r="K186" s="257"/>
      <c r="L186" s="257"/>
      <c r="M186" s="257"/>
      <c r="N186" s="257"/>
      <c r="O186" s="257"/>
      <c r="P186" s="257"/>
      <c r="Q186" s="257"/>
      <c r="R186" s="257"/>
      <c r="S186" s="257"/>
      <c r="T186" s="257"/>
      <c r="U186" s="257"/>
      <c r="V186" s="257"/>
      <c r="W186" s="257"/>
      <c r="X186" s="257"/>
    </row>
    <row r="187" spans="2:24" ht="14">
      <c r="B187" s="221" t="s">
        <v>4255</v>
      </c>
      <c r="C187" s="257" t="str">
        <f>HYPERLINK("#分類事項一覧! $B$4854 "," 親族世帯人員　【親族人員】")</f>
        <v xml:space="preserve"> 親族世帯人員　【親族人員】</v>
      </c>
      <c r="D187" s="257"/>
      <c r="E187" s="257"/>
      <c r="F187" s="257"/>
      <c r="G187" s="257"/>
      <c r="H187" s="257"/>
      <c r="I187" s="257"/>
      <c r="J187" s="257"/>
      <c r="K187" s="257"/>
      <c r="L187" s="257"/>
      <c r="M187" s="257"/>
      <c r="N187" s="257"/>
      <c r="O187" s="257"/>
      <c r="P187" s="257"/>
      <c r="Q187" s="257"/>
      <c r="R187" s="257"/>
      <c r="S187" s="257"/>
      <c r="T187" s="257"/>
      <c r="U187" s="257"/>
      <c r="V187" s="257"/>
      <c r="W187" s="257"/>
      <c r="X187" s="257"/>
    </row>
    <row r="188" spans="2:24" ht="14">
      <c r="B188" s="221" t="s">
        <v>4256</v>
      </c>
      <c r="C188" s="257" t="str">
        <f>HYPERLINK("#分類事項一覧! $B$4866 "," 有業親族世帯人員　【有業親族人員】")</f>
        <v xml:space="preserve"> 有業親族世帯人員　【有業親族人員】</v>
      </c>
      <c r="D188" s="257"/>
      <c r="E188" s="257"/>
      <c r="F188" s="257"/>
      <c r="G188" s="257"/>
      <c r="H188" s="257"/>
      <c r="I188" s="257"/>
      <c r="J188" s="257"/>
      <c r="K188" s="257"/>
      <c r="L188" s="257"/>
      <c r="M188" s="257"/>
      <c r="N188" s="257"/>
      <c r="O188" s="257"/>
      <c r="P188" s="257"/>
      <c r="Q188" s="257"/>
      <c r="R188" s="257"/>
      <c r="S188" s="257"/>
      <c r="T188" s="257"/>
      <c r="U188" s="257"/>
      <c r="V188" s="257"/>
      <c r="W188" s="257"/>
      <c r="X188" s="257"/>
    </row>
    <row r="189" spans="2:24" ht="14">
      <c r="B189" s="221" t="s">
        <v>4257</v>
      </c>
      <c r="C189" s="257" t="str">
        <f>HYPERLINK("#分類事項一覧! $B$4877 "," 世帯人員・親族世帯人員・有業親族世帯人員　【世帯人員･親族人員･有業親族人員】")</f>
        <v xml:space="preserve"> 世帯人員・親族世帯人員・有業親族世帯人員　【世帯人員･親族人員･有業親族人員】</v>
      </c>
      <c r="D189" s="257"/>
      <c r="E189" s="257"/>
      <c r="F189" s="257"/>
      <c r="G189" s="257"/>
      <c r="H189" s="257"/>
      <c r="I189" s="257"/>
      <c r="J189" s="257"/>
      <c r="K189" s="257"/>
      <c r="L189" s="257"/>
      <c r="M189" s="257"/>
      <c r="N189" s="257"/>
      <c r="O189" s="257"/>
      <c r="P189" s="257"/>
      <c r="Q189" s="257"/>
      <c r="R189" s="257"/>
      <c r="S189" s="257"/>
      <c r="T189" s="257"/>
      <c r="U189" s="257"/>
      <c r="V189" s="257"/>
      <c r="W189" s="257"/>
      <c r="X189" s="257"/>
    </row>
    <row r="190" spans="2:24" ht="14">
      <c r="B190" s="221" t="s">
        <v>4258</v>
      </c>
      <c r="C190" s="257" t="str">
        <f>HYPERLINK("#分類事項一覧! $B$4899 "," ６歳未満の子供の有無　【6歳未満子有無】")</f>
        <v xml:space="preserve"> ６歳未満の子供の有無　【6歳未満子有無】</v>
      </c>
      <c r="D190" s="257"/>
      <c r="E190" s="257"/>
      <c r="F190" s="257"/>
      <c r="G190" s="257"/>
      <c r="H190" s="257"/>
      <c r="I190" s="257"/>
      <c r="J190" s="257"/>
      <c r="K190" s="257"/>
      <c r="L190" s="257"/>
      <c r="M190" s="257"/>
      <c r="N190" s="257"/>
      <c r="O190" s="257"/>
      <c r="P190" s="257"/>
      <c r="Q190" s="257"/>
      <c r="R190" s="257"/>
      <c r="S190" s="257"/>
      <c r="T190" s="257"/>
      <c r="U190" s="257"/>
      <c r="V190" s="257"/>
      <c r="W190" s="257"/>
      <c r="X190" s="257"/>
    </row>
    <row r="191" spans="2:24" ht="14">
      <c r="B191" s="221" t="s">
        <v>4259</v>
      </c>
      <c r="C191" s="257" t="str">
        <f>HYPERLINK("#分類事項一覧! $B$4907 "," 子供の数　【子数】")</f>
        <v xml:space="preserve"> 子供の数　【子数】</v>
      </c>
      <c r="D191" s="257"/>
      <c r="E191" s="257"/>
      <c r="F191" s="257"/>
      <c r="G191" s="257"/>
      <c r="H191" s="257"/>
      <c r="I191" s="257"/>
      <c r="J191" s="257"/>
      <c r="K191" s="257"/>
      <c r="L191" s="257"/>
      <c r="M191" s="257"/>
      <c r="N191" s="257"/>
      <c r="O191" s="257"/>
      <c r="P191" s="257"/>
      <c r="Q191" s="257"/>
      <c r="R191" s="257"/>
      <c r="S191" s="257"/>
      <c r="T191" s="257"/>
      <c r="U191" s="257"/>
      <c r="V191" s="257"/>
      <c r="W191" s="257"/>
      <c r="X191" s="257"/>
    </row>
    <row r="192" spans="2:24" ht="14">
      <c r="B192" s="221" t="s">
        <v>4260</v>
      </c>
      <c r="C192" s="257" t="str">
        <f>HYPERLINK("#分類事項一覧! $B$4917 "," 末子の年齢　【末子年齢】")</f>
        <v xml:space="preserve"> 末子の年齢　【末子年齢】</v>
      </c>
      <c r="D192" s="257"/>
      <c r="E192" s="257"/>
      <c r="F192" s="257"/>
      <c r="G192" s="257"/>
      <c r="H192" s="257"/>
      <c r="I192" s="257"/>
      <c r="J192" s="257"/>
      <c r="K192" s="257"/>
      <c r="L192" s="257"/>
      <c r="M192" s="257"/>
      <c r="N192" s="257"/>
      <c r="O192" s="257"/>
      <c r="P192" s="257"/>
      <c r="Q192" s="257"/>
      <c r="R192" s="257"/>
      <c r="S192" s="257"/>
      <c r="T192" s="257"/>
      <c r="U192" s="257"/>
      <c r="V192" s="257"/>
      <c r="W192" s="257"/>
      <c r="X192" s="257"/>
    </row>
    <row r="193" spans="1:24" ht="14">
      <c r="B193" s="221" t="s">
        <v>4261</v>
      </c>
      <c r="C193" s="257" t="str">
        <f>HYPERLINK("#分類事項一覧! $B$4944 "," 子供の数と在学状況　【子数と在学状況】")</f>
        <v xml:space="preserve"> 子供の数と在学状況　【子数と在学状況】</v>
      </c>
      <c r="D193" s="257"/>
      <c r="E193" s="257"/>
      <c r="F193" s="257"/>
      <c r="G193" s="257"/>
      <c r="H193" s="257"/>
      <c r="I193" s="257"/>
      <c r="J193" s="257"/>
      <c r="K193" s="257"/>
      <c r="L193" s="257"/>
      <c r="M193" s="257"/>
      <c r="N193" s="257"/>
      <c r="O193" s="257"/>
      <c r="P193" s="257"/>
      <c r="Q193" s="257"/>
      <c r="R193" s="257"/>
      <c r="S193" s="257"/>
      <c r="T193" s="257"/>
      <c r="U193" s="257"/>
      <c r="V193" s="257"/>
      <c r="W193" s="257"/>
      <c r="X193" s="257"/>
    </row>
    <row r="194" spans="1:24" ht="14">
      <c r="B194" s="221" t="s">
        <v>4263</v>
      </c>
      <c r="C194" s="257" t="str">
        <f>HYPERLINK("#分類事項一覧! $B$5017 "," 地域区分　【地域区分】")</f>
        <v xml:space="preserve"> 地域区分　【地域区分】</v>
      </c>
      <c r="D194" s="257"/>
      <c r="E194" s="257"/>
      <c r="F194" s="257"/>
      <c r="G194" s="257"/>
      <c r="H194" s="257"/>
      <c r="I194" s="257"/>
      <c r="J194" s="257"/>
      <c r="K194" s="257"/>
      <c r="L194" s="257"/>
      <c r="M194" s="257"/>
      <c r="N194" s="257"/>
      <c r="O194" s="257"/>
      <c r="P194" s="257"/>
      <c r="Q194" s="257"/>
      <c r="R194" s="257"/>
      <c r="S194" s="257"/>
      <c r="T194" s="257"/>
      <c r="U194" s="257"/>
      <c r="V194" s="257"/>
      <c r="W194" s="257"/>
      <c r="X194" s="257"/>
    </row>
    <row r="195" spans="1:24" ht="14">
      <c r="A195" s="222"/>
    </row>
    <row r="196" spans="1:24" ht="14">
      <c r="A196" s="222"/>
    </row>
    <row r="197" spans="1:24" ht="14">
      <c r="A197" s="222"/>
    </row>
    <row r="198" spans="1:24" ht="14">
      <c r="A198" s="222"/>
    </row>
    <row r="199" spans="1:24" ht="14">
      <c r="A199" s="222"/>
    </row>
    <row r="200" spans="1:24" ht="14">
      <c r="A200" s="222"/>
    </row>
    <row r="201" spans="1:24" ht="14">
      <c r="A201" s="222"/>
    </row>
    <row r="202" spans="1:24" ht="14">
      <c r="A202" s="222"/>
    </row>
    <row r="203" spans="1:24" ht="14">
      <c r="A203" s="222"/>
    </row>
    <row r="204" spans="1:24" ht="14">
      <c r="A204" s="222"/>
    </row>
    <row r="205" spans="1:24" ht="14">
      <c r="A205" s="222"/>
    </row>
    <row r="206" spans="1:24" ht="14">
      <c r="A206" s="222"/>
    </row>
    <row r="207" spans="1:24" ht="14">
      <c r="A207" s="222"/>
    </row>
    <row r="208" spans="1:24" ht="14">
      <c r="A208" s="222"/>
    </row>
  </sheetData>
  <mergeCells count="191">
    <mergeCell ref="C193:X193"/>
    <mergeCell ref="C194:X194"/>
    <mergeCell ref="C187:X187"/>
    <mergeCell ref="C188:X188"/>
    <mergeCell ref="C189:X189"/>
    <mergeCell ref="C190:X190"/>
    <mergeCell ref="C191:X191"/>
    <mergeCell ref="C192:X192"/>
    <mergeCell ref="C181:X181"/>
    <mergeCell ref="C182:X182"/>
    <mergeCell ref="C183:X183"/>
    <mergeCell ref="C184:X184"/>
    <mergeCell ref="C185:X185"/>
    <mergeCell ref="C186:X186"/>
    <mergeCell ref="C176:X176"/>
    <mergeCell ref="C177:X177"/>
    <mergeCell ref="C178:X178"/>
    <mergeCell ref="C179:X179"/>
    <mergeCell ref="C180:X180"/>
    <mergeCell ref="C170:X170"/>
    <mergeCell ref="C171:X171"/>
    <mergeCell ref="C172:X172"/>
    <mergeCell ref="C173:X173"/>
    <mergeCell ref="C174:X174"/>
    <mergeCell ref="C175:X175"/>
    <mergeCell ref="C164:X164"/>
    <mergeCell ref="C165:X165"/>
    <mergeCell ref="C166:X166"/>
    <mergeCell ref="C167:X167"/>
    <mergeCell ref="C168:X168"/>
    <mergeCell ref="C169:X169"/>
    <mergeCell ref="C158:X158"/>
    <mergeCell ref="C159:X159"/>
    <mergeCell ref="C160:X160"/>
    <mergeCell ref="C161:X161"/>
    <mergeCell ref="C162:X162"/>
    <mergeCell ref="C163:X163"/>
    <mergeCell ref="C153:X153"/>
    <mergeCell ref="C154:X154"/>
    <mergeCell ref="C155:X155"/>
    <mergeCell ref="C156:X156"/>
    <mergeCell ref="C157:X157"/>
    <mergeCell ref="C147:X147"/>
    <mergeCell ref="C148:X148"/>
    <mergeCell ref="C149:X149"/>
    <mergeCell ref="C150:X150"/>
    <mergeCell ref="C151:X151"/>
    <mergeCell ref="C152:X152"/>
    <mergeCell ref="C142:X142"/>
    <mergeCell ref="C143:X143"/>
    <mergeCell ref="C144:X144"/>
    <mergeCell ref="C145:X145"/>
    <mergeCell ref="C146:X146"/>
    <mergeCell ref="C136:X136"/>
    <mergeCell ref="C137:X137"/>
    <mergeCell ref="C138:X138"/>
    <mergeCell ref="C139:X139"/>
    <mergeCell ref="C140:X140"/>
    <mergeCell ref="C141:X141"/>
    <mergeCell ref="C130:X130"/>
    <mergeCell ref="C131:X131"/>
    <mergeCell ref="C132:X132"/>
    <mergeCell ref="C133:X133"/>
    <mergeCell ref="C134:X134"/>
    <mergeCell ref="C135:X135"/>
    <mergeCell ref="C124:X124"/>
    <mergeCell ref="C125:X125"/>
    <mergeCell ref="C126:X126"/>
    <mergeCell ref="C127:X127"/>
    <mergeCell ref="C128:X128"/>
    <mergeCell ref="C129:X129"/>
    <mergeCell ref="C118:X118"/>
    <mergeCell ref="C119:X119"/>
    <mergeCell ref="C120:X120"/>
    <mergeCell ref="C121:X121"/>
    <mergeCell ref="C122:X122"/>
    <mergeCell ref="C123:X123"/>
    <mergeCell ref="C112:X112"/>
    <mergeCell ref="C113:X113"/>
    <mergeCell ref="C114:X114"/>
    <mergeCell ref="C115:X115"/>
    <mergeCell ref="C116:X116"/>
    <mergeCell ref="C117:X117"/>
    <mergeCell ref="C106:X106"/>
    <mergeCell ref="C107:X107"/>
    <mergeCell ref="C108:X108"/>
    <mergeCell ref="C109:X109"/>
    <mergeCell ref="C110:X110"/>
    <mergeCell ref="C111:X111"/>
    <mergeCell ref="C100:X100"/>
    <mergeCell ref="C101:X101"/>
    <mergeCell ref="C102:X102"/>
    <mergeCell ref="C103:X103"/>
    <mergeCell ref="C104:X104"/>
    <mergeCell ref="C105:X105"/>
    <mergeCell ref="C94:X94"/>
    <mergeCell ref="C95:X95"/>
    <mergeCell ref="C96:X96"/>
    <mergeCell ref="C97:X97"/>
    <mergeCell ref="C98:X98"/>
    <mergeCell ref="C99:X99"/>
    <mergeCell ref="C89:X89"/>
    <mergeCell ref="C90:X90"/>
    <mergeCell ref="C91:X91"/>
    <mergeCell ref="C92:X92"/>
    <mergeCell ref="C93:X93"/>
    <mergeCell ref="C84:X84"/>
    <mergeCell ref="C85:X85"/>
    <mergeCell ref="C86:X86"/>
    <mergeCell ref="C87:X87"/>
    <mergeCell ref="C88:X88"/>
    <mergeCell ref="C78:X78"/>
    <mergeCell ref="C79:X79"/>
    <mergeCell ref="C80:X80"/>
    <mergeCell ref="C81:X81"/>
    <mergeCell ref="C82:X82"/>
    <mergeCell ref="C83:X83"/>
    <mergeCell ref="C72:X72"/>
    <mergeCell ref="C73:X73"/>
    <mergeCell ref="C74:X74"/>
    <mergeCell ref="C75:X75"/>
    <mergeCell ref="C76:X76"/>
    <mergeCell ref="C77:X77"/>
    <mergeCell ref="C66:X66"/>
    <mergeCell ref="C67:X67"/>
    <mergeCell ref="C68:X68"/>
    <mergeCell ref="C69:X69"/>
    <mergeCell ref="C70:X70"/>
    <mergeCell ref="C71:X71"/>
    <mergeCell ref="C60:X60"/>
    <mergeCell ref="C61:X61"/>
    <mergeCell ref="C62:X62"/>
    <mergeCell ref="C63:X63"/>
    <mergeCell ref="C64:X64"/>
    <mergeCell ref="C65:X65"/>
    <mergeCell ref="C55:X55"/>
    <mergeCell ref="C56:X56"/>
    <mergeCell ref="C57:X57"/>
    <mergeCell ref="C58:X58"/>
    <mergeCell ref="C59:X59"/>
    <mergeCell ref="C49:X49"/>
    <mergeCell ref="C50:X50"/>
    <mergeCell ref="C51:X51"/>
    <mergeCell ref="C52:X52"/>
    <mergeCell ref="C53:X53"/>
    <mergeCell ref="C54:X54"/>
    <mergeCell ref="C43:X43"/>
    <mergeCell ref="C44:X44"/>
    <mergeCell ref="C45:X45"/>
    <mergeCell ref="C46:X46"/>
    <mergeCell ref="C47:X47"/>
    <mergeCell ref="C48:X48"/>
    <mergeCell ref="C37:X37"/>
    <mergeCell ref="C38:X38"/>
    <mergeCell ref="C39:X39"/>
    <mergeCell ref="C40:X40"/>
    <mergeCell ref="C41:X41"/>
    <mergeCell ref="C42:X42"/>
    <mergeCell ref="C31:X31"/>
    <mergeCell ref="C32:X32"/>
    <mergeCell ref="C33:X33"/>
    <mergeCell ref="C34:X34"/>
    <mergeCell ref="C35:X35"/>
    <mergeCell ref="C36:X36"/>
    <mergeCell ref="C27:X27"/>
    <mergeCell ref="C28:X28"/>
    <mergeCell ref="C29:X29"/>
    <mergeCell ref="C30:X30"/>
    <mergeCell ref="C20:X20"/>
    <mergeCell ref="C21:X21"/>
    <mergeCell ref="C22:X22"/>
    <mergeCell ref="C23:X23"/>
    <mergeCell ref="C24:X24"/>
    <mergeCell ref="C19:X19"/>
    <mergeCell ref="C10:X10"/>
    <mergeCell ref="C11:X11"/>
    <mergeCell ref="C12:X12"/>
    <mergeCell ref="C13:X13"/>
    <mergeCell ref="C14:X14"/>
    <mergeCell ref="C15:X15"/>
    <mergeCell ref="C25:X25"/>
    <mergeCell ref="C26:X26"/>
    <mergeCell ref="A1:Y1"/>
    <mergeCell ref="C5:X5"/>
    <mergeCell ref="C6:X6"/>
    <mergeCell ref="C7:X7"/>
    <mergeCell ref="C8:X8"/>
    <mergeCell ref="C9:X9"/>
    <mergeCell ref="C16:X16"/>
    <mergeCell ref="C17:X17"/>
    <mergeCell ref="C18:X18"/>
  </mergeCells>
  <phoneticPr fontId="2"/>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D93201-C41D-48E8-851C-51EA2FAE14DB}">
  <sheetPr>
    <pageSetUpPr fitToPage="1"/>
  </sheetPr>
  <dimension ref="A1:CN5236"/>
  <sheetViews>
    <sheetView zoomScaleNormal="100" zoomScaleSheetLayoutView="100" workbookViewId="0"/>
  </sheetViews>
  <sheetFormatPr defaultRowHeight="9.5"/>
  <cols>
    <col min="1" max="1" width="6.54296875" style="170" customWidth="1"/>
    <col min="2" max="4" width="8.7265625" style="169"/>
    <col min="5" max="5" width="6.6328125" style="169" customWidth="1"/>
    <col min="6" max="16384" width="8.7265625" style="169"/>
  </cols>
  <sheetData>
    <row r="1" spans="1:11" ht="16.5">
      <c r="A1" s="223" t="s">
        <v>4264</v>
      </c>
      <c r="K1" s="224"/>
    </row>
    <row r="3" spans="1:11" ht="14">
      <c r="B3" s="164" t="s">
        <v>808</v>
      </c>
      <c r="C3" s="165"/>
      <c r="D3" s="165"/>
      <c r="E3" s="165"/>
      <c r="F3" s="166"/>
    </row>
    <row r="5" spans="1:11">
      <c r="C5" s="191" t="s">
        <v>809</v>
      </c>
      <c r="F5" s="191"/>
    </row>
    <row r="6" spans="1:11">
      <c r="C6" s="169" t="s">
        <v>810</v>
      </c>
    </row>
    <row r="7" spans="1:11">
      <c r="C7" s="169" t="s">
        <v>811</v>
      </c>
    </row>
    <row r="8" spans="1:11">
      <c r="C8" s="169" t="s">
        <v>812</v>
      </c>
    </row>
    <row r="12" spans="1:11" ht="14">
      <c r="B12" s="164" t="s">
        <v>813</v>
      </c>
      <c r="C12" s="165"/>
      <c r="D12" s="165"/>
      <c r="E12" s="165"/>
      <c r="F12" s="165"/>
      <c r="G12" s="166"/>
    </row>
    <row r="14" spans="1:11">
      <c r="C14" s="191" t="s">
        <v>814</v>
      </c>
      <c r="F14" s="191" t="s">
        <v>815</v>
      </c>
      <c r="I14" s="191" t="s">
        <v>816</v>
      </c>
    </row>
    <row r="15" spans="1:11">
      <c r="C15" s="169" t="s">
        <v>810</v>
      </c>
      <c r="F15" s="169" t="s">
        <v>810</v>
      </c>
      <c r="I15" s="169" t="s">
        <v>810</v>
      </c>
    </row>
    <row r="16" spans="1:11">
      <c r="C16" s="169" t="s">
        <v>817</v>
      </c>
      <c r="F16" s="169" t="s">
        <v>818</v>
      </c>
      <c r="I16" s="169" t="s">
        <v>819</v>
      </c>
    </row>
    <row r="17" spans="2:8">
      <c r="C17" s="169" t="s">
        <v>820</v>
      </c>
    </row>
    <row r="18" spans="2:8">
      <c r="C18" s="169" t="s">
        <v>821</v>
      </c>
    </row>
    <row r="22" spans="2:8" ht="14">
      <c r="B22" s="164" t="s">
        <v>822</v>
      </c>
      <c r="C22" s="165"/>
      <c r="D22" s="165"/>
      <c r="E22" s="165"/>
      <c r="F22" s="165"/>
      <c r="G22" s="165"/>
      <c r="H22" s="166"/>
    </row>
    <row r="24" spans="2:8">
      <c r="C24" s="191" t="s">
        <v>823</v>
      </c>
    </row>
    <row r="25" spans="2:8">
      <c r="C25" s="169" t="s">
        <v>810</v>
      </c>
    </row>
    <row r="26" spans="2:8">
      <c r="C26" s="169" t="s">
        <v>824</v>
      </c>
    </row>
    <row r="27" spans="2:8">
      <c r="C27" s="169" t="s">
        <v>825</v>
      </c>
    </row>
    <row r="28" spans="2:8">
      <c r="C28" s="169" t="s">
        <v>826</v>
      </c>
    </row>
    <row r="29" spans="2:8">
      <c r="C29" s="169" t="s">
        <v>827</v>
      </c>
    </row>
    <row r="33" spans="2:15" ht="14">
      <c r="B33" s="164" t="s">
        <v>828</v>
      </c>
      <c r="C33" s="165"/>
      <c r="D33" s="165"/>
      <c r="E33" s="165"/>
      <c r="F33" s="165"/>
      <c r="G33" s="165"/>
      <c r="H33" s="165"/>
      <c r="I33" s="165"/>
      <c r="J33" s="166"/>
    </row>
    <row r="35" spans="2:15">
      <c r="C35" s="191" t="s">
        <v>809</v>
      </c>
    </row>
    <row r="36" spans="2:15">
      <c r="C36" s="169" t="s">
        <v>810</v>
      </c>
    </row>
    <row r="37" spans="2:15">
      <c r="C37" s="169" t="s">
        <v>829</v>
      </c>
    </row>
    <row r="38" spans="2:15">
      <c r="C38" s="169" t="s">
        <v>830</v>
      </c>
    </row>
    <row r="42" spans="2:15" ht="14">
      <c r="B42" s="164" t="s">
        <v>4265</v>
      </c>
      <c r="C42" s="165"/>
      <c r="D42" s="165"/>
      <c r="E42" s="165"/>
      <c r="F42" s="165"/>
      <c r="G42" s="165"/>
      <c r="H42" s="165"/>
      <c r="I42" s="165"/>
      <c r="J42" s="165"/>
      <c r="K42" s="165"/>
      <c r="L42" s="165"/>
      <c r="M42" s="165"/>
      <c r="N42" s="165"/>
      <c r="O42" s="166"/>
    </row>
    <row r="44" spans="2:15">
      <c r="C44" s="191" t="s">
        <v>831</v>
      </c>
    </row>
    <row r="45" spans="2:15">
      <c r="C45" s="169" t="s">
        <v>4266</v>
      </c>
    </row>
    <row r="46" spans="2:15">
      <c r="C46" s="169" t="s">
        <v>4267</v>
      </c>
    </row>
    <row r="47" spans="2:15">
      <c r="C47" s="169" t="s">
        <v>4268</v>
      </c>
    </row>
    <row r="48" spans="2:15">
      <c r="C48" s="169" t="s">
        <v>4269</v>
      </c>
    </row>
    <row r="49" spans="2:33">
      <c r="C49" s="169" t="s">
        <v>4270</v>
      </c>
    </row>
    <row r="50" spans="2:33">
      <c r="C50" s="169" t="s">
        <v>4271</v>
      </c>
    </row>
    <row r="51" spans="2:33">
      <c r="C51" s="169" t="s">
        <v>4272</v>
      </c>
    </row>
    <row r="52" spans="2:33">
      <c r="C52" s="169" t="s">
        <v>4273</v>
      </c>
    </row>
    <row r="53" spans="2:33">
      <c r="C53" s="169" t="s">
        <v>4274</v>
      </c>
    </row>
    <row r="57" spans="2:33" ht="14">
      <c r="B57" s="164" t="s">
        <v>832</v>
      </c>
      <c r="C57" s="165"/>
      <c r="D57" s="165"/>
      <c r="E57" s="165"/>
      <c r="F57" s="166"/>
    </row>
    <row r="59" spans="2:33">
      <c r="C59" s="191" t="s">
        <v>4275</v>
      </c>
      <c r="F59" s="191" t="s">
        <v>833</v>
      </c>
      <c r="I59" s="191" t="s">
        <v>834</v>
      </c>
      <c r="L59" s="191" t="s">
        <v>835</v>
      </c>
      <c r="O59" s="191" t="s">
        <v>836</v>
      </c>
      <c r="R59" s="191" t="s">
        <v>837</v>
      </c>
      <c r="U59" s="191" t="s">
        <v>838</v>
      </c>
      <c r="X59" s="191" t="s">
        <v>839</v>
      </c>
      <c r="AA59" s="191" t="s">
        <v>840</v>
      </c>
      <c r="AG59" s="191"/>
    </row>
    <row r="60" spans="2:33">
      <c r="C60" s="169" t="s">
        <v>841</v>
      </c>
      <c r="F60" s="169" t="s">
        <v>841</v>
      </c>
      <c r="I60" s="169" t="s">
        <v>841</v>
      </c>
      <c r="L60" s="169" t="s">
        <v>841</v>
      </c>
      <c r="O60" s="169" t="s">
        <v>810</v>
      </c>
      <c r="R60" s="169" t="s">
        <v>810</v>
      </c>
      <c r="U60" s="169" t="s">
        <v>810</v>
      </c>
      <c r="X60" s="169" t="s">
        <v>810</v>
      </c>
      <c r="AA60" s="169" t="s">
        <v>810</v>
      </c>
    </row>
    <row r="61" spans="2:33">
      <c r="C61" s="169" t="s">
        <v>842</v>
      </c>
      <c r="F61" s="169" t="s">
        <v>842</v>
      </c>
      <c r="I61" s="169" t="s">
        <v>4276</v>
      </c>
      <c r="L61" s="169" t="s">
        <v>842</v>
      </c>
      <c r="O61" s="169" t="s">
        <v>843</v>
      </c>
      <c r="R61" s="169" t="s">
        <v>843</v>
      </c>
      <c r="U61" s="169" t="s">
        <v>843</v>
      </c>
      <c r="X61" s="169" t="s">
        <v>844</v>
      </c>
      <c r="AA61" s="169" t="s">
        <v>845</v>
      </c>
    </row>
    <row r="62" spans="2:33">
      <c r="C62" s="169" t="s">
        <v>846</v>
      </c>
      <c r="F62" s="169" t="s">
        <v>846</v>
      </c>
      <c r="I62" s="169" t="s">
        <v>4277</v>
      </c>
      <c r="L62" s="169" t="s">
        <v>846</v>
      </c>
      <c r="O62" s="169" t="s">
        <v>847</v>
      </c>
      <c r="R62" s="169" t="s">
        <v>848</v>
      </c>
      <c r="U62" s="169" t="s">
        <v>848</v>
      </c>
      <c r="X62" s="169" t="s">
        <v>849</v>
      </c>
      <c r="AA62" s="169" t="s">
        <v>850</v>
      </c>
    </row>
    <row r="63" spans="2:33">
      <c r="C63" s="169" t="s">
        <v>851</v>
      </c>
      <c r="F63" s="169" t="s">
        <v>851</v>
      </c>
      <c r="I63" s="169" t="s">
        <v>4278</v>
      </c>
      <c r="L63" s="169" t="s">
        <v>851</v>
      </c>
      <c r="O63" s="169" t="s">
        <v>852</v>
      </c>
      <c r="R63" s="169" t="s">
        <v>853</v>
      </c>
      <c r="U63" s="169" t="s">
        <v>853</v>
      </c>
      <c r="X63" s="169" t="s">
        <v>854</v>
      </c>
      <c r="AA63" s="169" t="s">
        <v>855</v>
      </c>
    </row>
    <row r="64" spans="2:33">
      <c r="C64" s="169" t="s">
        <v>856</v>
      </c>
      <c r="F64" s="169" t="s">
        <v>856</v>
      </c>
      <c r="I64" s="169" t="s">
        <v>4279</v>
      </c>
      <c r="L64" s="169" t="s">
        <v>856</v>
      </c>
      <c r="O64" s="169" t="s">
        <v>857</v>
      </c>
      <c r="R64" s="169" t="s">
        <v>858</v>
      </c>
      <c r="U64" s="169" t="s">
        <v>858</v>
      </c>
      <c r="X64" s="169" t="s">
        <v>859</v>
      </c>
      <c r="AA64" s="169" t="s">
        <v>860</v>
      </c>
    </row>
    <row r="65" spans="3:27">
      <c r="C65" s="169" t="s">
        <v>862</v>
      </c>
      <c r="F65" s="169" t="s">
        <v>862</v>
      </c>
      <c r="I65" s="169" t="s">
        <v>4280</v>
      </c>
      <c r="L65" s="169" t="s">
        <v>862</v>
      </c>
      <c r="O65" s="169" t="s">
        <v>863</v>
      </c>
      <c r="R65" s="169" t="s">
        <v>864</v>
      </c>
      <c r="U65" s="169" t="s">
        <v>864</v>
      </c>
      <c r="X65" s="169" t="s">
        <v>865</v>
      </c>
      <c r="AA65" s="169" t="s">
        <v>866</v>
      </c>
    </row>
    <row r="66" spans="3:27">
      <c r="C66" s="169" t="s">
        <v>867</v>
      </c>
      <c r="F66" s="169" t="s">
        <v>867</v>
      </c>
      <c r="I66" s="169" t="s">
        <v>4281</v>
      </c>
      <c r="L66" s="169" t="s">
        <v>867</v>
      </c>
      <c r="O66" s="169" t="s">
        <v>868</v>
      </c>
      <c r="R66" s="169" t="s">
        <v>869</v>
      </c>
      <c r="U66" s="169" t="s">
        <v>870</v>
      </c>
      <c r="X66" s="169" t="s">
        <v>871</v>
      </c>
      <c r="AA66" s="169" t="s">
        <v>872</v>
      </c>
    </row>
    <row r="67" spans="3:27">
      <c r="C67" s="169" t="s">
        <v>873</v>
      </c>
      <c r="F67" s="169" t="s">
        <v>873</v>
      </c>
      <c r="I67" s="169" t="s">
        <v>4282</v>
      </c>
      <c r="L67" s="169" t="s">
        <v>873</v>
      </c>
      <c r="O67" s="169" t="s">
        <v>875</v>
      </c>
      <c r="R67" s="169" t="s">
        <v>876</v>
      </c>
    </row>
    <row r="68" spans="3:27">
      <c r="C68" s="169" t="s">
        <v>877</v>
      </c>
      <c r="F68" s="169" t="s">
        <v>877</v>
      </c>
      <c r="I68" s="169" t="s">
        <v>4283</v>
      </c>
      <c r="L68" s="169" t="s">
        <v>877</v>
      </c>
    </row>
    <row r="69" spans="3:27">
      <c r="C69" s="169" t="s">
        <v>879</v>
      </c>
      <c r="F69" s="169" t="s">
        <v>879</v>
      </c>
      <c r="I69" s="169" t="s">
        <v>4284</v>
      </c>
      <c r="L69" s="169" t="s">
        <v>879</v>
      </c>
    </row>
    <row r="70" spans="3:27">
      <c r="C70" s="169" t="s">
        <v>880</v>
      </c>
      <c r="F70" s="169" t="s">
        <v>880</v>
      </c>
      <c r="I70" s="169" t="s">
        <v>4285</v>
      </c>
      <c r="L70" s="169" t="s">
        <v>880</v>
      </c>
    </row>
    <row r="71" spans="3:27">
      <c r="C71" s="169" t="s">
        <v>881</v>
      </c>
      <c r="F71" s="169" t="s">
        <v>881</v>
      </c>
      <c r="I71" s="169" t="s">
        <v>4286</v>
      </c>
      <c r="L71" s="169" t="s">
        <v>881</v>
      </c>
    </row>
    <row r="72" spans="3:27">
      <c r="C72" s="169" t="s">
        <v>882</v>
      </c>
      <c r="F72" s="169" t="s">
        <v>882</v>
      </c>
      <c r="I72" s="169" t="s">
        <v>4287</v>
      </c>
      <c r="L72" s="169" t="s">
        <v>882</v>
      </c>
    </row>
    <row r="73" spans="3:27">
      <c r="C73" s="169" t="s">
        <v>883</v>
      </c>
      <c r="F73" s="169" t="s">
        <v>883</v>
      </c>
      <c r="I73" s="169" t="s">
        <v>4288</v>
      </c>
      <c r="L73" s="169" t="s">
        <v>884</v>
      </c>
    </row>
    <row r="74" spans="3:27">
      <c r="C74" s="169" t="s">
        <v>885</v>
      </c>
      <c r="F74" s="169" t="s">
        <v>885</v>
      </c>
      <c r="I74" s="169" t="s">
        <v>4289</v>
      </c>
    </row>
    <row r="75" spans="3:27">
      <c r="C75" s="169" t="s">
        <v>886</v>
      </c>
      <c r="F75" s="169" t="s">
        <v>886</v>
      </c>
      <c r="I75" s="169" t="s">
        <v>4290</v>
      </c>
    </row>
    <row r="76" spans="3:27">
      <c r="C76" s="169" t="s">
        <v>4291</v>
      </c>
    </row>
    <row r="77" spans="3:27">
      <c r="C77" s="169" t="s">
        <v>887</v>
      </c>
    </row>
    <row r="78" spans="3:27">
      <c r="C78" s="169" t="s">
        <v>4292</v>
      </c>
    </row>
    <row r="79" spans="3:27">
      <c r="C79" s="169" t="s">
        <v>888</v>
      </c>
    </row>
    <row r="80" spans="3:27">
      <c r="C80" s="169" t="s">
        <v>889</v>
      </c>
    </row>
    <row r="81" spans="3:3">
      <c r="C81" s="169" t="s">
        <v>890</v>
      </c>
    </row>
    <row r="82" spans="3:3">
      <c r="C82" s="169" t="s">
        <v>891</v>
      </c>
    </row>
    <row r="83" spans="3:3">
      <c r="C83" s="169" t="s">
        <v>892</v>
      </c>
    </row>
    <row r="84" spans="3:3">
      <c r="C84" s="169" t="s">
        <v>893</v>
      </c>
    </row>
    <row r="85" spans="3:3">
      <c r="C85" s="169" t="s">
        <v>894</v>
      </c>
    </row>
    <row r="86" spans="3:3">
      <c r="C86" s="169" t="s">
        <v>895</v>
      </c>
    </row>
    <row r="87" spans="3:3">
      <c r="C87" s="169" t="s">
        <v>4293</v>
      </c>
    </row>
    <row r="88" spans="3:3">
      <c r="C88" s="169" t="s">
        <v>896</v>
      </c>
    </row>
    <row r="89" spans="3:3">
      <c r="C89" s="169" t="s">
        <v>897</v>
      </c>
    </row>
    <row r="90" spans="3:3">
      <c r="C90" s="169" t="s">
        <v>898</v>
      </c>
    </row>
    <row r="91" spans="3:3">
      <c r="C91" s="169" t="s">
        <v>4294</v>
      </c>
    </row>
    <row r="92" spans="3:3">
      <c r="C92" s="169" t="s">
        <v>4295</v>
      </c>
    </row>
    <row r="93" spans="3:3">
      <c r="C93" s="169" t="s">
        <v>4296</v>
      </c>
    </row>
    <row r="94" spans="3:3">
      <c r="C94" s="169" t="s">
        <v>4297</v>
      </c>
    </row>
    <row r="95" spans="3:3">
      <c r="C95" s="169" t="s">
        <v>4298</v>
      </c>
    </row>
    <row r="99" spans="2:8" ht="14">
      <c r="B99" s="164" t="s">
        <v>899</v>
      </c>
      <c r="C99" s="165"/>
      <c r="D99" s="165"/>
      <c r="E99" s="165"/>
      <c r="F99" s="165"/>
      <c r="G99" s="165"/>
      <c r="H99" s="166"/>
    </row>
    <row r="101" spans="2:8">
      <c r="C101" s="191" t="s">
        <v>4299</v>
      </c>
      <c r="E101" s="191"/>
    </row>
    <row r="102" spans="2:8">
      <c r="C102" s="169" t="s">
        <v>841</v>
      </c>
    </row>
    <row r="103" spans="2:8">
      <c r="C103" s="169" t="s">
        <v>900</v>
      </c>
    </row>
    <row r="104" spans="2:8">
      <c r="C104" s="169" t="s">
        <v>901</v>
      </c>
    </row>
    <row r="105" spans="2:8">
      <c r="C105" s="169" t="s">
        <v>902</v>
      </c>
    </row>
    <row r="106" spans="2:8">
      <c r="C106" s="169" t="s">
        <v>903</v>
      </c>
    </row>
    <row r="107" spans="2:8">
      <c r="C107" s="169" t="s">
        <v>904</v>
      </c>
    </row>
    <row r="108" spans="2:8">
      <c r="C108" s="169" t="s">
        <v>905</v>
      </c>
    </row>
    <row r="109" spans="2:8">
      <c r="C109" s="169" t="s">
        <v>906</v>
      </c>
    </row>
    <row r="110" spans="2:8">
      <c r="C110" s="169" t="s">
        <v>907</v>
      </c>
    </row>
    <row r="111" spans="2:8">
      <c r="C111" s="169" t="s">
        <v>908</v>
      </c>
    </row>
    <row r="112" spans="2:8">
      <c r="C112" s="169" t="s">
        <v>909</v>
      </c>
    </row>
    <row r="113" spans="3:3">
      <c r="C113" s="169" t="s">
        <v>4300</v>
      </c>
    </row>
    <row r="114" spans="3:3">
      <c r="C114" s="169" t="s">
        <v>4301</v>
      </c>
    </row>
    <row r="115" spans="3:3">
      <c r="C115" s="169" t="s">
        <v>4302</v>
      </c>
    </row>
    <row r="116" spans="3:3">
      <c r="C116" s="169" t="s">
        <v>910</v>
      </c>
    </row>
    <row r="117" spans="3:3">
      <c r="C117" s="169" t="s">
        <v>911</v>
      </c>
    </row>
    <row r="118" spans="3:3">
      <c r="C118" s="169" t="s">
        <v>912</v>
      </c>
    </row>
    <row r="119" spans="3:3">
      <c r="C119" s="169" t="s">
        <v>913</v>
      </c>
    </row>
    <row r="120" spans="3:3">
      <c r="C120" s="169" t="s">
        <v>914</v>
      </c>
    </row>
    <row r="121" spans="3:3">
      <c r="C121" s="169" t="s">
        <v>915</v>
      </c>
    </row>
    <row r="122" spans="3:3">
      <c r="C122" s="169" t="s">
        <v>916</v>
      </c>
    </row>
    <row r="123" spans="3:3">
      <c r="C123" s="169" t="s">
        <v>917</v>
      </c>
    </row>
    <row r="124" spans="3:3">
      <c r="C124" s="169" t="s">
        <v>918</v>
      </c>
    </row>
    <row r="125" spans="3:3">
      <c r="C125" s="169" t="s">
        <v>919</v>
      </c>
    </row>
    <row r="126" spans="3:3">
      <c r="C126" s="169" t="s">
        <v>4303</v>
      </c>
    </row>
    <row r="127" spans="3:3">
      <c r="C127" s="169" t="s">
        <v>4304</v>
      </c>
    </row>
    <row r="128" spans="3:3">
      <c r="C128" s="169" t="s">
        <v>4305</v>
      </c>
    </row>
    <row r="129" spans="3:3">
      <c r="C129" s="169" t="s">
        <v>920</v>
      </c>
    </row>
    <row r="130" spans="3:3">
      <c r="C130" s="169" t="s">
        <v>921</v>
      </c>
    </row>
    <row r="131" spans="3:3">
      <c r="C131" s="169" t="s">
        <v>922</v>
      </c>
    </row>
    <row r="132" spans="3:3">
      <c r="C132" s="169" t="s">
        <v>923</v>
      </c>
    </row>
    <row r="133" spans="3:3">
      <c r="C133" s="169" t="s">
        <v>924</v>
      </c>
    </row>
    <row r="134" spans="3:3">
      <c r="C134" s="169" t="s">
        <v>925</v>
      </c>
    </row>
    <row r="135" spans="3:3">
      <c r="C135" s="169" t="s">
        <v>926</v>
      </c>
    </row>
    <row r="136" spans="3:3">
      <c r="C136" s="169" t="s">
        <v>927</v>
      </c>
    </row>
    <row r="137" spans="3:3">
      <c r="C137" s="169" t="s">
        <v>928</v>
      </c>
    </row>
    <row r="138" spans="3:3">
      <c r="C138" s="169" t="s">
        <v>929</v>
      </c>
    </row>
    <row r="139" spans="3:3">
      <c r="C139" s="169" t="s">
        <v>930</v>
      </c>
    </row>
    <row r="140" spans="3:3">
      <c r="C140" s="169" t="s">
        <v>931</v>
      </c>
    </row>
    <row r="141" spans="3:3">
      <c r="C141" s="169" t="s">
        <v>932</v>
      </c>
    </row>
    <row r="142" spans="3:3">
      <c r="C142" s="169" t="s">
        <v>933</v>
      </c>
    </row>
    <row r="143" spans="3:3">
      <c r="C143" s="169" t="s">
        <v>934</v>
      </c>
    </row>
    <row r="144" spans="3:3">
      <c r="C144" s="169" t="s">
        <v>935</v>
      </c>
    </row>
    <row r="145" spans="3:3">
      <c r="C145" s="169" t="s">
        <v>936</v>
      </c>
    </row>
    <row r="146" spans="3:3">
      <c r="C146" s="169" t="s">
        <v>937</v>
      </c>
    </row>
    <row r="147" spans="3:3">
      <c r="C147" s="169" t="s">
        <v>938</v>
      </c>
    </row>
    <row r="148" spans="3:3">
      <c r="C148" s="169" t="s">
        <v>939</v>
      </c>
    </row>
    <row r="149" spans="3:3">
      <c r="C149" s="169" t="s">
        <v>940</v>
      </c>
    </row>
    <row r="150" spans="3:3">
      <c r="C150" s="169" t="s">
        <v>4306</v>
      </c>
    </row>
    <row r="151" spans="3:3">
      <c r="C151" s="169" t="s">
        <v>941</v>
      </c>
    </row>
    <row r="152" spans="3:3">
      <c r="C152" s="169" t="s">
        <v>942</v>
      </c>
    </row>
    <row r="153" spans="3:3">
      <c r="C153" s="169" t="s">
        <v>4307</v>
      </c>
    </row>
    <row r="154" spans="3:3">
      <c r="C154" s="169" t="s">
        <v>4308</v>
      </c>
    </row>
    <row r="155" spans="3:3">
      <c r="C155" s="169" t="s">
        <v>4309</v>
      </c>
    </row>
    <row r="156" spans="3:3">
      <c r="C156" s="169" t="s">
        <v>943</v>
      </c>
    </row>
    <row r="157" spans="3:3">
      <c r="C157" s="169" t="s">
        <v>944</v>
      </c>
    </row>
    <row r="158" spans="3:3">
      <c r="C158" s="169" t="s">
        <v>945</v>
      </c>
    </row>
    <row r="159" spans="3:3">
      <c r="C159" s="169" t="s">
        <v>946</v>
      </c>
    </row>
    <row r="160" spans="3:3">
      <c r="C160" s="169" t="s">
        <v>947</v>
      </c>
    </row>
    <row r="161" spans="3:3">
      <c r="C161" s="169" t="s">
        <v>948</v>
      </c>
    </row>
    <row r="162" spans="3:3">
      <c r="C162" s="169" t="s">
        <v>949</v>
      </c>
    </row>
    <row r="163" spans="3:3">
      <c r="C163" s="169" t="s">
        <v>950</v>
      </c>
    </row>
    <row r="164" spans="3:3">
      <c r="C164" s="169" t="s">
        <v>951</v>
      </c>
    </row>
    <row r="165" spans="3:3">
      <c r="C165" s="169" t="s">
        <v>4310</v>
      </c>
    </row>
    <row r="166" spans="3:3">
      <c r="C166" s="169" t="s">
        <v>4311</v>
      </c>
    </row>
    <row r="167" spans="3:3">
      <c r="C167" s="169" t="s">
        <v>4312</v>
      </c>
    </row>
    <row r="168" spans="3:3">
      <c r="C168" s="169" t="s">
        <v>952</v>
      </c>
    </row>
    <row r="169" spans="3:3">
      <c r="C169" s="169" t="s">
        <v>953</v>
      </c>
    </row>
    <row r="170" spans="3:3">
      <c r="C170" s="169" t="s">
        <v>954</v>
      </c>
    </row>
    <row r="171" spans="3:3">
      <c r="C171" s="169" t="s">
        <v>955</v>
      </c>
    </row>
    <row r="172" spans="3:3">
      <c r="C172" s="169" t="s">
        <v>956</v>
      </c>
    </row>
    <row r="173" spans="3:3">
      <c r="C173" s="169" t="s">
        <v>957</v>
      </c>
    </row>
    <row r="174" spans="3:3">
      <c r="C174" s="169" t="s">
        <v>958</v>
      </c>
    </row>
    <row r="175" spans="3:3">
      <c r="C175" s="169" t="s">
        <v>959</v>
      </c>
    </row>
    <row r="176" spans="3:3">
      <c r="C176" s="169" t="s">
        <v>960</v>
      </c>
    </row>
    <row r="177" spans="3:3">
      <c r="C177" s="169" t="s">
        <v>961</v>
      </c>
    </row>
    <row r="178" spans="3:3">
      <c r="C178" s="169" t="s">
        <v>4313</v>
      </c>
    </row>
    <row r="179" spans="3:3">
      <c r="C179" s="169" t="s">
        <v>4314</v>
      </c>
    </row>
    <row r="180" spans="3:3">
      <c r="C180" s="169" t="s">
        <v>4315</v>
      </c>
    </row>
    <row r="181" spans="3:3">
      <c r="C181" s="169" t="s">
        <v>4316</v>
      </c>
    </row>
    <row r="182" spans="3:3">
      <c r="C182" s="169" t="s">
        <v>962</v>
      </c>
    </row>
    <row r="183" spans="3:3">
      <c r="C183" s="169" t="s">
        <v>963</v>
      </c>
    </row>
    <row r="184" spans="3:3">
      <c r="C184" s="169" t="s">
        <v>964</v>
      </c>
    </row>
    <row r="185" spans="3:3">
      <c r="C185" s="169" t="s">
        <v>965</v>
      </c>
    </row>
    <row r="186" spans="3:3">
      <c r="C186" s="169" t="s">
        <v>966</v>
      </c>
    </row>
    <row r="187" spans="3:3">
      <c r="C187" s="169" t="s">
        <v>967</v>
      </c>
    </row>
    <row r="188" spans="3:3">
      <c r="C188" s="169" t="s">
        <v>968</v>
      </c>
    </row>
    <row r="189" spans="3:3">
      <c r="C189" s="169" t="s">
        <v>969</v>
      </c>
    </row>
    <row r="190" spans="3:3">
      <c r="C190" s="169" t="s">
        <v>4317</v>
      </c>
    </row>
    <row r="191" spans="3:3">
      <c r="C191" s="169" t="s">
        <v>4318</v>
      </c>
    </row>
    <row r="192" spans="3:3">
      <c r="C192" s="169" t="s">
        <v>4319</v>
      </c>
    </row>
    <row r="193" spans="3:3">
      <c r="C193" s="169" t="s">
        <v>4320</v>
      </c>
    </row>
    <row r="194" spans="3:3">
      <c r="C194" s="169" t="s">
        <v>970</v>
      </c>
    </row>
    <row r="195" spans="3:3">
      <c r="C195" s="169" t="s">
        <v>971</v>
      </c>
    </row>
    <row r="196" spans="3:3">
      <c r="C196" s="169" t="s">
        <v>972</v>
      </c>
    </row>
    <row r="197" spans="3:3">
      <c r="C197" s="169" t="s">
        <v>973</v>
      </c>
    </row>
    <row r="198" spans="3:3">
      <c r="C198" s="169" t="s">
        <v>974</v>
      </c>
    </row>
    <row r="199" spans="3:3">
      <c r="C199" s="169" t="s">
        <v>975</v>
      </c>
    </row>
    <row r="200" spans="3:3">
      <c r="C200" s="169" t="s">
        <v>976</v>
      </c>
    </row>
    <row r="201" spans="3:3">
      <c r="C201" s="169" t="s">
        <v>977</v>
      </c>
    </row>
    <row r="202" spans="3:3">
      <c r="C202" s="169" t="s">
        <v>978</v>
      </c>
    </row>
    <row r="203" spans="3:3">
      <c r="C203" s="169" t="s">
        <v>979</v>
      </c>
    </row>
    <row r="204" spans="3:3">
      <c r="C204" s="169" t="s">
        <v>4321</v>
      </c>
    </row>
    <row r="205" spans="3:3">
      <c r="C205" s="169" t="s">
        <v>4322</v>
      </c>
    </row>
    <row r="206" spans="3:3">
      <c r="C206" s="169" t="s">
        <v>4323</v>
      </c>
    </row>
    <row r="207" spans="3:3">
      <c r="C207" s="169" t="s">
        <v>4324</v>
      </c>
    </row>
    <row r="208" spans="3:3">
      <c r="C208" s="169" t="s">
        <v>980</v>
      </c>
    </row>
    <row r="209" spans="3:3">
      <c r="C209" s="169" t="s">
        <v>981</v>
      </c>
    </row>
    <row r="210" spans="3:3">
      <c r="C210" s="169" t="s">
        <v>982</v>
      </c>
    </row>
    <row r="211" spans="3:3">
      <c r="C211" s="169" t="s">
        <v>983</v>
      </c>
    </row>
    <row r="212" spans="3:3">
      <c r="C212" s="169" t="s">
        <v>984</v>
      </c>
    </row>
    <row r="213" spans="3:3">
      <c r="C213" s="169" t="s">
        <v>985</v>
      </c>
    </row>
    <row r="214" spans="3:3">
      <c r="C214" s="169" t="s">
        <v>986</v>
      </c>
    </row>
    <row r="215" spans="3:3">
      <c r="C215" s="169" t="s">
        <v>987</v>
      </c>
    </row>
    <row r="216" spans="3:3">
      <c r="C216" s="169" t="s">
        <v>988</v>
      </c>
    </row>
    <row r="217" spans="3:3">
      <c r="C217" s="169" t="s">
        <v>989</v>
      </c>
    </row>
    <row r="218" spans="3:3">
      <c r="C218" s="169" t="s">
        <v>990</v>
      </c>
    </row>
    <row r="219" spans="3:3">
      <c r="C219" s="169" t="s">
        <v>4325</v>
      </c>
    </row>
    <row r="220" spans="3:3">
      <c r="C220" s="169" t="s">
        <v>4326</v>
      </c>
    </row>
    <row r="221" spans="3:3">
      <c r="C221" s="169" t="s">
        <v>4327</v>
      </c>
    </row>
    <row r="222" spans="3:3">
      <c r="C222" s="169" t="s">
        <v>4328</v>
      </c>
    </row>
    <row r="223" spans="3:3">
      <c r="C223" s="169" t="s">
        <v>991</v>
      </c>
    </row>
    <row r="224" spans="3:3">
      <c r="C224" s="169" t="s">
        <v>992</v>
      </c>
    </row>
    <row r="225" spans="3:3">
      <c r="C225" s="169" t="s">
        <v>993</v>
      </c>
    </row>
    <row r="226" spans="3:3">
      <c r="C226" s="169" t="s">
        <v>994</v>
      </c>
    </row>
    <row r="227" spans="3:3">
      <c r="C227" s="169" t="s">
        <v>995</v>
      </c>
    </row>
    <row r="228" spans="3:3">
      <c r="C228" s="169" t="s">
        <v>996</v>
      </c>
    </row>
    <row r="229" spans="3:3">
      <c r="C229" s="169" t="s">
        <v>997</v>
      </c>
    </row>
    <row r="230" spans="3:3">
      <c r="C230" s="169" t="s">
        <v>998</v>
      </c>
    </row>
    <row r="231" spans="3:3">
      <c r="C231" s="169" t="s">
        <v>999</v>
      </c>
    </row>
    <row r="232" spans="3:3">
      <c r="C232" s="169" t="s">
        <v>1000</v>
      </c>
    </row>
    <row r="233" spans="3:3">
      <c r="C233" s="169" t="s">
        <v>1001</v>
      </c>
    </row>
    <row r="234" spans="3:3">
      <c r="C234" s="169" t="s">
        <v>4329</v>
      </c>
    </row>
    <row r="235" spans="3:3">
      <c r="C235" s="169" t="s">
        <v>4330</v>
      </c>
    </row>
    <row r="236" spans="3:3">
      <c r="C236" s="169" t="s">
        <v>4331</v>
      </c>
    </row>
    <row r="237" spans="3:3">
      <c r="C237" s="169" t="s">
        <v>4332</v>
      </c>
    </row>
    <row r="238" spans="3:3">
      <c r="C238" s="169" t="s">
        <v>1002</v>
      </c>
    </row>
    <row r="239" spans="3:3">
      <c r="C239" s="169" t="s">
        <v>1003</v>
      </c>
    </row>
    <row r="240" spans="3:3">
      <c r="C240" s="169" t="s">
        <v>4333</v>
      </c>
    </row>
    <row r="241" spans="3:3">
      <c r="C241" s="169" t="s">
        <v>1004</v>
      </c>
    </row>
    <row r="242" spans="3:3">
      <c r="C242" s="169" t="s">
        <v>1005</v>
      </c>
    </row>
    <row r="243" spans="3:3">
      <c r="C243" s="169" t="s">
        <v>1006</v>
      </c>
    </row>
    <row r="244" spans="3:3">
      <c r="C244" s="169" t="s">
        <v>1007</v>
      </c>
    </row>
    <row r="245" spans="3:3">
      <c r="C245" s="169" t="s">
        <v>1008</v>
      </c>
    </row>
    <row r="246" spans="3:3">
      <c r="C246" s="169" t="s">
        <v>1009</v>
      </c>
    </row>
    <row r="247" spans="3:3">
      <c r="C247" s="169" t="s">
        <v>1010</v>
      </c>
    </row>
    <row r="248" spans="3:3">
      <c r="C248" s="169" t="s">
        <v>1011</v>
      </c>
    </row>
    <row r="249" spans="3:3">
      <c r="C249" s="169" t="s">
        <v>1012</v>
      </c>
    </row>
    <row r="250" spans="3:3">
      <c r="C250" s="169" t="s">
        <v>4334</v>
      </c>
    </row>
    <row r="251" spans="3:3">
      <c r="C251" s="169" t="s">
        <v>4335</v>
      </c>
    </row>
    <row r="252" spans="3:3">
      <c r="C252" s="169" t="s">
        <v>4336</v>
      </c>
    </row>
    <row r="253" spans="3:3">
      <c r="C253" s="169" t="s">
        <v>1013</v>
      </c>
    </row>
    <row r="254" spans="3:3">
      <c r="C254" s="169" t="s">
        <v>1014</v>
      </c>
    </row>
    <row r="255" spans="3:3">
      <c r="C255" s="169" t="s">
        <v>1015</v>
      </c>
    </row>
    <row r="256" spans="3:3">
      <c r="C256" s="169" t="s">
        <v>1016</v>
      </c>
    </row>
    <row r="257" spans="3:3">
      <c r="C257" s="169" t="s">
        <v>1017</v>
      </c>
    </row>
    <row r="258" spans="3:3">
      <c r="C258" s="169" t="s">
        <v>1018</v>
      </c>
    </row>
    <row r="259" spans="3:3">
      <c r="C259" s="169" t="s">
        <v>1019</v>
      </c>
    </row>
    <row r="260" spans="3:3">
      <c r="C260" s="169" t="s">
        <v>1020</v>
      </c>
    </row>
    <row r="261" spans="3:3">
      <c r="C261" s="169" t="s">
        <v>1021</v>
      </c>
    </row>
    <row r="262" spans="3:3">
      <c r="C262" s="169" t="s">
        <v>1022</v>
      </c>
    </row>
    <row r="263" spans="3:3">
      <c r="C263" s="169" t="s">
        <v>1023</v>
      </c>
    </row>
    <row r="264" spans="3:3">
      <c r="C264" s="169" t="s">
        <v>4337</v>
      </c>
    </row>
    <row r="265" spans="3:3">
      <c r="C265" s="169" t="s">
        <v>4338</v>
      </c>
    </row>
    <row r="266" spans="3:3">
      <c r="C266" s="169" t="s">
        <v>4339</v>
      </c>
    </row>
    <row r="267" spans="3:3">
      <c r="C267" s="169" t="s">
        <v>4340</v>
      </c>
    </row>
    <row r="268" spans="3:3">
      <c r="C268" s="169" t="s">
        <v>1024</v>
      </c>
    </row>
    <row r="269" spans="3:3">
      <c r="C269" s="169" t="s">
        <v>1025</v>
      </c>
    </row>
    <row r="270" spans="3:3">
      <c r="C270" s="169" t="s">
        <v>4341</v>
      </c>
    </row>
    <row r="271" spans="3:3">
      <c r="C271" s="169" t="s">
        <v>1026</v>
      </c>
    </row>
    <row r="272" spans="3:3">
      <c r="C272" s="169" t="s">
        <v>1027</v>
      </c>
    </row>
    <row r="273" spans="3:3">
      <c r="C273" s="169" t="s">
        <v>1028</v>
      </c>
    </row>
    <row r="274" spans="3:3">
      <c r="C274" s="169" t="s">
        <v>1029</v>
      </c>
    </row>
    <row r="275" spans="3:3">
      <c r="C275" s="169" t="s">
        <v>1030</v>
      </c>
    </row>
    <row r="276" spans="3:3">
      <c r="C276" s="169" t="s">
        <v>1031</v>
      </c>
    </row>
    <row r="277" spans="3:3">
      <c r="C277" s="169" t="s">
        <v>1032</v>
      </c>
    </row>
    <row r="278" spans="3:3">
      <c r="C278" s="169" t="s">
        <v>1033</v>
      </c>
    </row>
    <row r="279" spans="3:3">
      <c r="C279" s="169" t="s">
        <v>1034</v>
      </c>
    </row>
    <row r="280" spans="3:3">
      <c r="C280" s="169" t="s">
        <v>4342</v>
      </c>
    </row>
    <row r="281" spans="3:3">
      <c r="C281" s="169" t="s">
        <v>4343</v>
      </c>
    </row>
    <row r="282" spans="3:3">
      <c r="C282" s="169" t="s">
        <v>4344</v>
      </c>
    </row>
    <row r="283" spans="3:3">
      <c r="C283" s="169" t="s">
        <v>1035</v>
      </c>
    </row>
    <row r="284" spans="3:3">
      <c r="C284" s="169" t="s">
        <v>1036</v>
      </c>
    </row>
    <row r="285" spans="3:3">
      <c r="C285" s="169" t="s">
        <v>1037</v>
      </c>
    </row>
    <row r="286" spans="3:3">
      <c r="C286" s="169" t="s">
        <v>1038</v>
      </c>
    </row>
    <row r="287" spans="3:3">
      <c r="C287" s="169" t="s">
        <v>1039</v>
      </c>
    </row>
    <row r="288" spans="3:3">
      <c r="C288" s="169" t="s">
        <v>1040</v>
      </c>
    </row>
    <row r="289" spans="3:3">
      <c r="C289" s="169" t="s">
        <v>1041</v>
      </c>
    </row>
    <row r="290" spans="3:3">
      <c r="C290" s="169" t="s">
        <v>1042</v>
      </c>
    </row>
    <row r="291" spans="3:3">
      <c r="C291" s="169" t="s">
        <v>1043</v>
      </c>
    </row>
    <row r="292" spans="3:3">
      <c r="C292" s="169" t="s">
        <v>1044</v>
      </c>
    </row>
    <row r="293" spans="3:3">
      <c r="C293" s="169" t="s">
        <v>1045</v>
      </c>
    </row>
    <row r="294" spans="3:3">
      <c r="C294" s="169" t="s">
        <v>4345</v>
      </c>
    </row>
    <row r="295" spans="3:3">
      <c r="C295" s="169" t="s">
        <v>4346</v>
      </c>
    </row>
    <row r="296" spans="3:3">
      <c r="C296" s="169" t="s">
        <v>4347</v>
      </c>
    </row>
    <row r="297" spans="3:3">
      <c r="C297" s="169" t="s">
        <v>4348</v>
      </c>
    </row>
    <row r="298" spans="3:3">
      <c r="C298" s="169" t="s">
        <v>1046</v>
      </c>
    </row>
    <row r="299" spans="3:3">
      <c r="C299" s="169" t="s">
        <v>1047</v>
      </c>
    </row>
    <row r="300" spans="3:3">
      <c r="C300" s="169" t="s">
        <v>1048</v>
      </c>
    </row>
    <row r="301" spans="3:3">
      <c r="C301" s="169" t="s">
        <v>1049</v>
      </c>
    </row>
    <row r="302" spans="3:3">
      <c r="C302" s="169" t="s">
        <v>1050</v>
      </c>
    </row>
    <row r="303" spans="3:3">
      <c r="C303" s="169" t="s">
        <v>1051</v>
      </c>
    </row>
    <row r="304" spans="3:3">
      <c r="C304" s="169" t="s">
        <v>1052</v>
      </c>
    </row>
    <row r="305" spans="3:3">
      <c r="C305" s="169" t="s">
        <v>1053</v>
      </c>
    </row>
    <row r="306" spans="3:3">
      <c r="C306" s="169" t="s">
        <v>1054</v>
      </c>
    </row>
    <row r="307" spans="3:3">
      <c r="C307" s="169" t="s">
        <v>1055</v>
      </c>
    </row>
    <row r="308" spans="3:3">
      <c r="C308" s="169" t="s">
        <v>1056</v>
      </c>
    </row>
    <row r="309" spans="3:3">
      <c r="C309" s="169" t="s">
        <v>4349</v>
      </c>
    </row>
    <row r="310" spans="3:3">
      <c r="C310" s="169" t="s">
        <v>4350</v>
      </c>
    </row>
    <row r="311" spans="3:3">
      <c r="C311" s="169" t="s">
        <v>4351</v>
      </c>
    </row>
    <row r="312" spans="3:3">
      <c r="C312" s="169" t="s">
        <v>4352</v>
      </c>
    </row>
    <row r="313" spans="3:3">
      <c r="C313" s="169" t="s">
        <v>1057</v>
      </c>
    </row>
    <row r="314" spans="3:3">
      <c r="C314" s="169" t="s">
        <v>1058</v>
      </c>
    </row>
    <row r="315" spans="3:3">
      <c r="C315" s="169" t="s">
        <v>1059</v>
      </c>
    </row>
    <row r="316" spans="3:3">
      <c r="C316" s="169" t="s">
        <v>1060</v>
      </c>
    </row>
    <row r="317" spans="3:3">
      <c r="C317" s="169" t="s">
        <v>1061</v>
      </c>
    </row>
    <row r="318" spans="3:3">
      <c r="C318" s="169" t="s">
        <v>1062</v>
      </c>
    </row>
    <row r="319" spans="3:3">
      <c r="C319" s="169" t="s">
        <v>1063</v>
      </c>
    </row>
    <row r="320" spans="3:3">
      <c r="C320" s="169" t="s">
        <v>1064</v>
      </c>
    </row>
    <row r="321" spans="3:3">
      <c r="C321" s="169" t="s">
        <v>1065</v>
      </c>
    </row>
    <row r="322" spans="3:3">
      <c r="C322" s="169" t="s">
        <v>1066</v>
      </c>
    </row>
    <row r="323" spans="3:3">
      <c r="C323" s="169" t="s">
        <v>1067</v>
      </c>
    </row>
    <row r="324" spans="3:3">
      <c r="C324" s="169" t="s">
        <v>4353</v>
      </c>
    </row>
    <row r="325" spans="3:3">
      <c r="C325" s="169" t="s">
        <v>4354</v>
      </c>
    </row>
    <row r="326" spans="3:3">
      <c r="C326" s="169" t="s">
        <v>4355</v>
      </c>
    </row>
    <row r="327" spans="3:3">
      <c r="C327" s="169" t="s">
        <v>4356</v>
      </c>
    </row>
    <row r="328" spans="3:3">
      <c r="C328" s="169" t="s">
        <v>1068</v>
      </c>
    </row>
    <row r="329" spans="3:3">
      <c r="C329" s="169" t="s">
        <v>1069</v>
      </c>
    </row>
    <row r="330" spans="3:3">
      <c r="C330" s="169" t="s">
        <v>1070</v>
      </c>
    </row>
    <row r="331" spans="3:3">
      <c r="C331" s="169" t="s">
        <v>1071</v>
      </c>
    </row>
    <row r="332" spans="3:3">
      <c r="C332" s="169" t="s">
        <v>1072</v>
      </c>
    </row>
    <row r="333" spans="3:3">
      <c r="C333" s="169" t="s">
        <v>1073</v>
      </c>
    </row>
    <row r="334" spans="3:3">
      <c r="C334" s="169" t="s">
        <v>1074</v>
      </c>
    </row>
    <row r="335" spans="3:3">
      <c r="C335" s="169" t="s">
        <v>1075</v>
      </c>
    </row>
    <row r="336" spans="3:3">
      <c r="C336" s="169" t="s">
        <v>1076</v>
      </c>
    </row>
    <row r="337" spans="3:3">
      <c r="C337" s="169" t="s">
        <v>1077</v>
      </c>
    </row>
    <row r="338" spans="3:3">
      <c r="C338" s="169" t="s">
        <v>1078</v>
      </c>
    </row>
    <row r="339" spans="3:3">
      <c r="C339" s="169" t="s">
        <v>4357</v>
      </c>
    </row>
    <row r="340" spans="3:3">
      <c r="C340" s="169" t="s">
        <v>4358</v>
      </c>
    </row>
    <row r="341" spans="3:3">
      <c r="C341" s="169" t="s">
        <v>4359</v>
      </c>
    </row>
    <row r="342" spans="3:3">
      <c r="C342" s="169" t="s">
        <v>4360</v>
      </c>
    </row>
    <row r="343" spans="3:3">
      <c r="C343" s="169" t="s">
        <v>1079</v>
      </c>
    </row>
    <row r="344" spans="3:3">
      <c r="C344" s="169" t="s">
        <v>1080</v>
      </c>
    </row>
    <row r="345" spans="3:3">
      <c r="C345" s="169" t="s">
        <v>1081</v>
      </c>
    </row>
    <row r="346" spans="3:3">
      <c r="C346" s="169" t="s">
        <v>1082</v>
      </c>
    </row>
    <row r="347" spans="3:3">
      <c r="C347" s="169" t="s">
        <v>1083</v>
      </c>
    </row>
    <row r="348" spans="3:3">
      <c r="C348" s="169" t="s">
        <v>1084</v>
      </c>
    </row>
    <row r="349" spans="3:3">
      <c r="C349" s="169" t="s">
        <v>1085</v>
      </c>
    </row>
    <row r="350" spans="3:3">
      <c r="C350" s="169" t="s">
        <v>1086</v>
      </c>
    </row>
    <row r="351" spans="3:3">
      <c r="C351" s="169" t="s">
        <v>1087</v>
      </c>
    </row>
    <row r="352" spans="3:3">
      <c r="C352" s="169" t="s">
        <v>1088</v>
      </c>
    </row>
    <row r="353" spans="3:3">
      <c r="C353" s="169" t="s">
        <v>1089</v>
      </c>
    </row>
    <row r="354" spans="3:3">
      <c r="C354" s="169" t="s">
        <v>4361</v>
      </c>
    </row>
    <row r="355" spans="3:3">
      <c r="C355" s="169" t="s">
        <v>4362</v>
      </c>
    </row>
    <row r="356" spans="3:3">
      <c r="C356" s="169" t="s">
        <v>4363</v>
      </c>
    </row>
    <row r="357" spans="3:3">
      <c r="C357" s="169" t="s">
        <v>4364</v>
      </c>
    </row>
    <row r="358" spans="3:3">
      <c r="C358" s="169" t="s">
        <v>1090</v>
      </c>
    </row>
    <row r="359" spans="3:3">
      <c r="C359" s="169" t="s">
        <v>1091</v>
      </c>
    </row>
    <row r="360" spans="3:3">
      <c r="C360" s="169" t="s">
        <v>1092</v>
      </c>
    </row>
    <row r="361" spans="3:3">
      <c r="C361" s="169" t="s">
        <v>1093</v>
      </c>
    </row>
    <row r="362" spans="3:3">
      <c r="C362" s="169" t="s">
        <v>1094</v>
      </c>
    </row>
    <row r="363" spans="3:3">
      <c r="C363" s="169" t="s">
        <v>1095</v>
      </c>
    </row>
    <row r="364" spans="3:3">
      <c r="C364" s="169" t="s">
        <v>1096</v>
      </c>
    </row>
    <row r="365" spans="3:3">
      <c r="C365" s="169" t="s">
        <v>1097</v>
      </c>
    </row>
    <row r="366" spans="3:3">
      <c r="C366" s="169" t="s">
        <v>4365</v>
      </c>
    </row>
    <row r="367" spans="3:3">
      <c r="C367" s="169" t="s">
        <v>1098</v>
      </c>
    </row>
    <row r="368" spans="3:3">
      <c r="C368" s="169" t="s">
        <v>1099</v>
      </c>
    </row>
    <row r="369" spans="2:18">
      <c r="C369" s="169" t="s">
        <v>1100</v>
      </c>
    </row>
    <row r="370" spans="2:18">
      <c r="C370" s="169" t="s">
        <v>4366</v>
      </c>
    </row>
    <row r="371" spans="2:18">
      <c r="C371" s="169" t="s">
        <v>4367</v>
      </c>
    </row>
    <row r="372" spans="2:18">
      <c r="C372" s="169" t="s">
        <v>4368</v>
      </c>
    </row>
    <row r="373" spans="2:18">
      <c r="C373" s="169" t="s">
        <v>1101</v>
      </c>
    </row>
    <row r="377" spans="2:18" ht="14">
      <c r="B377" s="164" t="s">
        <v>1102</v>
      </c>
      <c r="C377" s="165"/>
      <c r="D377" s="165"/>
      <c r="E377" s="165"/>
      <c r="F377" s="166"/>
    </row>
    <row r="378" spans="2:18">
      <c r="P378" s="191"/>
    </row>
    <row r="379" spans="2:18">
      <c r="C379" s="191" t="s">
        <v>1103</v>
      </c>
      <c r="I379" s="191" t="s">
        <v>4369</v>
      </c>
      <c r="N379" s="191" t="s">
        <v>4370</v>
      </c>
      <c r="R379" s="191" t="s">
        <v>4371</v>
      </c>
    </row>
    <row r="380" spans="2:18">
      <c r="C380" s="169" t="s">
        <v>810</v>
      </c>
      <c r="I380" s="169" t="s">
        <v>810</v>
      </c>
      <c r="N380" s="169" t="s">
        <v>810</v>
      </c>
      <c r="R380" s="169" t="s">
        <v>4266</v>
      </c>
    </row>
    <row r="381" spans="2:18">
      <c r="C381" s="169" t="s">
        <v>1104</v>
      </c>
      <c r="I381" s="169" t="s">
        <v>1104</v>
      </c>
      <c r="N381" s="169" t="s">
        <v>1105</v>
      </c>
      <c r="R381" s="169" t="s">
        <v>4372</v>
      </c>
    </row>
    <row r="382" spans="2:18">
      <c r="C382" s="169" t="s">
        <v>1106</v>
      </c>
      <c r="I382" s="169" t="s">
        <v>4373</v>
      </c>
      <c r="N382" s="169" t="s">
        <v>1107</v>
      </c>
      <c r="R382" s="169" t="s">
        <v>4374</v>
      </c>
    </row>
    <row r="383" spans="2:18">
      <c r="C383" s="169" t="s">
        <v>1108</v>
      </c>
      <c r="I383" s="169" t="s">
        <v>4375</v>
      </c>
      <c r="N383" s="169" t="s">
        <v>1109</v>
      </c>
    </row>
    <row r="384" spans="2:18">
      <c r="C384" s="169" t="s">
        <v>1110</v>
      </c>
      <c r="I384" s="169" t="s">
        <v>4376</v>
      </c>
      <c r="N384" s="169" t="s">
        <v>1111</v>
      </c>
    </row>
    <row r="385" spans="3:14">
      <c r="C385" s="169" t="s">
        <v>1112</v>
      </c>
      <c r="I385" s="169" t="s">
        <v>4377</v>
      </c>
      <c r="N385" s="169" t="s">
        <v>1113</v>
      </c>
    </row>
    <row r="386" spans="3:14">
      <c r="C386" s="169" t="s">
        <v>1114</v>
      </c>
      <c r="I386" s="169" t="s">
        <v>4378</v>
      </c>
      <c r="N386" s="169" t="s">
        <v>1115</v>
      </c>
    </row>
    <row r="387" spans="3:14">
      <c r="C387" s="169" t="s">
        <v>1116</v>
      </c>
      <c r="I387" s="169" t="s">
        <v>4379</v>
      </c>
      <c r="N387" s="169" t="s">
        <v>1117</v>
      </c>
    </row>
    <row r="388" spans="3:14">
      <c r="C388" s="169" t="s">
        <v>1118</v>
      </c>
      <c r="I388" s="169" t="s">
        <v>4380</v>
      </c>
      <c r="N388" s="169" t="s">
        <v>1119</v>
      </c>
    </row>
    <row r="389" spans="3:14">
      <c r="C389" s="169" t="s">
        <v>1120</v>
      </c>
      <c r="I389" s="169" t="s">
        <v>4381</v>
      </c>
      <c r="N389" s="169" t="s">
        <v>1121</v>
      </c>
    </row>
    <row r="390" spans="3:14">
      <c r="C390" s="169" t="s">
        <v>1122</v>
      </c>
      <c r="I390" s="169" t="s">
        <v>4382</v>
      </c>
      <c r="N390" s="169" t="s">
        <v>4383</v>
      </c>
    </row>
    <row r="391" spans="3:14">
      <c r="C391" s="169" t="s">
        <v>4384</v>
      </c>
      <c r="I391" s="169" t="s">
        <v>4385</v>
      </c>
      <c r="N391" s="169" t="s">
        <v>4386</v>
      </c>
    </row>
    <row r="392" spans="3:14">
      <c r="C392" s="169" t="s">
        <v>4387</v>
      </c>
      <c r="I392" s="169" t="s">
        <v>4388</v>
      </c>
      <c r="N392" s="169" t="s">
        <v>4389</v>
      </c>
    </row>
    <row r="393" spans="3:14">
      <c r="C393" s="169" t="s">
        <v>4390</v>
      </c>
      <c r="I393" s="169" t="s">
        <v>4391</v>
      </c>
    </row>
    <row r="394" spans="3:14">
      <c r="C394" s="169" t="s">
        <v>1123</v>
      </c>
      <c r="I394" s="169" t="s">
        <v>1123</v>
      </c>
    </row>
    <row r="395" spans="3:14">
      <c r="C395" s="169" t="s">
        <v>1124</v>
      </c>
    </row>
    <row r="396" spans="3:14">
      <c r="C396" s="169" t="s">
        <v>1125</v>
      </c>
    </row>
    <row r="397" spans="3:14">
      <c r="C397" s="169" t="s">
        <v>4392</v>
      </c>
    </row>
    <row r="398" spans="3:14">
      <c r="C398" s="169" t="s">
        <v>1126</v>
      </c>
    </row>
    <row r="399" spans="3:14">
      <c r="C399" s="169" t="s">
        <v>1127</v>
      </c>
    </row>
    <row r="400" spans="3:14">
      <c r="C400" s="169" t="s">
        <v>1128</v>
      </c>
    </row>
    <row r="401" spans="2:11">
      <c r="C401" s="169" t="s">
        <v>1129</v>
      </c>
    </row>
    <row r="402" spans="2:11">
      <c r="C402" s="169" t="s">
        <v>1130</v>
      </c>
    </row>
    <row r="403" spans="2:11">
      <c r="C403" s="169" t="s">
        <v>1131</v>
      </c>
    </row>
    <row r="404" spans="2:11">
      <c r="C404" s="169" t="s">
        <v>4393</v>
      </c>
    </row>
    <row r="405" spans="2:11">
      <c r="C405" s="169" t="s">
        <v>4394</v>
      </c>
    </row>
    <row r="406" spans="2:11">
      <c r="C406" s="169" t="s">
        <v>4395</v>
      </c>
    </row>
    <row r="410" spans="2:11" ht="14">
      <c r="B410" s="164" t="s">
        <v>1132</v>
      </c>
      <c r="C410" s="165"/>
      <c r="D410" s="165"/>
      <c r="E410" s="165"/>
      <c r="F410" s="165"/>
      <c r="G410" s="166"/>
    </row>
    <row r="412" spans="2:11">
      <c r="C412" s="203" t="s">
        <v>1133</v>
      </c>
      <c r="F412" s="191" t="s">
        <v>836</v>
      </c>
      <c r="K412" s="167"/>
    </row>
    <row r="413" spans="2:11">
      <c r="C413" s="168" t="s">
        <v>841</v>
      </c>
      <c r="F413" s="169" t="s">
        <v>810</v>
      </c>
      <c r="K413" s="167"/>
    </row>
    <row r="414" spans="2:11" ht="10.5" customHeight="1">
      <c r="C414" s="168" t="s">
        <v>1134</v>
      </c>
      <c r="F414" s="169" t="s">
        <v>4396</v>
      </c>
      <c r="K414" s="167"/>
    </row>
    <row r="415" spans="2:11" ht="10.5" customHeight="1">
      <c r="C415" s="168" t="s">
        <v>4397</v>
      </c>
      <c r="F415" s="169" t="s">
        <v>4398</v>
      </c>
      <c r="K415" s="167"/>
    </row>
    <row r="416" spans="2:11">
      <c r="C416" s="168" t="s">
        <v>4399</v>
      </c>
      <c r="F416" s="169" t="s">
        <v>4400</v>
      </c>
    </row>
    <row r="417" spans="3:11">
      <c r="C417" s="168" t="s">
        <v>4401</v>
      </c>
      <c r="F417" s="169" t="s">
        <v>4402</v>
      </c>
    </row>
    <row r="418" spans="3:11">
      <c r="C418" s="168" t="s">
        <v>4403</v>
      </c>
      <c r="F418" s="169" t="s">
        <v>4404</v>
      </c>
    </row>
    <row r="419" spans="3:11">
      <c r="C419" s="168" t="s">
        <v>4405</v>
      </c>
      <c r="F419" s="169" t="s">
        <v>4406</v>
      </c>
    </row>
    <row r="420" spans="3:11">
      <c r="C420" s="168" t="s">
        <v>4407</v>
      </c>
      <c r="F420" s="169" t="s">
        <v>4408</v>
      </c>
    </row>
    <row r="421" spans="3:11">
      <c r="C421" s="168" t="s">
        <v>4409</v>
      </c>
      <c r="F421" s="168"/>
    </row>
    <row r="422" spans="3:11">
      <c r="C422" s="168" t="s">
        <v>4410</v>
      </c>
      <c r="F422" s="168"/>
    </row>
    <row r="423" spans="3:11">
      <c r="C423" s="168" t="s">
        <v>1135</v>
      </c>
      <c r="F423" s="168"/>
    </row>
    <row r="424" spans="3:11">
      <c r="C424" s="168" t="s">
        <v>1136</v>
      </c>
      <c r="F424" s="168"/>
    </row>
    <row r="425" spans="3:11">
      <c r="C425" s="168" t="s">
        <v>1137</v>
      </c>
      <c r="F425" s="168"/>
    </row>
    <row r="426" spans="3:11">
      <c r="C426" s="168" t="s">
        <v>1138</v>
      </c>
      <c r="F426" s="168"/>
    </row>
    <row r="427" spans="3:11">
      <c r="C427" s="168" t="s">
        <v>1139</v>
      </c>
      <c r="F427" s="168"/>
    </row>
    <row r="428" spans="3:11">
      <c r="C428" s="168" t="s">
        <v>1140</v>
      </c>
      <c r="F428" s="168"/>
    </row>
    <row r="429" spans="3:11">
      <c r="C429" s="168" t="s">
        <v>1141</v>
      </c>
      <c r="F429" s="168"/>
    </row>
    <row r="430" spans="3:11">
      <c r="C430" s="168" t="s">
        <v>1142</v>
      </c>
      <c r="F430" s="168"/>
      <c r="K430" s="170"/>
    </row>
    <row r="431" spans="3:11">
      <c r="C431" s="168" t="s">
        <v>1143</v>
      </c>
      <c r="F431" s="168"/>
    </row>
    <row r="432" spans="3:11">
      <c r="C432" s="168" t="s">
        <v>1144</v>
      </c>
      <c r="F432" s="168"/>
    </row>
    <row r="433" spans="2:16">
      <c r="C433" s="168" t="s">
        <v>1145</v>
      </c>
      <c r="F433" s="168"/>
    </row>
    <row r="434" spans="2:16">
      <c r="C434" s="168" t="s">
        <v>1146</v>
      </c>
      <c r="F434" s="168"/>
    </row>
    <row r="435" spans="2:16">
      <c r="C435" s="168" t="s">
        <v>1147</v>
      </c>
      <c r="F435" s="168"/>
    </row>
    <row r="436" spans="2:16">
      <c r="C436" s="168" t="s">
        <v>1148</v>
      </c>
      <c r="F436" s="168"/>
    </row>
    <row r="437" spans="2:16">
      <c r="C437" s="168" t="s">
        <v>1149</v>
      </c>
      <c r="F437" s="168"/>
    </row>
    <row r="438" spans="2:16">
      <c r="C438" s="168" t="s">
        <v>1150</v>
      </c>
      <c r="F438" s="168"/>
    </row>
    <row r="439" spans="2:16">
      <c r="C439" s="168" t="s">
        <v>1151</v>
      </c>
      <c r="F439" s="168"/>
    </row>
    <row r="440" spans="2:16">
      <c r="C440" s="168" t="s">
        <v>1152</v>
      </c>
      <c r="F440" s="168"/>
    </row>
    <row r="441" spans="2:16">
      <c r="C441" s="168" t="s">
        <v>1153</v>
      </c>
      <c r="F441" s="168"/>
    </row>
    <row r="442" spans="2:16">
      <c r="C442" s="168" t="s">
        <v>1154</v>
      </c>
      <c r="F442" s="168"/>
    </row>
    <row r="443" spans="2:16">
      <c r="C443" s="168" t="s">
        <v>1155</v>
      </c>
      <c r="F443" s="168"/>
    </row>
    <row r="444" spans="2:16">
      <c r="F444" s="168"/>
    </row>
    <row r="445" spans="2:16" ht="12">
      <c r="P445" s="171"/>
    </row>
    <row r="447" spans="2:16" ht="14">
      <c r="B447" s="164" t="s">
        <v>1156</v>
      </c>
      <c r="C447" s="165"/>
      <c r="D447" s="165"/>
      <c r="E447" s="165"/>
      <c r="F447" s="165"/>
      <c r="G447" s="165"/>
      <c r="H447" s="165"/>
      <c r="I447" s="165"/>
      <c r="J447" s="165"/>
      <c r="K447" s="165"/>
      <c r="L447" s="165"/>
      <c r="M447" s="165"/>
      <c r="N447" s="166"/>
    </row>
    <row r="449" spans="2:30">
      <c r="C449" s="191" t="s">
        <v>1157</v>
      </c>
    </row>
    <row r="450" spans="2:30">
      <c r="C450" s="169" t="s">
        <v>810</v>
      </c>
    </row>
    <row r="451" spans="2:30">
      <c r="C451" s="169" t="s">
        <v>1158</v>
      </c>
    </row>
    <row r="452" spans="2:30">
      <c r="C452" s="169" t="s">
        <v>1159</v>
      </c>
    </row>
    <row r="453" spans="2:30">
      <c r="C453" s="169" t="s">
        <v>1160</v>
      </c>
    </row>
    <row r="454" spans="2:30">
      <c r="C454" s="169" t="s">
        <v>1161</v>
      </c>
    </row>
    <row r="455" spans="2:30">
      <c r="C455" s="169" t="s">
        <v>1162</v>
      </c>
    </row>
    <row r="459" spans="2:30" ht="14">
      <c r="B459" s="164" t="s">
        <v>1163</v>
      </c>
      <c r="C459" s="165"/>
      <c r="D459" s="165"/>
      <c r="E459" s="165"/>
      <c r="F459" s="165"/>
      <c r="G459" s="165"/>
      <c r="H459" s="165"/>
      <c r="I459" s="165"/>
      <c r="J459" s="166"/>
    </row>
    <row r="461" spans="2:30">
      <c r="C461" s="191" t="s">
        <v>1164</v>
      </c>
      <c r="G461" s="191" t="s">
        <v>1157</v>
      </c>
      <c r="K461" s="191" t="s">
        <v>814</v>
      </c>
      <c r="O461" s="191" t="s">
        <v>809</v>
      </c>
      <c r="R461" s="191" t="s">
        <v>815</v>
      </c>
      <c r="S461" s="191"/>
      <c r="T461" s="215"/>
      <c r="X461" s="191"/>
      <c r="AC461" s="191"/>
      <c r="AD461" s="191"/>
    </row>
    <row r="462" spans="2:30">
      <c r="C462" s="169" t="s">
        <v>810</v>
      </c>
      <c r="G462" s="169" t="s">
        <v>810</v>
      </c>
      <c r="K462" s="169" t="s">
        <v>810</v>
      </c>
      <c r="O462" s="169" t="s">
        <v>810</v>
      </c>
      <c r="R462" s="169" t="s">
        <v>810</v>
      </c>
    </row>
    <row r="463" spans="2:30">
      <c r="C463" s="169" t="s">
        <v>1166</v>
      </c>
      <c r="G463" s="169" t="s">
        <v>1167</v>
      </c>
      <c r="K463" s="169" t="s">
        <v>1168</v>
      </c>
      <c r="O463" s="169" t="s">
        <v>1166</v>
      </c>
      <c r="R463" s="169" t="s">
        <v>1169</v>
      </c>
    </row>
    <row r="464" spans="2:30">
      <c r="C464" s="169" t="s">
        <v>1170</v>
      </c>
      <c r="G464" s="169" t="s">
        <v>1171</v>
      </c>
      <c r="K464" s="169" t="s">
        <v>1172</v>
      </c>
      <c r="O464" s="169" t="s">
        <v>1173</v>
      </c>
    </row>
    <row r="465" spans="2:14">
      <c r="C465" s="169" t="s">
        <v>1174</v>
      </c>
      <c r="G465" s="169" t="s">
        <v>1175</v>
      </c>
      <c r="K465" s="169" t="s">
        <v>1176</v>
      </c>
    </row>
    <row r="466" spans="2:14">
      <c r="C466" s="169" t="s">
        <v>1177</v>
      </c>
      <c r="G466" s="169" t="s">
        <v>1178</v>
      </c>
    </row>
    <row r="467" spans="2:14">
      <c r="C467" s="169" t="s">
        <v>1179</v>
      </c>
      <c r="G467" s="169" t="s">
        <v>1180</v>
      </c>
    </row>
    <row r="468" spans="2:14">
      <c r="C468" s="169" t="s">
        <v>1181</v>
      </c>
    </row>
    <row r="469" spans="2:14">
      <c r="C469" s="169" t="s">
        <v>1173</v>
      </c>
    </row>
    <row r="470" spans="2:14">
      <c r="C470" s="169" t="s">
        <v>4411</v>
      </c>
    </row>
    <row r="471" spans="2:14">
      <c r="C471" s="169" t="s">
        <v>1182</v>
      </c>
    </row>
    <row r="472" spans="2:14">
      <c r="C472" s="169" t="s">
        <v>1183</v>
      </c>
    </row>
    <row r="476" spans="2:14" ht="14">
      <c r="B476" s="164" t="s">
        <v>1184</v>
      </c>
      <c r="C476" s="165"/>
      <c r="D476" s="165"/>
      <c r="E476" s="165"/>
      <c r="F476" s="165"/>
      <c r="G476" s="165"/>
      <c r="H476" s="165"/>
      <c r="I476" s="165"/>
      <c r="J476" s="165"/>
      <c r="K476" s="165"/>
      <c r="L476" s="165"/>
      <c r="M476" s="165"/>
      <c r="N476" s="166"/>
    </row>
    <row r="478" spans="2:14">
      <c r="C478" s="191" t="s">
        <v>1185</v>
      </c>
    </row>
    <row r="479" spans="2:14">
      <c r="C479" s="169" t="s">
        <v>810</v>
      </c>
    </row>
    <row r="480" spans="2:14">
      <c r="C480" s="169" t="s">
        <v>1166</v>
      </c>
    </row>
    <row r="481" spans="3:3">
      <c r="C481" s="169" t="s">
        <v>1186</v>
      </c>
    </row>
    <row r="482" spans="3:3">
      <c r="C482" s="169" t="s">
        <v>1187</v>
      </c>
    </row>
    <row r="483" spans="3:3">
      <c r="C483" s="169" t="s">
        <v>1188</v>
      </c>
    </row>
    <row r="484" spans="3:3">
      <c r="C484" s="169" t="s">
        <v>1189</v>
      </c>
    </row>
    <row r="485" spans="3:3">
      <c r="C485" s="169" t="s">
        <v>1190</v>
      </c>
    </row>
    <row r="486" spans="3:3">
      <c r="C486" s="169" t="s">
        <v>1191</v>
      </c>
    </row>
    <row r="487" spans="3:3">
      <c r="C487" s="169" t="s">
        <v>1192</v>
      </c>
    </row>
    <row r="488" spans="3:3">
      <c r="C488" s="169" t="s">
        <v>1193</v>
      </c>
    </row>
    <row r="489" spans="3:3">
      <c r="C489" s="169" t="s">
        <v>1194</v>
      </c>
    </row>
    <row r="490" spans="3:3">
      <c r="C490" s="169" t="s">
        <v>1195</v>
      </c>
    </row>
    <row r="491" spans="3:3">
      <c r="C491" s="169" t="s">
        <v>1196</v>
      </c>
    </row>
    <row r="492" spans="3:3">
      <c r="C492" s="169" t="s">
        <v>1197</v>
      </c>
    </row>
    <row r="493" spans="3:3">
      <c r="C493" s="169" t="s">
        <v>1198</v>
      </c>
    </row>
    <row r="494" spans="3:3">
      <c r="C494" s="169" t="s">
        <v>1199</v>
      </c>
    </row>
    <row r="495" spans="3:3">
      <c r="C495" s="169" t="s">
        <v>1200</v>
      </c>
    </row>
    <row r="496" spans="3:3">
      <c r="C496" s="169" t="s">
        <v>1201</v>
      </c>
    </row>
    <row r="497" spans="3:3">
      <c r="C497" s="169" t="s">
        <v>1202</v>
      </c>
    </row>
    <row r="498" spans="3:3">
      <c r="C498" s="169" t="s">
        <v>1203</v>
      </c>
    </row>
    <row r="499" spans="3:3">
      <c r="C499" s="169" t="s">
        <v>1204</v>
      </c>
    </row>
    <row r="500" spans="3:3">
      <c r="C500" s="169" t="s">
        <v>1205</v>
      </c>
    </row>
    <row r="501" spans="3:3">
      <c r="C501" s="169" t="s">
        <v>1206</v>
      </c>
    </row>
    <row r="502" spans="3:3">
      <c r="C502" s="169" t="s">
        <v>1207</v>
      </c>
    </row>
    <row r="503" spans="3:3">
      <c r="C503" s="169" t="s">
        <v>1208</v>
      </c>
    </row>
    <row r="504" spans="3:3">
      <c r="C504" s="169" t="s">
        <v>1209</v>
      </c>
    </row>
    <row r="505" spans="3:3">
      <c r="C505" s="169" t="s">
        <v>1210</v>
      </c>
    </row>
    <row r="506" spans="3:3">
      <c r="C506" s="169" t="s">
        <v>1211</v>
      </c>
    </row>
    <row r="507" spans="3:3">
      <c r="C507" s="169" t="s">
        <v>1212</v>
      </c>
    </row>
    <row r="508" spans="3:3">
      <c r="C508" s="169" t="s">
        <v>1213</v>
      </c>
    </row>
    <row r="509" spans="3:3">
      <c r="C509" s="169" t="s">
        <v>1214</v>
      </c>
    </row>
    <row r="510" spans="3:3">
      <c r="C510" s="169" t="s">
        <v>1215</v>
      </c>
    </row>
    <row r="511" spans="3:3">
      <c r="C511" s="169" t="s">
        <v>1216</v>
      </c>
    </row>
    <row r="512" spans="3:3">
      <c r="C512" s="169" t="s">
        <v>1217</v>
      </c>
    </row>
    <row r="513" spans="3:3">
      <c r="C513" s="169" t="s">
        <v>1218</v>
      </c>
    </row>
    <row r="514" spans="3:3">
      <c r="C514" s="169" t="s">
        <v>1219</v>
      </c>
    </row>
    <row r="515" spans="3:3">
      <c r="C515" s="169" t="s">
        <v>1220</v>
      </c>
    </row>
    <row r="516" spans="3:3">
      <c r="C516" s="169" t="s">
        <v>1221</v>
      </c>
    </row>
    <row r="517" spans="3:3">
      <c r="C517" s="169" t="s">
        <v>1222</v>
      </c>
    </row>
    <row r="518" spans="3:3">
      <c r="C518" s="169" t="s">
        <v>1223</v>
      </c>
    </row>
    <row r="519" spans="3:3">
      <c r="C519" s="169" t="s">
        <v>1224</v>
      </c>
    </row>
    <row r="520" spans="3:3">
      <c r="C520" s="169" t="s">
        <v>1225</v>
      </c>
    </row>
    <row r="521" spans="3:3">
      <c r="C521" s="169" t="s">
        <v>1226</v>
      </c>
    </row>
    <row r="522" spans="3:3">
      <c r="C522" s="169" t="s">
        <v>1227</v>
      </c>
    </row>
    <row r="523" spans="3:3">
      <c r="C523" s="169" t="s">
        <v>1228</v>
      </c>
    </row>
    <row r="524" spans="3:3">
      <c r="C524" s="169" t="s">
        <v>1229</v>
      </c>
    </row>
    <row r="525" spans="3:3">
      <c r="C525" s="169" t="s">
        <v>1230</v>
      </c>
    </row>
    <row r="526" spans="3:3">
      <c r="C526" s="169" t="s">
        <v>4412</v>
      </c>
    </row>
    <row r="527" spans="3:3">
      <c r="C527" s="169" t="s">
        <v>4413</v>
      </c>
    </row>
    <row r="528" spans="3:3">
      <c r="C528" s="169" t="s">
        <v>4414</v>
      </c>
    </row>
    <row r="529" spans="3:3">
      <c r="C529" s="169" t="s">
        <v>4415</v>
      </c>
    </row>
    <row r="530" spans="3:3">
      <c r="C530" s="169" t="s">
        <v>1231</v>
      </c>
    </row>
    <row r="531" spans="3:3">
      <c r="C531" s="169" t="s">
        <v>1232</v>
      </c>
    </row>
    <row r="532" spans="3:3">
      <c r="C532" s="169" t="s">
        <v>1233</v>
      </c>
    </row>
    <row r="533" spans="3:3">
      <c r="C533" s="169" t="s">
        <v>1234</v>
      </c>
    </row>
    <row r="534" spans="3:3">
      <c r="C534" s="169" t="s">
        <v>1235</v>
      </c>
    </row>
    <row r="535" spans="3:3">
      <c r="C535" s="169" t="s">
        <v>1236</v>
      </c>
    </row>
    <row r="536" spans="3:3">
      <c r="C536" s="169" t="s">
        <v>1237</v>
      </c>
    </row>
    <row r="537" spans="3:3">
      <c r="C537" s="169" t="s">
        <v>1238</v>
      </c>
    </row>
    <row r="538" spans="3:3">
      <c r="C538" s="169" t="s">
        <v>1239</v>
      </c>
    </row>
    <row r="539" spans="3:3">
      <c r="C539" s="169" t="s">
        <v>1240</v>
      </c>
    </row>
    <row r="540" spans="3:3">
      <c r="C540" s="169" t="s">
        <v>1241</v>
      </c>
    </row>
    <row r="541" spans="3:3">
      <c r="C541" s="169" t="s">
        <v>1242</v>
      </c>
    </row>
    <row r="542" spans="3:3">
      <c r="C542" s="169" t="s">
        <v>1243</v>
      </c>
    </row>
    <row r="543" spans="3:3">
      <c r="C543" s="169" t="s">
        <v>1244</v>
      </c>
    </row>
    <row r="544" spans="3:3">
      <c r="C544" s="169" t="s">
        <v>1245</v>
      </c>
    </row>
    <row r="545" spans="3:3">
      <c r="C545" s="169" t="s">
        <v>1246</v>
      </c>
    </row>
    <row r="546" spans="3:3">
      <c r="C546" s="169" t="s">
        <v>1247</v>
      </c>
    </row>
    <row r="547" spans="3:3">
      <c r="C547" s="169" t="s">
        <v>1248</v>
      </c>
    </row>
    <row r="548" spans="3:3">
      <c r="C548" s="169" t="s">
        <v>1249</v>
      </c>
    </row>
    <row r="549" spans="3:3">
      <c r="C549" s="169" t="s">
        <v>1250</v>
      </c>
    </row>
    <row r="550" spans="3:3">
      <c r="C550" s="169" t="s">
        <v>1251</v>
      </c>
    </row>
    <row r="551" spans="3:3">
      <c r="C551" s="169" t="s">
        <v>1252</v>
      </c>
    </row>
    <row r="552" spans="3:3">
      <c r="C552" s="169" t="s">
        <v>1253</v>
      </c>
    </row>
    <row r="553" spans="3:3">
      <c r="C553" s="169" t="s">
        <v>1254</v>
      </c>
    </row>
    <row r="554" spans="3:3">
      <c r="C554" s="169" t="s">
        <v>1255</v>
      </c>
    </row>
    <row r="555" spans="3:3">
      <c r="C555" s="169" t="s">
        <v>1256</v>
      </c>
    </row>
    <row r="556" spans="3:3">
      <c r="C556" s="169" t="s">
        <v>4416</v>
      </c>
    </row>
    <row r="557" spans="3:3">
      <c r="C557" s="169" t="s">
        <v>1173</v>
      </c>
    </row>
    <row r="561" spans="1:16" s="174" customFormat="1" ht="14">
      <c r="A561" s="170"/>
      <c r="B561" s="164" t="s">
        <v>1258</v>
      </c>
      <c r="C561" s="172"/>
      <c r="D561" s="172"/>
      <c r="E561" s="172"/>
      <c r="F561" s="172"/>
      <c r="G561" s="172"/>
      <c r="H561" s="172"/>
      <c r="I561" s="172"/>
      <c r="J561" s="172"/>
      <c r="K561" s="172"/>
      <c r="L561" s="172"/>
      <c r="M561" s="172"/>
      <c r="N561" s="172"/>
      <c r="O561" s="172"/>
      <c r="P561" s="173"/>
    </row>
    <row r="563" spans="1:16">
      <c r="B563" s="215"/>
      <c r="C563" s="191" t="s">
        <v>4417</v>
      </c>
      <c r="J563" s="191"/>
      <c r="N563" s="215"/>
    </row>
    <row r="564" spans="1:16">
      <c r="C564" s="169" t="s">
        <v>4266</v>
      </c>
    </row>
    <row r="565" spans="1:16">
      <c r="C565" s="169" t="s">
        <v>1259</v>
      </c>
    </row>
    <row r="566" spans="1:16">
      <c r="C566" s="169" t="s">
        <v>1260</v>
      </c>
    </row>
    <row r="567" spans="1:16">
      <c r="C567" s="169" t="s">
        <v>1262</v>
      </c>
    </row>
    <row r="568" spans="1:16">
      <c r="C568" s="169" t="s">
        <v>1263</v>
      </c>
    </row>
    <row r="569" spans="1:16">
      <c r="C569" s="169" t="s">
        <v>1264</v>
      </c>
    </row>
    <row r="570" spans="1:16">
      <c r="C570" s="169" t="s">
        <v>1265</v>
      </c>
    </row>
    <row r="571" spans="1:16">
      <c r="C571" s="169" t="s">
        <v>1266</v>
      </c>
    </row>
    <row r="572" spans="1:16">
      <c r="C572" s="169" t="s">
        <v>1267</v>
      </c>
    </row>
    <row r="573" spans="1:16">
      <c r="C573" s="169" t="s">
        <v>1268</v>
      </c>
    </row>
    <row r="574" spans="1:16">
      <c r="C574" s="169" t="s">
        <v>1269</v>
      </c>
    </row>
    <row r="575" spans="1:16">
      <c r="C575" s="169" t="s">
        <v>1270</v>
      </c>
    </row>
    <row r="576" spans="1:16">
      <c r="C576" s="169" t="s">
        <v>1271</v>
      </c>
    </row>
    <row r="577" spans="3:3">
      <c r="C577" s="169" t="s">
        <v>1272</v>
      </c>
    </row>
    <row r="578" spans="3:3">
      <c r="C578" s="175" t="s">
        <v>4418</v>
      </c>
    </row>
    <row r="579" spans="3:3">
      <c r="C579" s="169" t="s">
        <v>1167</v>
      </c>
    </row>
    <row r="580" spans="3:3">
      <c r="C580" s="169" t="s">
        <v>1273</v>
      </c>
    </row>
    <row r="581" spans="3:3">
      <c r="C581" s="169" t="s">
        <v>1274</v>
      </c>
    </row>
    <row r="582" spans="3:3">
      <c r="C582" s="169" t="s">
        <v>1275</v>
      </c>
    </row>
    <row r="583" spans="3:3">
      <c r="C583" s="169" t="s">
        <v>1276</v>
      </c>
    </row>
    <row r="584" spans="3:3">
      <c r="C584" s="169" t="s">
        <v>1277</v>
      </c>
    </row>
    <row r="585" spans="3:3">
      <c r="C585" s="169" t="s">
        <v>1278</v>
      </c>
    </row>
    <row r="586" spans="3:3">
      <c r="C586" s="169" t="s">
        <v>1279</v>
      </c>
    </row>
    <row r="587" spans="3:3">
      <c r="C587" s="169" t="s">
        <v>1280</v>
      </c>
    </row>
    <row r="588" spans="3:3">
      <c r="C588" s="169" t="s">
        <v>1281</v>
      </c>
    </row>
    <row r="589" spans="3:3">
      <c r="C589" s="169" t="s">
        <v>1282</v>
      </c>
    </row>
    <row r="590" spans="3:3">
      <c r="C590" s="169" t="s">
        <v>1283</v>
      </c>
    </row>
    <row r="591" spans="3:3">
      <c r="C591" s="169" t="s">
        <v>1284</v>
      </c>
    </row>
    <row r="592" spans="3:3">
      <c r="C592" s="169" t="s">
        <v>1285</v>
      </c>
    </row>
    <row r="593" spans="2:17">
      <c r="C593" s="175" t="s">
        <v>1286</v>
      </c>
    </row>
    <row r="594" spans="2:17">
      <c r="C594" s="169" t="s">
        <v>1171</v>
      </c>
    </row>
    <row r="595" spans="2:17">
      <c r="C595" s="169" t="s">
        <v>1175</v>
      </c>
    </row>
    <row r="596" spans="2:17">
      <c r="C596" s="169" t="s">
        <v>1178</v>
      </c>
    </row>
    <row r="597" spans="2:17">
      <c r="C597" s="169" t="s">
        <v>1180</v>
      </c>
    </row>
    <row r="601" spans="2:17" ht="14">
      <c r="B601" s="164" t="s">
        <v>1288</v>
      </c>
      <c r="C601" s="165"/>
      <c r="D601" s="165"/>
      <c r="E601" s="165"/>
      <c r="F601" s="165"/>
      <c r="G601" s="165"/>
      <c r="H601" s="165"/>
      <c r="I601" s="165"/>
      <c r="J601" s="165"/>
      <c r="K601" s="165"/>
      <c r="L601" s="165"/>
      <c r="M601" s="165"/>
      <c r="N601" s="165"/>
      <c r="O601" s="165"/>
      <c r="P601" s="165"/>
      <c r="Q601" s="166"/>
    </row>
    <row r="603" spans="2:17">
      <c r="C603" s="191" t="s">
        <v>823</v>
      </c>
    </row>
    <row r="604" spans="2:17">
      <c r="C604" s="169" t="s">
        <v>810</v>
      </c>
    </row>
    <row r="605" spans="2:17">
      <c r="C605" s="169" t="s">
        <v>1166</v>
      </c>
    </row>
    <row r="606" spans="2:17">
      <c r="C606" s="169" t="s">
        <v>1173</v>
      </c>
    </row>
    <row r="607" spans="2:17">
      <c r="C607" s="169" t="s">
        <v>1289</v>
      </c>
    </row>
    <row r="608" spans="2:17">
      <c r="C608" s="169" t="s">
        <v>1290</v>
      </c>
    </row>
    <row r="612" spans="2:21" ht="14">
      <c r="B612" s="164" t="s">
        <v>1291</v>
      </c>
      <c r="C612" s="165"/>
      <c r="D612" s="165"/>
      <c r="E612" s="165"/>
      <c r="F612" s="165"/>
      <c r="G612" s="165"/>
      <c r="H612" s="165"/>
      <c r="I612" s="165"/>
      <c r="J612" s="165"/>
      <c r="K612" s="165"/>
      <c r="L612" s="165"/>
      <c r="M612" s="165"/>
      <c r="N612" s="165"/>
      <c r="O612" s="165"/>
      <c r="P612" s="165"/>
      <c r="Q612" s="165"/>
      <c r="R612" s="165"/>
      <c r="S612" s="165"/>
      <c r="T612" s="165"/>
      <c r="U612" s="166"/>
    </row>
    <row r="614" spans="2:21">
      <c r="C614" s="191" t="s">
        <v>1292</v>
      </c>
    </row>
    <row r="615" spans="2:21">
      <c r="C615" s="169" t="s">
        <v>810</v>
      </c>
    </row>
    <row r="616" spans="2:21">
      <c r="C616" s="169" t="s">
        <v>1166</v>
      </c>
    </row>
    <row r="617" spans="2:21">
      <c r="C617" s="169" t="s">
        <v>1173</v>
      </c>
    </row>
    <row r="618" spans="2:21">
      <c r="C618" s="169" t="s">
        <v>1289</v>
      </c>
    </row>
    <row r="619" spans="2:21">
      <c r="C619" s="169" t="s">
        <v>1293</v>
      </c>
    </row>
    <row r="620" spans="2:21">
      <c r="C620" s="169" t="s">
        <v>1294</v>
      </c>
    </row>
    <row r="621" spans="2:21">
      <c r="C621" s="169" t="s">
        <v>1295</v>
      </c>
    </row>
    <row r="622" spans="2:21">
      <c r="C622" s="169" t="s">
        <v>1296</v>
      </c>
    </row>
    <row r="623" spans="2:21">
      <c r="C623" s="169" t="s">
        <v>1297</v>
      </c>
    </row>
    <row r="624" spans="2:21">
      <c r="C624" s="169" t="s">
        <v>1298</v>
      </c>
    </row>
    <row r="625" spans="2:26">
      <c r="C625" s="169" t="s">
        <v>1299</v>
      </c>
    </row>
    <row r="626" spans="2:26">
      <c r="C626" s="169" t="s">
        <v>1300</v>
      </c>
    </row>
    <row r="627" spans="2:26">
      <c r="C627" s="169" t="s">
        <v>1301</v>
      </c>
    </row>
    <row r="628" spans="2:26">
      <c r="C628" s="169" t="s">
        <v>1302</v>
      </c>
    </row>
    <row r="629" spans="2:26">
      <c r="C629" s="169" t="s">
        <v>1303</v>
      </c>
    </row>
    <row r="630" spans="2:26">
      <c r="C630" s="169" t="s">
        <v>1304</v>
      </c>
    </row>
    <row r="631" spans="2:26">
      <c r="C631" s="169" t="s">
        <v>1305</v>
      </c>
    </row>
    <row r="632" spans="2:26">
      <c r="C632" s="169" t="s">
        <v>1306</v>
      </c>
    </row>
    <row r="633" spans="2:26">
      <c r="C633" s="169" t="s">
        <v>1307</v>
      </c>
    </row>
    <row r="634" spans="2:26">
      <c r="C634" s="169" t="s">
        <v>1308</v>
      </c>
    </row>
    <row r="635" spans="2:26">
      <c r="C635" s="169" t="s">
        <v>1309</v>
      </c>
    </row>
    <row r="639" spans="2:26" ht="14">
      <c r="B639" s="164" t="s">
        <v>1310</v>
      </c>
      <c r="C639" s="165"/>
      <c r="D639" s="165"/>
      <c r="E639" s="165"/>
      <c r="F639" s="165"/>
      <c r="G639" s="165"/>
      <c r="H639" s="165"/>
      <c r="I639" s="165"/>
      <c r="J639" s="165"/>
      <c r="K639" s="165"/>
      <c r="L639" s="165"/>
      <c r="M639" s="165"/>
      <c r="N639" s="165"/>
      <c r="O639" s="165"/>
      <c r="P639" s="165"/>
      <c r="Q639" s="165"/>
      <c r="R639" s="165"/>
      <c r="S639" s="165"/>
      <c r="T639" s="165"/>
      <c r="U639" s="165"/>
      <c r="V639" s="165"/>
      <c r="W639" s="165"/>
      <c r="X639" s="165"/>
      <c r="Y639" s="165"/>
      <c r="Z639" s="166"/>
    </row>
    <row r="641" spans="3:3">
      <c r="C641" s="191" t="s">
        <v>1311</v>
      </c>
    </row>
    <row r="642" spans="3:3">
      <c r="C642" s="169" t="s">
        <v>810</v>
      </c>
    </row>
    <row r="643" spans="3:3">
      <c r="C643" s="169" t="s">
        <v>1312</v>
      </c>
    </row>
    <row r="644" spans="3:3">
      <c r="C644" s="169" t="s">
        <v>1313</v>
      </c>
    </row>
    <row r="645" spans="3:3">
      <c r="C645" s="169" t="s">
        <v>1314</v>
      </c>
    </row>
    <row r="646" spans="3:3">
      <c r="C646" s="169" t="s">
        <v>1315</v>
      </c>
    </row>
    <row r="647" spans="3:3">
      <c r="C647" s="169" t="s">
        <v>1316</v>
      </c>
    </row>
    <row r="648" spans="3:3">
      <c r="C648" s="169" t="s">
        <v>1317</v>
      </c>
    </row>
    <row r="649" spans="3:3">
      <c r="C649" s="169" t="s">
        <v>1318</v>
      </c>
    </row>
    <row r="650" spans="3:3">
      <c r="C650" s="169" t="s">
        <v>1319</v>
      </c>
    </row>
    <row r="651" spans="3:3">
      <c r="C651" s="169" t="s">
        <v>1320</v>
      </c>
    </row>
    <row r="652" spans="3:3">
      <c r="C652" s="169" t="s">
        <v>1321</v>
      </c>
    </row>
    <row r="653" spans="3:3">
      <c r="C653" s="169" t="s">
        <v>1322</v>
      </c>
    </row>
    <row r="654" spans="3:3">
      <c r="C654" s="169" t="s">
        <v>1323</v>
      </c>
    </row>
    <row r="655" spans="3:3">
      <c r="C655" s="169" t="s">
        <v>1324</v>
      </c>
    </row>
    <row r="656" spans="3:3">
      <c r="C656" s="169" t="s">
        <v>1325</v>
      </c>
    </row>
    <row r="657" spans="1:92">
      <c r="C657" s="169" t="s">
        <v>1326</v>
      </c>
    </row>
    <row r="658" spans="1:92">
      <c r="C658" s="169" t="s">
        <v>1327</v>
      </c>
    </row>
    <row r="659" spans="1:92">
      <c r="C659" s="169" t="s">
        <v>1328</v>
      </c>
    </row>
    <row r="660" spans="1:92">
      <c r="C660" s="169" t="s">
        <v>1329</v>
      </c>
    </row>
    <row r="664" spans="1:92" s="174" customFormat="1" ht="14">
      <c r="A664" s="170"/>
      <c r="B664" s="164" t="s">
        <v>1330</v>
      </c>
      <c r="C664" s="172"/>
      <c r="D664" s="172"/>
      <c r="E664" s="172"/>
      <c r="F664" s="172"/>
      <c r="G664" s="172"/>
      <c r="H664" s="172"/>
      <c r="I664" s="172"/>
      <c r="J664" s="173"/>
    </row>
    <row r="666" spans="1:92">
      <c r="B666" s="215"/>
      <c r="C666" s="191" t="s">
        <v>4419</v>
      </c>
      <c r="H666" s="191" t="s">
        <v>4369</v>
      </c>
      <c r="M666" s="191" t="s">
        <v>835</v>
      </c>
      <c r="R666" s="191" t="s">
        <v>4420</v>
      </c>
      <c r="V666" s="191"/>
      <c r="W666" s="191" t="s">
        <v>1331</v>
      </c>
      <c r="AB666" s="191" t="s">
        <v>1164</v>
      </c>
      <c r="AG666" s="191" t="s">
        <v>4421</v>
      </c>
      <c r="AL666" s="191" t="s">
        <v>836</v>
      </c>
      <c r="AQ666" s="191" t="s">
        <v>837</v>
      </c>
      <c r="AW666" s="191" t="s">
        <v>4422</v>
      </c>
      <c r="BB666" s="191" t="s">
        <v>4423</v>
      </c>
      <c r="BG666" s="191" t="s">
        <v>4424</v>
      </c>
      <c r="BL666" s="191" t="s">
        <v>1157</v>
      </c>
      <c r="BQ666" s="191" t="s">
        <v>1332</v>
      </c>
      <c r="BV666" s="191" t="s">
        <v>1333</v>
      </c>
      <c r="CA666" s="191" t="s">
        <v>814</v>
      </c>
      <c r="CF666" s="191" t="s">
        <v>809</v>
      </c>
      <c r="CK666" s="191" t="s">
        <v>815</v>
      </c>
      <c r="CN666" s="191"/>
    </row>
    <row r="667" spans="1:92">
      <c r="C667" s="169" t="s">
        <v>810</v>
      </c>
      <c r="H667" s="169" t="s">
        <v>810</v>
      </c>
      <c r="M667" s="169" t="s">
        <v>810</v>
      </c>
      <c r="R667" s="169" t="s">
        <v>810</v>
      </c>
      <c r="W667" s="169" t="s">
        <v>810</v>
      </c>
      <c r="AB667" s="169" t="s">
        <v>810</v>
      </c>
      <c r="AG667" s="169" t="s">
        <v>810</v>
      </c>
      <c r="AL667" s="169" t="s">
        <v>810</v>
      </c>
      <c r="AQ667" s="169" t="s">
        <v>810</v>
      </c>
      <c r="AW667" s="169" t="s">
        <v>810</v>
      </c>
      <c r="BB667" s="169" t="s">
        <v>810</v>
      </c>
      <c r="BG667" s="169" t="s">
        <v>810</v>
      </c>
      <c r="BL667" s="169" t="s">
        <v>810</v>
      </c>
      <c r="BQ667" s="169" t="s">
        <v>810</v>
      </c>
      <c r="BV667" s="169" t="s">
        <v>4266</v>
      </c>
      <c r="CA667" s="169" t="s">
        <v>810</v>
      </c>
      <c r="CF667" s="169" t="s">
        <v>810</v>
      </c>
      <c r="CK667" s="169" t="s">
        <v>810</v>
      </c>
    </row>
    <row r="668" spans="1:92">
      <c r="C668" s="169" t="s">
        <v>1334</v>
      </c>
      <c r="H668" s="169" t="s">
        <v>1334</v>
      </c>
      <c r="M668" s="169" t="s">
        <v>1334</v>
      </c>
      <c r="R668" s="169" t="s">
        <v>1335</v>
      </c>
      <c r="W668" s="169" t="s">
        <v>1335</v>
      </c>
      <c r="AB668" s="169" t="s">
        <v>1336</v>
      </c>
      <c r="AG668" s="169" t="s">
        <v>1337</v>
      </c>
      <c r="AL668" s="169" t="s">
        <v>1334</v>
      </c>
      <c r="AQ668" s="169" t="s">
        <v>1338</v>
      </c>
      <c r="AW668" s="169" t="s">
        <v>1339</v>
      </c>
      <c r="BB668" s="169" t="s">
        <v>1335</v>
      </c>
      <c r="BG668" s="169" t="s">
        <v>1339</v>
      </c>
      <c r="BL668" s="169" t="s">
        <v>1334</v>
      </c>
      <c r="BQ668" s="169" t="s">
        <v>1340</v>
      </c>
      <c r="BV668" s="169" t="s">
        <v>4425</v>
      </c>
      <c r="CA668" s="169" t="s">
        <v>1338</v>
      </c>
      <c r="CF668" s="169" t="s">
        <v>1340</v>
      </c>
      <c r="CK668" s="169" t="s">
        <v>1338</v>
      </c>
    </row>
    <row r="669" spans="1:92">
      <c r="C669" s="169" t="s">
        <v>1341</v>
      </c>
      <c r="H669" s="169" t="s">
        <v>1342</v>
      </c>
      <c r="M669" s="169" t="s">
        <v>1342</v>
      </c>
      <c r="R669" s="169" t="s">
        <v>1343</v>
      </c>
      <c r="W669" s="169" t="s">
        <v>1343</v>
      </c>
      <c r="AB669" s="169" t="s">
        <v>1344</v>
      </c>
      <c r="AG669" s="169" t="s">
        <v>1345</v>
      </c>
      <c r="AL669" s="169" t="s">
        <v>1342</v>
      </c>
      <c r="AQ669" s="169" t="s">
        <v>1346</v>
      </c>
      <c r="AW669" s="169" t="s">
        <v>1347</v>
      </c>
      <c r="BB669" s="169" t="s">
        <v>1343</v>
      </c>
      <c r="BG669" s="169" t="s">
        <v>1347</v>
      </c>
      <c r="BL669" s="169" t="s">
        <v>1342</v>
      </c>
      <c r="BQ669" s="169" t="s">
        <v>1348</v>
      </c>
      <c r="BV669" s="169" t="s">
        <v>4426</v>
      </c>
      <c r="CA669" s="169" t="s">
        <v>1346</v>
      </c>
      <c r="CF669" s="169" t="s">
        <v>1349</v>
      </c>
    </row>
    <row r="670" spans="1:92">
      <c r="C670" s="169" t="s">
        <v>1350</v>
      </c>
      <c r="H670" s="169" t="s">
        <v>1351</v>
      </c>
      <c r="M670" s="169" t="s">
        <v>1351</v>
      </c>
      <c r="R670" s="169" t="s">
        <v>1352</v>
      </c>
      <c r="W670" s="169" t="s">
        <v>1352</v>
      </c>
      <c r="AB670" s="169" t="s">
        <v>1353</v>
      </c>
      <c r="AG670" s="169" t="s">
        <v>1354</v>
      </c>
      <c r="AL670" s="169" t="s">
        <v>1351</v>
      </c>
      <c r="AQ670" s="169" t="s">
        <v>1355</v>
      </c>
      <c r="AW670" s="169" t="s">
        <v>1356</v>
      </c>
      <c r="BB670" s="169" t="s">
        <v>4427</v>
      </c>
      <c r="BG670" s="169" t="s">
        <v>1356</v>
      </c>
      <c r="BL670" s="169" t="s">
        <v>1351</v>
      </c>
      <c r="BQ670" s="169" t="s">
        <v>1357</v>
      </c>
      <c r="BV670" s="169" t="s">
        <v>4428</v>
      </c>
      <c r="CA670" s="169" t="s">
        <v>1355</v>
      </c>
    </row>
    <row r="671" spans="1:92">
      <c r="C671" s="169" t="s">
        <v>1358</v>
      </c>
      <c r="H671" s="169" t="s">
        <v>1359</v>
      </c>
      <c r="M671" s="169" t="s">
        <v>1359</v>
      </c>
      <c r="R671" s="169" t="s">
        <v>1360</v>
      </c>
      <c r="W671" s="169" t="s">
        <v>1360</v>
      </c>
      <c r="AB671" s="169" t="s">
        <v>1361</v>
      </c>
      <c r="AG671" s="169" t="s">
        <v>1362</v>
      </c>
      <c r="AL671" s="169" t="s">
        <v>1363</v>
      </c>
      <c r="AQ671" s="169" t="s">
        <v>1364</v>
      </c>
      <c r="AW671" s="169" t="s">
        <v>1365</v>
      </c>
      <c r="BB671" s="169" t="s">
        <v>4429</v>
      </c>
      <c r="BG671" s="169" t="s">
        <v>1365</v>
      </c>
      <c r="BL671" s="169" t="s">
        <v>1363</v>
      </c>
      <c r="BQ671" s="169" t="s">
        <v>1366</v>
      </c>
      <c r="BV671" s="169" t="s">
        <v>4430</v>
      </c>
    </row>
    <row r="672" spans="1:92">
      <c r="C672" s="169" t="s">
        <v>1342</v>
      </c>
      <c r="H672" s="169" t="s">
        <v>1367</v>
      </c>
      <c r="M672" s="169" t="s">
        <v>1367</v>
      </c>
      <c r="R672" s="169" t="s">
        <v>1368</v>
      </c>
      <c r="W672" s="169" t="s">
        <v>1368</v>
      </c>
      <c r="AB672" s="169" t="s">
        <v>1369</v>
      </c>
      <c r="AG672" s="169" t="s">
        <v>1370</v>
      </c>
      <c r="AL672" s="169" t="s">
        <v>1371</v>
      </c>
      <c r="AQ672" s="169" t="s">
        <v>1372</v>
      </c>
      <c r="AW672" s="169" t="s">
        <v>1373</v>
      </c>
      <c r="BB672" s="169" t="s">
        <v>4431</v>
      </c>
      <c r="BG672" s="169" t="s">
        <v>1373</v>
      </c>
      <c r="BL672" s="169" t="s">
        <v>1371</v>
      </c>
      <c r="BQ672" s="169" t="s">
        <v>1374</v>
      </c>
    </row>
    <row r="673" spans="1:59">
      <c r="C673" s="169" t="s">
        <v>1351</v>
      </c>
      <c r="H673" s="169" t="s">
        <v>1375</v>
      </c>
      <c r="M673" s="169" t="s">
        <v>1375</v>
      </c>
      <c r="R673" s="169" t="s">
        <v>1376</v>
      </c>
      <c r="U673" s="176"/>
      <c r="W673" s="169" t="s">
        <v>1376</v>
      </c>
      <c r="AB673" s="169" t="s">
        <v>1377</v>
      </c>
      <c r="AG673" s="169" t="s">
        <v>1378</v>
      </c>
      <c r="AL673" s="169" t="s">
        <v>1379</v>
      </c>
      <c r="AQ673" s="169" t="s">
        <v>1380</v>
      </c>
      <c r="AW673" s="169" t="s">
        <v>1381</v>
      </c>
      <c r="BB673" s="169" t="s">
        <v>4432</v>
      </c>
      <c r="BG673" s="169" t="s">
        <v>1381</v>
      </c>
    </row>
    <row r="674" spans="1:59">
      <c r="C674" s="169" t="s">
        <v>1359</v>
      </c>
      <c r="H674" s="169" t="s">
        <v>1382</v>
      </c>
      <c r="M674" s="169" t="s">
        <v>1382</v>
      </c>
      <c r="R674" s="169" t="s">
        <v>1383</v>
      </c>
      <c r="U674" s="176"/>
      <c r="W674" s="169" t="s">
        <v>1383</v>
      </c>
      <c r="AB674" s="169" t="s">
        <v>1384</v>
      </c>
      <c r="AG674" s="169" t="s">
        <v>1385</v>
      </c>
      <c r="AL674" s="169" t="s">
        <v>1386</v>
      </c>
      <c r="AQ674" s="169" t="s">
        <v>1387</v>
      </c>
      <c r="AW674" s="169" t="s">
        <v>1388</v>
      </c>
      <c r="BB674" s="169" t="s">
        <v>1389</v>
      </c>
    </row>
    <row r="675" spans="1:59">
      <c r="C675" s="169" t="s">
        <v>1367</v>
      </c>
      <c r="H675" s="169" t="s">
        <v>1390</v>
      </c>
      <c r="M675" s="169" t="s">
        <v>1390</v>
      </c>
      <c r="R675" s="169" t="s">
        <v>1391</v>
      </c>
      <c r="U675" s="176"/>
      <c r="W675" s="169" t="s">
        <v>1391</v>
      </c>
      <c r="AB675" s="169" t="s">
        <v>1392</v>
      </c>
      <c r="AG675" s="169" t="s">
        <v>1393</v>
      </c>
    </row>
    <row r="676" spans="1:59">
      <c r="C676" s="169" t="s">
        <v>1375</v>
      </c>
      <c r="H676" s="169" t="s">
        <v>1394</v>
      </c>
      <c r="M676" s="169" t="s">
        <v>1394</v>
      </c>
      <c r="R676" s="169" t="s">
        <v>1395</v>
      </c>
      <c r="U676" s="176"/>
      <c r="W676" s="169" t="s">
        <v>1395</v>
      </c>
      <c r="AB676" s="169" t="s">
        <v>1396</v>
      </c>
    </row>
    <row r="677" spans="1:59">
      <c r="C677" s="169" t="s">
        <v>1382</v>
      </c>
      <c r="H677" s="169" t="s">
        <v>1397</v>
      </c>
      <c r="M677" s="169" t="s">
        <v>1397</v>
      </c>
      <c r="R677" s="169" t="s">
        <v>1398</v>
      </c>
      <c r="U677" s="176"/>
      <c r="W677" s="169" t="s">
        <v>1398</v>
      </c>
      <c r="AB677" s="169" t="s">
        <v>1399</v>
      </c>
    </row>
    <row r="678" spans="1:59">
      <c r="C678" s="169" t="s">
        <v>1390</v>
      </c>
      <c r="H678" s="169" t="s">
        <v>1400</v>
      </c>
      <c r="M678" s="169" t="s">
        <v>1400</v>
      </c>
      <c r="R678" s="169" t="s">
        <v>1401</v>
      </c>
      <c r="U678" s="176"/>
      <c r="W678" s="169" t="s">
        <v>1401</v>
      </c>
      <c r="AU678" s="191"/>
    </row>
    <row r="679" spans="1:59">
      <c r="C679" s="169" t="s">
        <v>1394</v>
      </c>
      <c r="H679" s="169" t="s">
        <v>1402</v>
      </c>
      <c r="M679" s="169" t="s">
        <v>1402</v>
      </c>
      <c r="R679" s="169" t="s">
        <v>1403</v>
      </c>
      <c r="U679" s="176"/>
      <c r="W679" s="169" t="s">
        <v>1403</v>
      </c>
    </row>
    <row r="680" spans="1:59">
      <c r="C680" s="169" t="s">
        <v>1397</v>
      </c>
      <c r="H680" s="169" t="s">
        <v>1404</v>
      </c>
      <c r="M680" s="169" t="s">
        <v>1404</v>
      </c>
      <c r="R680" s="175" t="s">
        <v>4433</v>
      </c>
      <c r="U680" s="175"/>
    </row>
    <row r="681" spans="1:59">
      <c r="C681" s="169" t="s">
        <v>1400</v>
      </c>
      <c r="H681" s="175" t="s">
        <v>4433</v>
      </c>
    </row>
    <row r="682" spans="1:59">
      <c r="C682" s="169" t="s">
        <v>1402</v>
      </c>
    </row>
    <row r="683" spans="1:59">
      <c r="C683" s="169" t="s">
        <v>1404</v>
      </c>
    </row>
    <row r="684" spans="1:59">
      <c r="C684" s="175" t="s">
        <v>4433</v>
      </c>
    </row>
    <row r="688" spans="1:59" s="174" customFormat="1" ht="14">
      <c r="A688" s="170"/>
      <c r="B688" s="164" t="s">
        <v>1405</v>
      </c>
      <c r="C688" s="172"/>
      <c r="D688" s="172"/>
      <c r="E688" s="172"/>
      <c r="F688" s="172"/>
      <c r="G688" s="172"/>
      <c r="H688" s="172"/>
      <c r="I688" s="172"/>
      <c r="J688" s="172"/>
      <c r="K688" s="172"/>
      <c r="L688" s="172"/>
      <c r="M688" s="172"/>
      <c r="N688" s="173"/>
      <c r="AW688" s="169"/>
      <c r="AX688" s="169"/>
      <c r="AY688" s="169"/>
    </row>
    <row r="689" spans="3:51">
      <c r="AN689" s="191"/>
    </row>
    <row r="690" spans="3:51">
      <c r="C690" s="191" t="s">
        <v>4434</v>
      </c>
      <c r="H690" s="191" t="s">
        <v>4435</v>
      </c>
      <c r="L690" s="215"/>
      <c r="M690" s="191" t="s">
        <v>4436</v>
      </c>
      <c r="R690" s="191" t="s">
        <v>4437</v>
      </c>
      <c r="V690" s="215"/>
      <c r="W690" s="191" t="s">
        <v>4369</v>
      </c>
      <c r="AA690" s="215"/>
      <c r="AB690" s="191" t="s">
        <v>4438</v>
      </c>
      <c r="AG690" s="191" t="s">
        <v>1164</v>
      </c>
      <c r="AL690" s="191" t="s">
        <v>831</v>
      </c>
      <c r="AQ690" s="191" t="s">
        <v>823</v>
      </c>
      <c r="AU690" s="191" t="s">
        <v>1406</v>
      </c>
      <c r="AY690" s="215"/>
    </row>
    <row r="691" spans="3:51">
      <c r="C691" s="169" t="s">
        <v>810</v>
      </c>
      <c r="H691" s="169" t="s">
        <v>810</v>
      </c>
      <c r="M691" s="169" t="s">
        <v>810</v>
      </c>
      <c r="R691" s="169" t="s">
        <v>810</v>
      </c>
      <c r="W691" s="169" t="s">
        <v>810</v>
      </c>
      <c r="AB691" s="169" t="s">
        <v>810</v>
      </c>
      <c r="AG691" s="169" t="s">
        <v>810</v>
      </c>
      <c r="AL691" s="169" t="s">
        <v>810</v>
      </c>
      <c r="AQ691" s="169" t="s">
        <v>810</v>
      </c>
      <c r="AU691" s="169" t="s">
        <v>810</v>
      </c>
    </row>
    <row r="692" spans="3:51">
      <c r="C692" s="169" t="s">
        <v>1334</v>
      </c>
      <c r="H692" s="169" t="s">
        <v>1334</v>
      </c>
      <c r="M692" s="169" t="s">
        <v>1334</v>
      </c>
      <c r="R692" s="169" t="s">
        <v>1334</v>
      </c>
      <c r="W692" s="169" t="s">
        <v>1335</v>
      </c>
      <c r="AB692" s="169" t="s">
        <v>1334</v>
      </c>
      <c r="AG692" s="169" t="s">
        <v>1335</v>
      </c>
      <c r="AL692" s="169" t="s">
        <v>1338</v>
      </c>
      <c r="AQ692" s="169" t="s">
        <v>1338</v>
      </c>
      <c r="AU692" s="169" t="s">
        <v>1338</v>
      </c>
    </row>
    <row r="693" spans="3:51">
      <c r="C693" s="169" t="s">
        <v>1407</v>
      </c>
      <c r="H693" s="169" t="s">
        <v>1407</v>
      </c>
      <c r="M693" s="169" t="s">
        <v>1407</v>
      </c>
      <c r="R693" s="169" t="s">
        <v>1407</v>
      </c>
      <c r="W693" s="169" t="s">
        <v>1408</v>
      </c>
      <c r="AB693" s="169" t="s">
        <v>1407</v>
      </c>
      <c r="AG693" s="169" t="s">
        <v>1408</v>
      </c>
      <c r="AL693" s="169" t="s">
        <v>1409</v>
      </c>
      <c r="AQ693" s="169" t="s">
        <v>1346</v>
      </c>
      <c r="AU693" s="169" t="s">
        <v>1409</v>
      </c>
    </row>
    <row r="694" spans="3:51">
      <c r="C694" s="169" t="s">
        <v>1410</v>
      </c>
      <c r="H694" s="169" t="s">
        <v>1410</v>
      </c>
      <c r="M694" s="169" t="s">
        <v>1342</v>
      </c>
      <c r="R694" s="169" t="s">
        <v>1342</v>
      </c>
      <c r="W694" s="169" t="s">
        <v>1343</v>
      </c>
      <c r="AB694" s="169" t="s">
        <v>1342</v>
      </c>
      <c r="AG694" s="169" t="s">
        <v>1343</v>
      </c>
      <c r="AL694" s="169" t="s">
        <v>1411</v>
      </c>
      <c r="AQ694" s="169" t="s">
        <v>1355</v>
      </c>
      <c r="AU694" s="169" t="s">
        <v>1411</v>
      </c>
    </row>
    <row r="695" spans="3:51">
      <c r="C695" s="169" t="s">
        <v>1412</v>
      </c>
      <c r="H695" s="169" t="s">
        <v>1412</v>
      </c>
      <c r="M695" s="169" t="s">
        <v>1351</v>
      </c>
      <c r="R695" s="169" t="s">
        <v>1351</v>
      </c>
      <c r="W695" s="169" t="s">
        <v>1352</v>
      </c>
      <c r="AB695" s="169" t="s">
        <v>1351</v>
      </c>
      <c r="AG695" s="169" t="s">
        <v>1413</v>
      </c>
      <c r="AL695" s="169" t="s">
        <v>1414</v>
      </c>
      <c r="AQ695" s="169" t="s">
        <v>1415</v>
      </c>
      <c r="AU695" s="169" t="s">
        <v>1414</v>
      </c>
    </row>
    <row r="696" spans="3:51">
      <c r="C696" s="169" t="s">
        <v>1416</v>
      </c>
      <c r="H696" s="169" t="s">
        <v>1416</v>
      </c>
      <c r="M696" s="169" t="s">
        <v>1359</v>
      </c>
      <c r="R696" s="169" t="s">
        <v>1359</v>
      </c>
      <c r="W696" s="169" t="s">
        <v>1417</v>
      </c>
      <c r="AB696" s="169" t="s">
        <v>1359</v>
      </c>
      <c r="AG696" s="169" t="s">
        <v>1418</v>
      </c>
      <c r="AL696" s="169" t="s">
        <v>1419</v>
      </c>
    </row>
    <row r="697" spans="3:51">
      <c r="C697" s="169" t="s">
        <v>1342</v>
      </c>
      <c r="H697" s="169" t="s">
        <v>1342</v>
      </c>
      <c r="M697" s="169" t="s">
        <v>1420</v>
      </c>
      <c r="R697" s="169" t="s">
        <v>1420</v>
      </c>
      <c r="W697" s="169" t="s">
        <v>1360</v>
      </c>
      <c r="AB697" s="169" t="s">
        <v>1420</v>
      </c>
      <c r="AG697" s="169" t="s">
        <v>1421</v>
      </c>
      <c r="AL697" s="169" t="s">
        <v>1422</v>
      </c>
    </row>
    <row r="698" spans="3:51">
      <c r="C698" s="169" t="s">
        <v>1351</v>
      </c>
      <c r="H698" s="169" t="s">
        <v>1351</v>
      </c>
      <c r="M698" s="169" t="s">
        <v>1367</v>
      </c>
      <c r="R698" s="169" t="s">
        <v>1367</v>
      </c>
      <c r="W698" s="169" t="s">
        <v>1368</v>
      </c>
      <c r="AB698" s="169" t="s">
        <v>1367</v>
      </c>
      <c r="AG698" s="169" t="s">
        <v>1423</v>
      </c>
      <c r="AL698" s="169" t="s">
        <v>1424</v>
      </c>
    </row>
    <row r="699" spans="3:51">
      <c r="C699" s="169" t="s">
        <v>1359</v>
      </c>
      <c r="H699" s="169" t="s">
        <v>1359</v>
      </c>
      <c r="M699" s="169" t="s">
        <v>1375</v>
      </c>
      <c r="R699" s="169" t="s">
        <v>1375</v>
      </c>
      <c r="W699" s="169" t="s">
        <v>1376</v>
      </c>
      <c r="AB699" s="169" t="s">
        <v>1375</v>
      </c>
      <c r="AG699" s="169" t="s">
        <v>1425</v>
      </c>
      <c r="AL699" s="169" t="s">
        <v>1426</v>
      </c>
    </row>
    <row r="700" spans="3:51">
      <c r="C700" s="169" t="s">
        <v>1420</v>
      </c>
      <c r="H700" s="169" t="s">
        <v>1420</v>
      </c>
      <c r="M700" s="169" t="s">
        <v>1382</v>
      </c>
      <c r="R700" s="169" t="s">
        <v>1382</v>
      </c>
      <c r="W700" s="169" t="s">
        <v>1383</v>
      </c>
      <c r="AB700" s="169" t="s">
        <v>1382</v>
      </c>
      <c r="AG700" s="169" t="s">
        <v>1427</v>
      </c>
    </row>
    <row r="701" spans="3:51">
      <c r="C701" s="169" t="s">
        <v>1367</v>
      </c>
      <c r="H701" s="169" t="s">
        <v>1367</v>
      </c>
      <c r="M701" s="169" t="s">
        <v>1390</v>
      </c>
      <c r="R701" s="169" t="s">
        <v>1390</v>
      </c>
      <c r="W701" s="169" t="s">
        <v>1391</v>
      </c>
      <c r="AB701" s="169" t="s">
        <v>1428</v>
      </c>
      <c r="AG701" s="169" t="s">
        <v>1429</v>
      </c>
    </row>
    <row r="702" spans="3:51">
      <c r="C702" s="169" t="s">
        <v>1375</v>
      </c>
      <c r="H702" s="169" t="s">
        <v>1375</v>
      </c>
      <c r="M702" s="169" t="s">
        <v>1394</v>
      </c>
      <c r="R702" s="169" t="s">
        <v>1394</v>
      </c>
      <c r="W702" s="169" t="s">
        <v>1395</v>
      </c>
      <c r="AB702" s="169" t="s">
        <v>1430</v>
      </c>
    </row>
    <row r="703" spans="3:51">
      <c r="C703" s="169" t="s">
        <v>1382</v>
      </c>
      <c r="H703" s="169" t="s">
        <v>1382</v>
      </c>
      <c r="M703" s="169" t="s">
        <v>1397</v>
      </c>
      <c r="R703" s="169" t="s">
        <v>1397</v>
      </c>
      <c r="W703" s="169" t="s">
        <v>1398</v>
      </c>
      <c r="AB703" s="169" t="s">
        <v>1431</v>
      </c>
    </row>
    <row r="704" spans="3:51">
      <c r="C704" s="169" t="s">
        <v>1390</v>
      </c>
      <c r="H704" s="169" t="s">
        <v>1390</v>
      </c>
      <c r="M704" s="169" t="s">
        <v>1400</v>
      </c>
      <c r="R704" s="169" t="s">
        <v>1400</v>
      </c>
      <c r="W704" s="169" t="s">
        <v>1401</v>
      </c>
      <c r="AB704" s="169" t="s">
        <v>1432</v>
      </c>
    </row>
    <row r="705" spans="1:57">
      <c r="C705" s="169" t="s">
        <v>1394</v>
      </c>
      <c r="H705" s="169" t="s">
        <v>1394</v>
      </c>
      <c r="M705" s="169" t="s">
        <v>1402</v>
      </c>
      <c r="R705" s="169" t="s">
        <v>1402</v>
      </c>
      <c r="W705" s="169" t="s">
        <v>1403</v>
      </c>
      <c r="AB705" s="175" t="s">
        <v>1433</v>
      </c>
    </row>
    <row r="706" spans="1:57">
      <c r="C706" s="169" t="s">
        <v>1397</v>
      </c>
      <c r="H706" s="169" t="s">
        <v>1397</v>
      </c>
      <c r="M706" s="169" t="s">
        <v>1404</v>
      </c>
      <c r="R706" s="169" t="s">
        <v>1404</v>
      </c>
    </row>
    <row r="707" spans="1:57">
      <c r="C707" s="169" t="s">
        <v>1400</v>
      </c>
      <c r="H707" s="169" t="s">
        <v>1400</v>
      </c>
      <c r="M707" s="175" t="s">
        <v>1433</v>
      </c>
    </row>
    <row r="708" spans="1:57">
      <c r="C708" s="169" t="s">
        <v>1402</v>
      </c>
      <c r="H708" s="169" t="s">
        <v>1402</v>
      </c>
      <c r="M708" s="175" t="s">
        <v>1434</v>
      </c>
    </row>
    <row r="709" spans="1:57">
      <c r="C709" s="169" t="s">
        <v>1404</v>
      </c>
      <c r="H709" s="169" t="s">
        <v>1404</v>
      </c>
    </row>
    <row r="710" spans="1:57">
      <c r="C710" s="175" t="s">
        <v>1433</v>
      </c>
      <c r="G710" s="175"/>
    </row>
    <row r="711" spans="1:57">
      <c r="C711" s="175" t="s">
        <v>1434</v>
      </c>
      <c r="G711" s="177"/>
    </row>
    <row r="712" spans="1:57">
      <c r="I712" s="177"/>
    </row>
    <row r="713" spans="1:57">
      <c r="C713" s="177"/>
    </row>
    <row r="715" spans="1:57" s="174" customFormat="1" ht="14">
      <c r="A715" s="170"/>
      <c r="B715" s="164" t="s">
        <v>1435</v>
      </c>
      <c r="C715" s="172"/>
      <c r="D715" s="172"/>
      <c r="E715" s="172"/>
      <c r="F715" s="172"/>
      <c r="G715" s="172"/>
      <c r="H715" s="172"/>
      <c r="I715" s="172"/>
      <c r="J715" s="172"/>
      <c r="K715" s="172"/>
      <c r="L715" s="172"/>
      <c r="M715" s="172"/>
      <c r="N715" s="172"/>
      <c r="O715" s="172"/>
      <c r="P715" s="172"/>
      <c r="Q715" s="172"/>
      <c r="R715" s="172"/>
      <c r="S715" s="172"/>
      <c r="T715" s="173"/>
      <c r="BB715" s="169"/>
      <c r="BC715" s="169"/>
      <c r="BD715" s="169"/>
      <c r="BE715" s="169"/>
    </row>
    <row r="717" spans="1:57">
      <c r="B717" s="215"/>
      <c r="C717" s="191" t="s">
        <v>1436</v>
      </c>
    </row>
    <row r="718" spans="1:57">
      <c r="C718" s="169" t="s">
        <v>810</v>
      </c>
    </row>
    <row r="719" spans="1:57">
      <c r="C719" s="169" t="s">
        <v>1334</v>
      </c>
    </row>
    <row r="720" spans="1:57">
      <c r="C720" s="169" t="s">
        <v>1407</v>
      </c>
    </row>
    <row r="721" spans="3:3">
      <c r="C721" s="169" t="s">
        <v>1410</v>
      </c>
    </row>
    <row r="722" spans="3:3">
      <c r="C722" s="169" t="s">
        <v>1412</v>
      </c>
    </row>
    <row r="723" spans="3:3">
      <c r="C723" s="169" t="s">
        <v>1416</v>
      </c>
    </row>
    <row r="724" spans="3:3">
      <c r="C724" s="169" t="s">
        <v>1342</v>
      </c>
    </row>
    <row r="725" spans="3:3">
      <c r="C725" s="169" t="s">
        <v>1351</v>
      </c>
    </row>
    <row r="726" spans="3:3">
      <c r="C726" s="169" t="s">
        <v>1359</v>
      </c>
    </row>
    <row r="727" spans="3:3">
      <c r="C727" s="169" t="s">
        <v>1420</v>
      </c>
    </row>
    <row r="728" spans="3:3">
      <c r="C728" s="169" t="s">
        <v>1367</v>
      </c>
    </row>
    <row r="729" spans="3:3">
      <c r="C729" s="169" t="s">
        <v>1437</v>
      </c>
    </row>
    <row r="730" spans="3:3">
      <c r="C730" s="169" t="s">
        <v>1438</v>
      </c>
    </row>
    <row r="731" spans="3:3">
      <c r="C731" s="169" t="s">
        <v>1439</v>
      </c>
    </row>
    <row r="732" spans="3:3">
      <c r="C732" s="169" t="s">
        <v>1440</v>
      </c>
    </row>
    <row r="733" spans="3:3">
      <c r="C733" s="169" t="s">
        <v>1441</v>
      </c>
    </row>
    <row r="734" spans="3:3">
      <c r="C734" s="169" t="s">
        <v>1442</v>
      </c>
    </row>
    <row r="735" spans="3:3">
      <c r="C735" s="169" t="s">
        <v>1443</v>
      </c>
    </row>
    <row r="736" spans="3:3">
      <c r="C736" s="169" t="s">
        <v>1444</v>
      </c>
    </row>
    <row r="737" spans="1:16">
      <c r="C737" s="169" t="s">
        <v>1445</v>
      </c>
    </row>
    <row r="738" spans="1:16">
      <c r="C738" s="169" t="s">
        <v>1446</v>
      </c>
    </row>
    <row r="739" spans="1:16">
      <c r="C739" s="169" t="s">
        <v>1447</v>
      </c>
    </row>
    <row r="740" spans="1:16">
      <c r="C740" s="169" t="s">
        <v>1448</v>
      </c>
    </row>
    <row r="741" spans="1:16">
      <c r="C741" s="169" t="s">
        <v>1449</v>
      </c>
    </row>
    <row r="742" spans="1:16">
      <c r="C742" s="169" t="s">
        <v>1450</v>
      </c>
    </row>
    <row r="743" spans="1:16">
      <c r="C743" s="169" t="s">
        <v>1451</v>
      </c>
    </row>
    <row r="744" spans="1:16">
      <c r="C744" s="169" t="s">
        <v>1452</v>
      </c>
    </row>
    <row r="745" spans="1:16">
      <c r="C745" s="169" t="s">
        <v>1453</v>
      </c>
    </row>
    <row r="746" spans="1:16">
      <c r="C746" s="169" t="s">
        <v>1454</v>
      </c>
    </row>
    <row r="747" spans="1:16">
      <c r="C747" s="169" t="s">
        <v>1455</v>
      </c>
    </row>
    <row r="748" spans="1:16">
      <c r="C748" s="175"/>
    </row>
    <row r="751" spans="1:16" s="174" customFormat="1" ht="14">
      <c r="A751" s="170"/>
      <c r="B751" s="164" t="s">
        <v>1456</v>
      </c>
      <c r="C751" s="172"/>
      <c r="D751" s="172"/>
      <c r="E751" s="172"/>
      <c r="F751" s="172"/>
      <c r="G751" s="172"/>
      <c r="H751" s="172"/>
      <c r="I751" s="172"/>
      <c r="J751" s="172"/>
      <c r="K751" s="172"/>
      <c r="L751" s="172"/>
      <c r="M751" s="172"/>
      <c r="N751" s="165"/>
      <c r="O751" s="172"/>
      <c r="P751" s="173"/>
    </row>
    <row r="753" spans="3:3">
      <c r="C753" s="191" t="s">
        <v>4439</v>
      </c>
    </row>
    <row r="754" spans="3:3">
      <c r="C754" s="169" t="s">
        <v>810</v>
      </c>
    </row>
    <row r="755" spans="3:3">
      <c r="C755" s="169" t="s">
        <v>1334</v>
      </c>
    </row>
    <row r="756" spans="3:3">
      <c r="C756" s="169" t="s">
        <v>1342</v>
      </c>
    </row>
    <row r="757" spans="3:3">
      <c r="C757" s="169" t="s">
        <v>1351</v>
      </c>
    </row>
    <row r="758" spans="3:3">
      <c r="C758" s="169" t="s">
        <v>1359</v>
      </c>
    </row>
    <row r="759" spans="3:3">
      <c r="C759" s="169" t="s">
        <v>1367</v>
      </c>
    </row>
    <row r="760" spans="3:3">
      <c r="C760" s="169" t="s">
        <v>1437</v>
      </c>
    </row>
    <row r="761" spans="3:3">
      <c r="C761" s="169" t="s">
        <v>1438</v>
      </c>
    </row>
    <row r="762" spans="3:3">
      <c r="C762" s="169" t="s">
        <v>1439</v>
      </c>
    </row>
    <row r="763" spans="3:3">
      <c r="C763" s="169" t="s">
        <v>1440</v>
      </c>
    </row>
    <row r="764" spans="3:3">
      <c r="C764" s="169" t="s">
        <v>1441</v>
      </c>
    </row>
    <row r="765" spans="3:3">
      <c r="C765" s="169" t="s">
        <v>1442</v>
      </c>
    </row>
    <row r="766" spans="3:3">
      <c r="C766" s="169" t="s">
        <v>1443</v>
      </c>
    </row>
    <row r="767" spans="3:3">
      <c r="C767" s="169" t="s">
        <v>1444</v>
      </c>
    </row>
    <row r="768" spans="3:3">
      <c r="C768" s="169" t="s">
        <v>1445</v>
      </c>
    </row>
    <row r="769" spans="2:10">
      <c r="C769" s="169" t="s">
        <v>1446</v>
      </c>
    </row>
    <row r="770" spans="2:10">
      <c r="C770" s="169" t="s">
        <v>1447</v>
      </c>
    </row>
    <row r="771" spans="2:10">
      <c r="C771" s="169" t="s">
        <v>1448</v>
      </c>
    </row>
    <row r="772" spans="2:10">
      <c r="C772" s="169" t="s">
        <v>1449</v>
      </c>
    </row>
    <row r="773" spans="2:10">
      <c r="C773" s="169" t="s">
        <v>4440</v>
      </c>
    </row>
    <row r="774" spans="2:10">
      <c r="C774" s="169" t="s">
        <v>4441</v>
      </c>
    </row>
    <row r="775" spans="2:10">
      <c r="C775" s="169" t="s">
        <v>4442</v>
      </c>
    </row>
    <row r="776" spans="2:10">
      <c r="C776" s="169" t="s">
        <v>4443</v>
      </c>
    </row>
    <row r="777" spans="2:10">
      <c r="C777" s="169" t="s">
        <v>4444</v>
      </c>
    </row>
    <row r="778" spans="2:10">
      <c r="C778" s="169" t="s">
        <v>4445</v>
      </c>
    </row>
    <row r="780" spans="2:10">
      <c r="C780" s="175"/>
    </row>
    <row r="781" spans="2:10">
      <c r="C781" s="175"/>
    </row>
    <row r="782" spans="2:10" ht="14">
      <c r="B782" s="164" t="s">
        <v>1457</v>
      </c>
      <c r="C782" s="165"/>
      <c r="D782" s="165"/>
      <c r="E782" s="165"/>
      <c r="F782" s="165"/>
      <c r="G782" s="165"/>
      <c r="H782" s="165"/>
      <c r="I782" s="165"/>
      <c r="J782" s="166"/>
    </row>
    <row r="784" spans="2:10">
      <c r="C784" s="191" t="s">
        <v>1458</v>
      </c>
    </row>
    <row r="785" spans="2:10">
      <c r="C785" s="169" t="s">
        <v>810</v>
      </c>
    </row>
    <row r="786" spans="2:10">
      <c r="C786" s="169" t="s">
        <v>1459</v>
      </c>
    </row>
    <row r="787" spans="2:10">
      <c r="C787" s="169" t="s">
        <v>1460</v>
      </c>
    </row>
    <row r="788" spans="2:10">
      <c r="C788" s="169" t="s">
        <v>1461</v>
      </c>
    </row>
    <row r="789" spans="2:10">
      <c r="C789" s="169" t="s">
        <v>1462</v>
      </c>
    </row>
    <row r="790" spans="2:10">
      <c r="C790" s="169" t="s">
        <v>1463</v>
      </c>
    </row>
    <row r="791" spans="2:10">
      <c r="C791" s="169" t="s">
        <v>1464</v>
      </c>
    </row>
    <row r="792" spans="2:10">
      <c r="C792" s="169" t="s">
        <v>1465</v>
      </c>
    </row>
    <row r="793" spans="2:10">
      <c r="C793" s="169" t="s">
        <v>1466</v>
      </c>
    </row>
    <row r="794" spans="2:10">
      <c r="C794" s="169" t="s">
        <v>1467</v>
      </c>
    </row>
    <row r="795" spans="2:10">
      <c r="C795" s="169" t="s">
        <v>1468</v>
      </c>
    </row>
    <row r="796" spans="2:10">
      <c r="C796" s="169" t="s">
        <v>1469</v>
      </c>
    </row>
    <row r="800" spans="2:10" ht="14">
      <c r="B800" s="164" t="s">
        <v>1470</v>
      </c>
      <c r="C800" s="165"/>
      <c r="D800" s="165"/>
      <c r="E800" s="165"/>
      <c r="F800" s="165"/>
      <c r="G800" s="165"/>
      <c r="H800" s="165"/>
      <c r="I800" s="165"/>
      <c r="J800" s="166"/>
    </row>
    <row r="802" spans="2:54">
      <c r="C802" s="191" t="s">
        <v>836</v>
      </c>
    </row>
    <row r="803" spans="2:54">
      <c r="C803" s="169" t="s">
        <v>810</v>
      </c>
    </row>
    <row r="804" spans="2:54">
      <c r="C804" s="169" t="s">
        <v>1471</v>
      </c>
    </row>
    <row r="805" spans="2:54">
      <c r="C805" s="169" t="s">
        <v>1472</v>
      </c>
    </row>
    <row r="806" spans="2:54">
      <c r="C806" s="169" t="s">
        <v>1473</v>
      </c>
    </row>
    <row r="807" spans="2:54">
      <c r="C807" s="169" t="s">
        <v>1474</v>
      </c>
    </row>
    <row r="808" spans="2:54">
      <c r="C808" s="169" t="s">
        <v>1475</v>
      </c>
    </row>
    <row r="809" spans="2:54">
      <c r="C809" s="169" t="s">
        <v>1476</v>
      </c>
    </row>
    <row r="810" spans="2:54">
      <c r="C810" s="169" t="s">
        <v>1477</v>
      </c>
    </row>
    <row r="814" spans="2:54" ht="14">
      <c r="B814" s="164" t="s">
        <v>1478</v>
      </c>
      <c r="C814" s="165"/>
      <c r="D814" s="165"/>
      <c r="E814" s="165"/>
      <c r="F814" s="166"/>
    </row>
    <row r="816" spans="2:54">
      <c r="C816" s="191" t="s">
        <v>1479</v>
      </c>
      <c r="M816" s="191" t="s">
        <v>1480</v>
      </c>
      <c r="U816" s="191" t="s">
        <v>1481</v>
      </c>
      <c r="AC816" s="191" t="s">
        <v>1103</v>
      </c>
      <c r="AJ816" s="191" t="s">
        <v>1292</v>
      </c>
      <c r="AP816" s="191" t="s">
        <v>4446</v>
      </c>
      <c r="BB816" s="191"/>
    </row>
    <row r="817" spans="3:42">
      <c r="C817" s="169" t="s">
        <v>841</v>
      </c>
      <c r="M817" s="169" t="s">
        <v>841</v>
      </c>
      <c r="U817" s="169" t="s">
        <v>841</v>
      </c>
      <c r="AC817" s="169" t="s">
        <v>841</v>
      </c>
      <c r="AJ817" s="169" t="s">
        <v>841</v>
      </c>
      <c r="AP817" s="169" t="s">
        <v>841</v>
      </c>
    </row>
    <row r="818" spans="3:42">
      <c r="C818" s="169" t="s">
        <v>1483</v>
      </c>
      <c r="M818" s="169" t="s">
        <v>1483</v>
      </c>
      <c r="U818" s="169" t="s">
        <v>1484</v>
      </c>
      <c r="AC818" s="169" t="s">
        <v>1485</v>
      </c>
      <c r="AJ818" s="169" t="s">
        <v>1483</v>
      </c>
      <c r="AP818" s="169" t="s">
        <v>1486</v>
      </c>
    </row>
    <row r="819" spans="3:42">
      <c r="C819" s="169" t="s">
        <v>1487</v>
      </c>
      <c r="M819" s="169" t="s">
        <v>1487</v>
      </c>
      <c r="U819" s="169" t="s">
        <v>1488</v>
      </c>
      <c r="AC819" s="169" t="s">
        <v>1489</v>
      </c>
      <c r="AJ819" s="169" t="s">
        <v>1490</v>
      </c>
      <c r="AP819" s="169" t="s">
        <v>1491</v>
      </c>
    </row>
    <row r="820" spans="3:42">
      <c r="C820" s="169" t="s">
        <v>1492</v>
      </c>
      <c r="M820" s="169" t="s">
        <v>1492</v>
      </c>
      <c r="U820" s="169" t="s">
        <v>1493</v>
      </c>
      <c r="AC820" s="169" t="s">
        <v>1494</v>
      </c>
      <c r="AJ820" s="169" t="s">
        <v>1495</v>
      </c>
      <c r="AP820" s="169" t="s">
        <v>1496</v>
      </c>
    </row>
    <row r="821" spans="3:42">
      <c r="C821" s="169" t="s">
        <v>1497</v>
      </c>
      <c r="M821" s="169" t="s">
        <v>1497</v>
      </c>
      <c r="U821" s="169" t="s">
        <v>1498</v>
      </c>
      <c r="AC821" s="169" t="s">
        <v>1499</v>
      </c>
      <c r="AJ821" s="169" t="s">
        <v>1500</v>
      </c>
      <c r="AP821" s="169" t="s">
        <v>1501</v>
      </c>
    </row>
    <row r="822" spans="3:42">
      <c r="C822" s="169" t="s">
        <v>1502</v>
      </c>
      <c r="M822" s="169" t="s">
        <v>1502</v>
      </c>
      <c r="U822" s="169" t="s">
        <v>1503</v>
      </c>
      <c r="AC822" s="169" t="s">
        <v>1504</v>
      </c>
      <c r="AJ822" s="169" t="s">
        <v>1505</v>
      </c>
      <c r="AP822" s="169" t="s">
        <v>1506</v>
      </c>
    </row>
    <row r="823" spans="3:42">
      <c r="C823" s="169" t="s">
        <v>1507</v>
      </c>
      <c r="M823" s="169" t="s">
        <v>1490</v>
      </c>
      <c r="U823" s="169" t="s">
        <v>1508</v>
      </c>
      <c r="AC823" s="169" t="s">
        <v>1509</v>
      </c>
      <c r="AJ823" s="169" t="s">
        <v>1510</v>
      </c>
      <c r="AP823" s="169" t="s">
        <v>1511</v>
      </c>
    </row>
    <row r="824" spans="3:42">
      <c r="C824" s="169" t="s">
        <v>1490</v>
      </c>
      <c r="M824" s="169" t="s">
        <v>1512</v>
      </c>
      <c r="U824" s="169" t="s">
        <v>1513</v>
      </c>
      <c r="AC824" s="169" t="s">
        <v>1514</v>
      </c>
      <c r="AJ824" s="169" t="s">
        <v>1515</v>
      </c>
      <c r="AP824" s="169" t="s">
        <v>1516</v>
      </c>
    </row>
    <row r="825" spans="3:42">
      <c r="C825" s="169" t="s">
        <v>1512</v>
      </c>
      <c r="M825" s="169" t="s">
        <v>1517</v>
      </c>
      <c r="U825" s="169" t="s">
        <v>1518</v>
      </c>
      <c r="AC825" s="169" t="s">
        <v>1519</v>
      </c>
      <c r="AJ825" s="169" t="s">
        <v>1520</v>
      </c>
      <c r="AP825" s="169" t="s">
        <v>1521</v>
      </c>
    </row>
    <row r="826" spans="3:42">
      <c r="C826" s="169" t="s">
        <v>1522</v>
      </c>
      <c r="M826" s="169" t="s">
        <v>1495</v>
      </c>
      <c r="U826" s="169" t="s">
        <v>1523</v>
      </c>
      <c r="AC826" s="169" t="s">
        <v>1524</v>
      </c>
      <c r="AJ826" s="169" t="s">
        <v>1525</v>
      </c>
      <c r="AP826" s="169" t="s">
        <v>1526</v>
      </c>
    </row>
    <row r="827" spans="3:42">
      <c r="C827" s="169" t="s">
        <v>1517</v>
      </c>
      <c r="M827" s="169" t="s">
        <v>1500</v>
      </c>
      <c r="U827" s="169" t="s">
        <v>1527</v>
      </c>
      <c r="AC827" s="169" t="s">
        <v>1528</v>
      </c>
      <c r="AJ827" s="169" t="s">
        <v>1529</v>
      </c>
      <c r="AP827" s="169" t="s">
        <v>1530</v>
      </c>
    </row>
    <row r="828" spans="3:42">
      <c r="C828" s="169" t="s">
        <v>1531</v>
      </c>
      <c r="M828" s="169" t="s">
        <v>1505</v>
      </c>
      <c r="U828" s="169" t="s">
        <v>1532</v>
      </c>
      <c r="AC828" s="169" t="s">
        <v>1533</v>
      </c>
      <c r="AJ828" s="169" t="s">
        <v>1534</v>
      </c>
      <c r="AP828" s="169" t="s">
        <v>1535</v>
      </c>
    </row>
    <row r="829" spans="3:42">
      <c r="C829" s="169" t="s">
        <v>1495</v>
      </c>
      <c r="M829" s="169" t="s">
        <v>1536</v>
      </c>
      <c r="U829" s="169" t="s">
        <v>1537</v>
      </c>
      <c r="AC829" s="169" t="s">
        <v>1538</v>
      </c>
      <c r="AJ829" s="169" t="s">
        <v>1539</v>
      </c>
      <c r="AP829" s="169" t="s">
        <v>1540</v>
      </c>
    </row>
    <row r="830" spans="3:42">
      <c r="C830" s="169" t="s">
        <v>1541</v>
      </c>
      <c r="M830" s="169" t="s">
        <v>1542</v>
      </c>
      <c r="U830" s="169" t="s">
        <v>1543</v>
      </c>
      <c r="AC830" s="169" t="s">
        <v>1544</v>
      </c>
      <c r="AJ830" s="169" t="s">
        <v>1545</v>
      </c>
      <c r="AP830" s="169" t="s">
        <v>1546</v>
      </c>
    </row>
    <row r="831" spans="3:42">
      <c r="C831" s="169" t="s">
        <v>1547</v>
      </c>
      <c r="M831" s="169" t="s">
        <v>1548</v>
      </c>
      <c r="U831" s="169" t="s">
        <v>1549</v>
      </c>
      <c r="AC831" s="169" t="s">
        <v>1550</v>
      </c>
      <c r="AJ831" s="169" t="s">
        <v>1551</v>
      </c>
      <c r="AP831" s="169" t="s">
        <v>1552</v>
      </c>
    </row>
    <row r="832" spans="3:42">
      <c r="C832" s="169" t="s">
        <v>1500</v>
      </c>
      <c r="M832" s="169" t="s">
        <v>1553</v>
      </c>
      <c r="U832" s="169" t="s">
        <v>1554</v>
      </c>
      <c r="AC832" s="169" t="s">
        <v>1555</v>
      </c>
      <c r="AJ832" s="169" t="s">
        <v>1556</v>
      </c>
      <c r="AP832" s="169" t="s">
        <v>1557</v>
      </c>
    </row>
    <row r="833" spans="3:42">
      <c r="C833" s="169" t="s">
        <v>1558</v>
      </c>
      <c r="M833" s="169" t="s">
        <v>1559</v>
      </c>
      <c r="U833" s="169" t="s">
        <v>1560</v>
      </c>
      <c r="AC833" s="169" t="s">
        <v>1561</v>
      </c>
      <c r="AJ833" s="169" t="s">
        <v>1562</v>
      </c>
      <c r="AP833" s="169" t="s">
        <v>1563</v>
      </c>
    </row>
    <row r="834" spans="3:42">
      <c r="C834" s="169" t="s">
        <v>1564</v>
      </c>
      <c r="M834" s="169" t="s">
        <v>1565</v>
      </c>
      <c r="U834" s="169" t="s">
        <v>1566</v>
      </c>
      <c r="AC834" s="169" t="s">
        <v>1567</v>
      </c>
      <c r="AJ834" s="169" t="s">
        <v>1568</v>
      </c>
    </row>
    <row r="835" spans="3:42">
      <c r="C835" s="169" t="s">
        <v>1505</v>
      </c>
      <c r="M835" s="169" t="s">
        <v>1569</v>
      </c>
      <c r="U835" s="169" t="s">
        <v>1570</v>
      </c>
      <c r="AC835" s="169" t="s">
        <v>1571</v>
      </c>
      <c r="AJ835" s="169" t="s">
        <v>1572</v>
      </c>
    </row>
    <row r="836" spans="3:42">
      <c r="C836" s="169" t="s">
        <v>1536</v>
      </c>
      <c r="M836" s="169" t="s">
        <v>1573</v>
      </c>
      <c r="U836" s="169" t="s">
        <v>1574</v>
      </c>
      <c r="AC836" s="169" t="s">
        <v>1575</v>
      </c>
      <c r="AJ836" s="169" t="s">
        <v>1576</v>
      </c>
    </row>
    <row r="837" spans="3:42">
      <c r="C837" s="169" t="s">
        <v>1577</v>
      </c>
      <c r="M837" s="169" t="s">
        <v>1578</v>
      </c>
      <c r="U837" s="169" t="s">
        <v>1579</v>
      </c>
      <c r="AC837" s="169" t="s">
        <v>1580</v>
      </c>
      <c r="AJ837" s="169" t="s">
        <v>1581</v>
      </c>
    </row>
    <row r="838" spans="3:42">
      <c r="C838" s="169" t="s">
        <v>1582</v>
      </c>
      <c r="M838" s="169" t="s">
        <v>1583</v>
      </c>
      <c r="U838" s="169" t="s">
        <v>1584</v>
      </c>
      <c r="AC838" s="169" t="s">
        <v>1585</v>
      </c>
    </row>
    <row r="839" spans="3:42">
      <c r="C839" s="169" t="s">
        <v>1586</v>
      </c>
      <c r="M839" s="169" t="s">
        <v>1587</v>
      </c>
      <c r="U839" s="169" t="s">
        <v>1588</v>
      </c>
      <c r="AC839" s="169" t="s">
        <v>1589</v>
      </c>
    </row>
    <row r="840" spans="3:42">
      <c r="C840" s="169" t="s">
        <v>1590</v>
      </c>
      <c r="M840" s="169" t="s">
        <v>1591</v>
      </c>
      <c r="U840" s="169" t="s">
        <v>1592</v>
      </c>
      <c r="AC840" s="169" t="s">
        <v>1593</v>
      </c>
    </row>
    <row r="841" spans="3:42">
      <c r="C841" s="169" t="s">
        <v>1594</v>
      </c>
      <c r="M841" s="169" t="s">
        <v>1595</v>
      </c>
      <c r="U841" s="169" t="s">
        <v>1596</v>
      </c>
      <c r="AC841" s="169" t="s">
        <v>1597</v>
      </c>
    </row>
    <row r="842" spans="3:42">
      <c r="C842" s="169" t="s">
        <v>1598</v>
      </c>
      <c r="M842" s="169" t="s">
        <v>1599</v>
      </c>
      <c r="U842" s="169" t="s">
        <v>1600</v>
      </c>
      <c r="AC842" s="169" t="s">
        <v>1601</v>
      </c>
    </row>
    <row r="843" spans="3:42">
      <c r="C843" s="169" t="s">
        <v>1602</v>
      </c>
      <c r="M843" s="169" t="s">
        <v>1603</v>
      </c>
      <c r="U843" s="169" t="s">
        <v>1604</v>
      </c>
      <c r="AC843" s="169" t="s">
        <v>1605</v>
      </c>
    </row>
    <row r="844" spans="3:42">
      <c r="C844" s="169" t="s">
        <v>1606</v>
      </c>
      <c r="M844" s="169" t="s">
        <v>1607</v>
      </c>
      <c r="U844" s="169" t="s">
        <v>1608</v>
      </c>
    </row>
    <row r="845" spans="3:42">
      <c r="C845" s="169" t="s">
        <v>1609</v>
      </c>
      <c r="M845" s="169" t="s">
        <v>1610</v>
      </c>
      <c r="U845" s="169" t="s">
        <v>1611</v>
      </c>
    </row>
    <row r="846" spans="3:42">
      <c r="C846" s="169" t="s">
        <v>1612</v>
      </c>
      <c r="M846" s="169" t="s">
        <v>1613</v>
      </c>
      <c r="U846" s="169" t="s">
        <v>1614</v>
      </c>
    </row>
    <row r="847" spans="3:42">
      <c r="C847" s="169" t="s">
        <v>1542</v>
      </c>
      <c r="M847" s="169" t="s">
        <v>1615</v>
      </c>
      <c r="U847" s="169" t="s">
        <v>1581</v>
      </c>
    </row>
    <row r="848" spans="3:42">
      <c r="C848" s="169" t="s">
        <v>1616</v>
      </c>
      <c r="M848" s="169" t="s">
        <v>1617</v>
      </c>
    </row>
    <row r="849" spans="3:13">
      <c r="C849" s="169" t="s">
        <v>1618</v>
      </c>
      <c r="M849" s="169" t="s">
        <v>1619</v>
      </c>
    </row>
    <row r="850" spans="3:13">
      <c r="C850" s="169" t="s">
        <v>1620</v>
      </c>
      <c r="M850" s="169" t="s">
        <v>1621</v>
      </c>
    </row>
    <row r="851" spans="3:13">
      <c r="C851" s="169" t="s">
        <v>1622</v>
      </c>
      <c r="M851" s="169" t="s">
        <v>1623</v>
      </c>
    </row>
    <row r="852" spans="3:13">
      <c r="C852" s="169" t="s">
        <v>1624</v>
      </c>
      <c r="M852" s="169" t="s">
        <v>1625</v>
      </c>
    </row>
    <row r="853" spans="3:13">
      <c r="C853" s="169" t="s">
        <v>1626</v>
      </c>
      <c r="M853" s="169" t="s">
        <v>1510</v>
      </c>
    </row>
    <row r="854" spans="3:13">
      <c r="C854" s="169" t="s">
        <v>1548</v>
      </c>
      <c r="M854" s="169" t="s">
        <v>1627</v>
      </c>
    </row>
    <row r="855" spans="3:13">
      <c r="C855" s="169" t="s">
        <v>1628</v>
      </c>
      <c r="M855" s="169" t="s">
        <v>1629</v>
      </c>
    </row>
    <row r="856" spans="3:13">
      <c r="C856" s="169" t="s">
        <v>1630</v>
      </c>
      <c r="M856" s="169" t="s">
        <v>1631</v>
      </c>
    </row>
    <row r="857" spans="3:13">
      <c r="C857" s="169" t="s">
        <v>1632</v>
      </c>
      <c r="M857" s="169" t="s">
        <v>1633</v>
      </c>
    </row>
    <row r="858" spans="3:13">
      <c r="C858" s="169" t="s">
        <v>1634</v>
      </c>
      <c r="M858" s="169" t="s">
        <v>1515</v>
      </c>
    </row>
    <row r="859" spans="3:13">
      <c r="C859" s="169" t="s">
        <v>1635</v>
      </c>
      <c r="M859" s="169" t="s">
        <v>1636</v>
      </c>
    </row>
    <row r="860" spans="3:13">
      <c r="C860" s="169" t="s">
        <v>1637</v>
      </c>
      <c r="M860" s="169" t="s">
        <v>1638</v>
      </c>
    </row>
    <row r="861" spans="3:13">
      <c r="C861" s="169" t="s">
        <v>1639</v>
      </c>
      <c r="M861" s="169" t="s">
        <v>1640</v>
      </c>
    </row>
    <row r="862" spans="3:13">
      <c r="C862" s="169" t="s">
        <v>1553</v>
      </c>
      <c r="M862" s="169" t="s">
        <v>1641</v>
      </c>
    </row>
    <row r="863" spans="3:13">
      <c r="C863" s="169" t="s">
        <v>1642</v>
      </c>
      <c r="M863" s="169" t="s">
        <v>1643</v>
      </c>
    </row>
    <row r="864" spans="3:13">
      <c r="C864" s="169" t="s">
        <v>1644</v>
      </c>
      <c r="M864" s="169" t="s">
        <v>1520</v>
      </c>
    </row>
    <row r="865" spans="3:13">
      <c r="C865" s="169" t="s">
        <v>1645</v>
      </c>
      <c r="M865" s="169" t="s">
        <v>1646</v>
      </c>
    </row>
    <row r="866" spans="3:13">
      <c r="C866" s="169" t="s">
        <v>1647</v>
      </c>
      <c r="M866" s="169" t="s">
        <v>1648</v>
      </c>
    </row>
    <row r="867" spans="3:13">
      <c r="C867" s="169" t="s">
        <v>1559</v>
      </c>
      <c r="M867" s="169" t="s">
        <v>1649</v>
      </c>
    </row>
    <row r="868" spans="3:13">
      <c r="C868" s="169" t="s">
        <v>1650</v>
      </c>
      <c r="M868" s="169" t="s">
        <v>1651</v>
      </c>
    </row>
    <row r="869" spans="3:13">
      <c r="C869" s="169" t="s">
        <v>1652</v>
      </c>
      <c r="M869" s="169" t="s">
        <v>1653</v>
      </c>
    </row>
    <row r="870" spans="3:13">
      <c r="C870" s="169" t="s">
        <v>1654</v>
      </c>
      <c r="M870" s="169" t="s">
        <v>1655</v>
      </c>
    </row>
    <row r="871" spans="3:13">
      <c r="C871" s="169" t="s">
        <v>1565</v>
      </c>
      <c r="M871" s="169" t="s">
        <v>1656</v>
      </c>
    </row>
    <row r="872" spans="3:13">
      <c r="C872" s="169" t="s">
        <v>1657</v>
      </c>
      <c r="M872" s="169" t="s">
        <v>1658</v>
      </c>
    </row>
    <row r="873" spans="3:13">
      <c r="C873" s="169" t="s">
        <v>1659</v>
      </c>
      <c r="M873" s="169" t="s">
        <v>1525</v>
      </c>
    </row>
    <row r="874" spans="3:13">
      <c r="C874" s="169" t="s">
        <v>1660</v>
      </c>
      <c r="M874" s="169" t="s">
        <v>1554</v>
      </c>
    </row>
    <row r="875" spans="3:13">
      <c r="C875" s="169" t="s">
        <v>1569</v>
      </c>
      <c r="M875" s="169" t="s">
        <v>1661</v>
      </c>
    </row>
    <row r="876" spans="3:13">
      <c r="C876" s="169" t="s">
        <v>1662</v>
      </c>
      <c r="M876" s="169" t="s">
        <v>1663</v>
      </c>
    </row>
    <row r="877" spans="3:13">
      <c r="C877" s="169" t="s">
        <v>1664</v>
      </c>
      <c r="M877" s="169" t="s">
        <v>1665</v>
      </c>
    </row>
    <row r="878" spans="3:13">
      <c r="C878" s="169" t="s">
        <v>1666</v>
      </c>
      <c r="M878" s="169" t="s">
        <v>1667</v>
      </c>
    </row>
    <row r="879" spans="3:13">
      <c r="C879" s="169" t="s">
        <v>1573</v>
      </c>
      <c r="M879" s="169" t="s">
        <v>1668</v>
      </c>
    </row>
    <row r="880" spans="3:13">
      <c r="C880" s="169" t="s">
        <v>1669</v>
      </c>
      <c r="M880" s="169" t="s">
        <v>1670</v>
      </c>
    </row>
    <row r="881" spans="3:13">
      <c r="C881" s="169" t="s">
        <v>1671</v>
      </c>
      <c r="M881" s="169" t="s">
        <v>1672</v>
      </c>
    </row>
    <row r="882" spans="3:13">
      <c r="C882" s="169" t="s">
        <v>1673</v>
      </c>
      <c r="M882" s="169" t="s">
        <v>1674</v>
      </c>
    </row>
    <row r="883" spans="3:13">
      <c r="C883" s="169" t="s">
        <v>1675</v>
      </c>
      <c r="M883" s="169" t="s">
        <v>1676</v>
      </c>
    </row>
    <row r="884" spans="3:13">
      <c r="C884" s="169" t="s">
        <v>1677</v>
      </c>
      <c r="M884" s="169" t="s">
        <v>1678</v>
      </c>
    </row>
    <row r="885" spans="3:13">
      <c r="C885" s="169" t="s">
        <v>1679</v>
      </c>
      <c r="M885" s="169" t="s">
        <v>1680</v>
      </c>
    </row>
    <row r="886" spans="3:13">
      <c r="C886" s="169" t="s">
        <v>1578</v>
      </c>
      <c r="M886" s="169" t="s">
        <v>1529</v>
      </c>
    </row>
    <row r="887" spans="3:13">
      <c r="C887" s="169" t="s">
        <v>1681</v>
      </c>
      <c r="M887" s="169" t="s">
        <v>1682</v>
      </c>
    </row>
    <row r="888" spans="3:13">
      <c r="C888" s="169" t="s">
        <v>1683</v>
      </c>
      <c r="M888" s="169" t="s">
        <v>1684</v>
      </c>
    </row>
    <row r="889" spans="3:13">
      <c r="C889" s="169" t="s">
        <v>1583</v>
      </c>
      <c r="M889" s="169" t="s">
        <v>1685</v>
      </c>
    </row>
    <row r="890" spans="3:13">
      <c r="C890" s="169" t="s">
        <v>1686</v>
      </c>
      <c r="M890" s="169" t="s">
        <v>1687</v>
      </c>
    </row>
    <row r="891" spans="3:13">
      <c r="C891" s="169" t="s">
        <v>1587</v>
      </c>
      <c r="M891" s="169" t="s">
        <v>1688</v>
      </c>
    </row>
    <row r="892" spans="3:13">
      <c r="C892" s="169" t="s">
        <v>1689</v>
      </c>
      <c r="M892" s="169" t="s">
        <v>1534</v>
      </c>
    </row>
    <row r="893" spans="3:13">
      <c r="C893" s="169" t="s">
        <v>1690</v>
      </c>
      <c r="M893" s="169" t="s">
        <v>1691</v>
      </c>
    </row>
    <row r="894" spans="3:13">
      <c r="C894" s="169" t="s">
        <v>1692</v>
      </c>
      <c r="M894" s="169" t="s">
        <v>1693</v>
      </c>
    </row>
    <row r="895" spans="3:13">
      <c r="C895" s="169" t="s">
        <v>1591</v>
      </c>
      <c r="M895" s="169" t="s">
        <v>1694</v>
      </c>
    </row>
    <row r="896" spans="3:13">
      <c r="C896" s="169" t="s">
        <v>1695</v>
      </c>
      <c r="M896" s="169" t="s">
        <v>1696</v>
      </c>
    </row>
    <row r="897" spans="3:13">
      <c r="C897" s="169" t="s">
        <v>1697</v>
      </c>
      <c r="M897" s="169" t="s">
        <v>1698</v>
      </c>
    </row>
    <row r="898" spans="3:13">
      <c r="C898" s="169" t="s">
        <v>1699</v>
      </c>
      <c r="M898" s="169" t="s">
        <v>1700</v>
      </c>
    </row>
    <row r="899" spans="3:13">
      <c r="C899" s="169" t="s">
        <v>1595</v>
      </c>
      <c r="M899" s="169" t="s">
        <v>1539</v>
      </c>
    </row>
    <row r="900" spans="3:13">
      <c r="C900" s="169" t="s">
        <v>1701</v>
      </c>
      <c r="M900" s="169" t="s">
        <v>1702</v>
      </c>
    </row>
    <row r="901" spans="3:13">
      <c r="C901" s="169" t="s">
        <v>1703</v>
      </c>
      <c r="M901" s="169" t="s">
        <v>1704</v>
      </c>
    </row>
    <row r="902" spans="3:13">
      <c r="C902" s="169" t="s">
        <v>1705</v>
      </c>
      <c r="M902" s="169" t="s">
        <v>1706</v>
      </c>
    </row>
    <row r="903" spans="3:13">
      <c r="C903" s="169" t="s">
        <v>1707</v>
      </c>
      <c r="M903" s="169" t="s">
        <v>1708</v>
      </c>
    </row>
    <row r="904" spans="3:13">
      <c r="C904" s="169" t="s">
        <v>1709</v>
      </c>
      <c r="M904" s="169" t="s">
        <v>1545</v>
      </c>
    </row>
    <row r="905" spans="3:13">
      <c r="C905" s="169" t="s">
        <v>1599</v>
      </c>
      <c r="M905" s="169" t="s">
        <v>1710</v>
      </c>
    </row>
    <row r="906" spans="3:13">
      <c r="C906" s="169" t="s">
        <v>1711</v>
      </c>
      <c r="M906" s="169" t="s">
        <v>1712</v>
      </c>
    </row>
    <row r="907" spans="3:13">
      <c r="C907" s="169" t="s">
        <v>1603</v>
      </c>
      <c r="M907" s="169" t="s">
        <v>1713</v>
      </c>
    </row>
    <row r="908" spans="3:13">
      <c r="C908" s="169" t="s">
        <v>1714</v>
      </c>
      <c r="M908" s="169" t="s">
        <v>1551</v>
      </c>
    </row>
    <row r="909" spans="3:13">
      <c r="C909" s="169" t="s">
        <v>1607</v>
      </c>
      <c r="M909" s="169" t="s">
        <v>1715</v>
      </c>
    </row>
    <row r="910" spans="3:13">
      <c r="C910" s="169" t="s">
        <v>1716</v>
      </c>
      <c r="M910" s="169" t="s">
        <v>1717</v>
      </c>
    </row>
    <row r="911" spans="3:13">
      <c r="C911" s="169" t="s">
        <v>1610</v>
      </c>
      <c r="M911" s="169" t="s">
        <v>1718</v>
      </c>
    </row>
    <row r="912" spans="3:13">
      <c r="C912" s="169" t="s">
        <v>1719</v>
      </c>
      <c r="M912" s="169" t="s">
        <v>1556</v>
      </c>
    </row>
    <row r="913" spans="3:13">
      <c r="C913" s="169" t="s">
        <v>1720</v>
      </c>
      <c r="M913" s="169" t="s">
        <v>1721</v>
      </c>
    </row>
    <row r="914" spans="3:13">
      <c r="C914" s="169" t="s">
        <v>1722</v>
      </c>
      <c r="M914" s="169" t="s">
        <v>1723</v>
      </c>
    </row>
    <row r="915" spans="3:13">
      <c r="C915" s="169" t="s">
        <v>1724</v>
      </c>
      <c r="M915" s="169" t="s">
        <v>1562</v>
      </c>
    </row>
    <row r="916" spans="3:13">
      <c r="C916" s="169" t="s">
        <v>1613</v>
      </c>
      <c r="M916" s="169" t="s">
        <v>1725</v>
      </c>
    </row>
    <row r="917" spans="3:13">
      <c r="C917" s="169" t="s">
        <v>1726</v>
      </c>
      <c r="M917" s="169" t="s">
        <v>1727</v>
      </c>
    </row>
    <row r="918" spans="3:13">
      <c r="C918" s="169" t="s">
        <v>1728</v>
      </c>
      <c r="M918" s="169" t="s">
        <v>1729</v>
      </c>
    </row>
    <row r="919" spans="3:13">
      <c r="C919" s="169" t="s">
        <v>1730</v>
      </c>
      <c r="M919" s="169" t="s">
        <v>1731</v>
      </c>
    </row>
    <row r="920" spans="3:13">
      <c r="C920" s="169" t="s">
        <v>1732</v>
      </c>
      <c r="M920" s="169" t="s">
        <v>1733</v>
      </c>
    </row>
    <row r="921" spans="3:13">
      <c r="C921" s="169" t="s">
        <v>1734</v>
      </c>
      <c r="M921" s="169" t="s">
        <v>1735</v>
      </c>
    </row>
    <row r="922" spans="3:13">
      <c r="C922" s="169" t="s">
        <v>1736</v>
      </c>
      <c r="M922" s="169" t="s">
        <v>1737</v>
      </c>
    </row>
    <row r="923" spans="3:13">
      <c r="C923" s="169" t="s">
        <v>1615</v>
      </c>
      <c r="M923" s="169" t="s">
        <v>1738</v>
      </c>
    </row>
    <row r="924" spans="3:13">
      <c r="C924" s="169" t="s">
        <v>1739</v>
      </c>
      <c r="M924" s="169" t="s">
        <v>1740</v>
      </c>
    </row>
    <row r="925" spans="3:13">
      <c r="C925" s="169" t="s">
        <v>1741</v>
      </c>
      <c r="M925" s="169" t="s">
        <v>1568</v>
      </c>
    </row>
    <row r="926" spans="3:13">
      <c r="C926" s="169" t="s">
        <v>1742</v>
      </c>
      <c r="M926" s="169" t="s">
        <v>1743</v>
      </c>
    </row>
    <row r="927" spans="3:13">
      <c r="C927" s="169" t="s">
        <v>1744</v>
      </c>
      <c r="M927" s="169" t="s">
        <v>1745</v>
      </c>
    </row>
    <row r="928" spans="3:13">
      <c r="C928" s="169" t="s">
        <v>1617</v>
      </c>
      <c r="M928" s="169" t="s">
        <v>1572</v>
      </c>
    </row>
    <row r="929" spans="3:13">
      <c r="C929" s="169" t="s">
        <v>1746</v>
      </c>
      <c r="M929" s="169" t="s">
        <v>1747</v>
      </c>
    </row>
    <row r="930" spans="3:13">
      <c r="C930" s="169" t="s">
        <v>1619</v>
      </c>
      <c r="M930" s="169" t="s">
        <v>1748</v>
      </c>
    </row>
    <row r="931" spans="3:13">
      <c r="C931" s="169" t="s">
        <v>1749</v>
      </c>
      <c r="M931" s="169" t="s">
        <v>1750</v>
      </c>
    </row>
    <row r="932" spans="3:13">
      <c r="C932" s="169" t="s">
        <v>1751</v>
      </c>
      <c r="M932" s="169" t="s">
        <v>1752</v>
      </c>
    </row>
    <row r="933" spans="3:13">
      <c r="C933" s="169" t="s">
        <v>1753</v>
      </c>
      <c r="M933" s="169" t="s">
        <v>1754</v>
      </c>
    </row>
    <row r="934" spans="3:13">
      <c r="C934" s="169" t="s">
        <v>1755</v>
      </c>
      <c r="M934" s="169" t="s">
        <v>1756</v>
      </c>
    </row>
    <row r="935" spans="3:13">
      <c r="C935" s="169" t="s">
        <v>1757</v>
      </c>
      <c r="M935" s="169" t="s">
        <v>1758</v>
      </c>
    </row>
    <row r="936" spans="3:13">
      <c r="C936" s="169" t="s">
        <v>1621</v>
      </c>
      <c r="M936" s="169" t="s">
        <v>1759</v>
      </c>
    </row>
    <row r="937" spans="3:13">
      <c r="C937" s="169" t="s">
        <v>1760</v>
      </c>
      <c r="M937" s="169" t="s">
        <v>1761</v>
      </c>
    </row>
    <row r="938" spans="3:13">
      <c r="C938" s="169" t="s">
        <v>1762</v>
      </c>
      <c r="M938" s="169" t="s">
        <v>1576</v>
      </c>
    </row>
    <row r="939" spans="3:13">
      <c r="C939" s="169" t="s">
        <v>1763</v>
      </c>
      <c r="M939" s="169" t="s">
        <v>1764</v>
      </c>
    </row>
    <row r="940" spans="3:13">
      <c r="C940" s="169" t="s">
        <v>1623</v>
      </c>
      <c r="M940" s="169" t="s">
        <v>1765</v>
      </c>
    </row>
    <row r="941" spans="3:13">
      <c r="C941" s="169" t="s">
        <v>1766</v>
      </c>
      <c r="M941" s="169" t="s">
        <v>1581</v>
      </c>
    </row>
    <row r="942" spans="3:13">
      <c r="C942" s="169" t="s">
        <v>1767</v>
      </c>
    </row>
    <row r="943" spans="3:13">
      <c r="C943" s="169" t="s">
        <v>1768</v>
      </c>
    </row>
    <row r="944" spans="3:13">
      <c r="C944" s="169" t="s">
        <v>1769</v>
      </c>
    </row>
    <row r="945" spans="3:3">
      <c r="C945" s="169" t="s">
        <v>1770</v>
      </c>
    </row>
    <row r="946" spans="3:3">
      <c r="C946" s="169" t="s">
        <v>1625</v>
      </c>
    </row>
    <row r="947" spans="3:3">
      <c r="C947" s="169" t="s">
        <v>1771</v>
      </c>
    </row>
    <row r="948" spans="3:3">
      <c r="C948" s="169" t="s">
        <v>1772</v>
      </c>
    </row>
    <row r="949" spans="3:3">
      <c r="C949" s="169" t="s">
        <v>1773</v>
      </c>
    </row>
    <row r="950" spans="3:3">
      <c r="C950" s="169" t="s">
        <v>1774</v>
      </c>
    </row>
    <row r="951" spans="3:3">
      <c r="C951" s="169" t="s">
        <v>1775</v>
      </c>
    </row>
    <row r="952" spans="3:3">
      <c r="C952" s="169" t="s">
        <v>1510</v>
      </c>
    </row>
    <row r="953" spans="3:3">
      <c r="C953" s="169" t="s">
        <v>1776</v>
      </c>
    </row>
    <row r="954" spans="3:3">
      <c r="C954" s="169" t="s">
        <v>1777</v>
      </c>
    </row>
    <row r="955" spans="3:3">
      <c r="C955" s="169" t="s">
        <v>1778</v>
      </c>
    </row>
    <row r="956" spans="3:3">
      <c r="C956" s="169" t="s">
        <v>1779</v>
      </c>
    </row>
    <row r="957" spans="3:3">
      <c r="C957" s="169" t="s">
        <v>1780</v>
      </c>
    </row>
    <row r="958" spans="3:3">
      <c r="C958" s="169" t="s">
        <v>1515</v>
      </c>
    </row>
    <row r="959" spans="3:3">
      <c r="C959" s="169" t="s">
        <v>1636</v>
      </c>
    </row>
    <row r="960" spans="3:3">
      <c r="C960" s="169" t="s">
        <v>1781</v>
      </c>
    </row>
    <row r="961" spans="3:3">
      <c r="C961" s="169" t="s">
        <v>1782</v>
      </c>
    </row>
    <row r="962" spans="3:3">
      <c r="C962" s="169" t="s">
        <v>1638</v>
      </c>
    </row>
    <row r="963" spans="3:3">
      <c r="C963" s="169" t="s">
        <v>1783</v>
      </c>
    </row>
    <row r="964" spans="3:3">
      <c r="C964" s="169" t="s">
        <v>1640</v>
      </c>
    </row>
    <row r="965" spans="3:3">
      <c r="C965" s="169" t="s">
        <v>1784</v>
      </c>
    </row>
    <row r="966" spans="3:3">
      <c r="C966" s="169" t="s">
        <v>1785</v>
      </c>
    </row>
    <row r="967" spans="3:3">
      <c r="C967" s="169" t="s">
        <v>1641</v>
      </c>
    </row>
    <row r="968" spans="3:3">
      <c r="C968" s="169" t="s">
        <v>1786</v>
      </c>
    </row>
    <row r="969" spans="3:3">
      <c r="C969" s="169" t="s">
        <v>1643</v>
      </c>
    </row>
    <row r="970" spans="3:3">
      <c r="C970" s="169" t="s">
        <v>1787</v>
      </c>
    </row>
    <row r="971" spans="3:3">
      <c r="C971" s="169" t="s">
        <v>1788</v>
      </c>
    </row>
    <row r="972" spans="3:3">
      <c r="C972" s="169" t="s">
        <v>1789</v>
      </c>
    </row>
    <row r="973" spans="3:3">
      <c r="C973" s="169" t="s">
        <v>1790</v>
      </c>
    </row>
    <row r="974" spans="3:3">
      <c r="C974" s="169" t="s">
        <v>1791</v>
      </c>
    </row>
    <row r="975" spans="3:3">
      <c r="C975" s="169" t="s">
        <v>1520</v>
      </c>
    </row>
    <row r="976" spans="3:3">
      <c r="C976" s="169" t="s">
        <v>1646</v>
      </c>
    </row>
    <row r="977" spans="3:3">
      <c r="C977" s="169" t="s">
        <v>1792</v>
      </c>
    </row>
    <row r="978" spans="3:3">
      <c r="C978" s="169" t="s">
        <v>1648</v>
      </c>
    </row>
    <row r="979" spans="3:3">
      <c r="C979" s="169" t="s">
        <v>1793</v>
      </c>
    </row>
    <row r="980" spans="3:3">
      <c r="C980" s="169" t="s">
        <v>1649</v>
      </c>
    </row>
    <row r="981" spans="3:3">
      <c r="C981" s="169" t="s">
        <v>1794</v>
      </c>
    </row>
    <row r="982" spans="3:3">
      <c r="C982" s="169" t="s">
        <v>1651</v>
      </c>
    </row>
    <row r="983" spans="3:3">
      <c r="C983" s="169" t="s">
        <v>1795</v>
      </c>
    </row>
    <row r="984" spans="3:3">
      <c r="C984" s="169" t="s">
        <v>1653</v>
      </c>
    </row>
    <row r="985" spans="3:3">
      <c r="C985" s="169" t="s">
        <v>1796</v>
      </c>
    </row>
    <row r="986" spans="3:3">
      <c r="C986" s="169" t="s">
        <v>1655</v>
      </c>
    </row>
    <row r="987" spans="3:3">
      <c r="C987" s="169" t="s">
        <v>1797</v>
      </c>
    </row>
    <row r="988" spans="3:3">
      <c r="C988" s="169" t="s">
        <v>1656</v>
      </c>
    </row>
    <row r="989" spans="3:3">
      <c r="C989" s="169" t="s">
        <v>1798</v>
      </c>
    </row>
    <row r="990" spans="3:3">
      <c r="C990" s="169" t="s">
        <v>1658</v>
      </c>
    </row>
    <row r="991" spans="3:3">
      <c r="C991" s="169" t="s">
        <v>1799</v>
      </c>
    </row>
    <row r="992" spans="3:3">
      <c r="C992" s="169" t="s">
        <v>1525</v>
      </c>
    </row>
    <row r="993" spans="3:3">
      <c r="C993" s="169" t="s">
        <v>1554</v>
      </c>
    </row>
    <row r="994" spans="3:3">
      <c r="C994" s="169" t="s">
        <v>1800</v>
      </c>
    </row>
    <row r="995" spans="3:3">
      <c r="C995" s="169" t="s">
        <v>1801</v>
      </c>
    </row>
    <row r="996" spans="3:3">
      <c r="C996" s="169" t="s">
        <v>1802</v>
      </c>
    </row>
    <row r="997" spans="3:3">
      <c r="C997" s="169" t="s">
        <v>1803</v>
      </c>
    </row>
    <row r="998" spans="3:3">
      <c r="C998" s="169" t="s">
        <v>1804</v>
      </c>
    </row>
    <row r="999" spans="3:3">
      <c r="C999" s="169" t="s">
        <v>1805</v>
      </c>
    </row>
    <row r="1000" spans="3:3">
      <c r="C1000" s="169" t="s">
        <v>1806</v>
      </c>
    </row>
    <row r="1001" spans="3:3">
      <c r="C1001" s="169" t="s">
        <v>1807</v>
      </c>
    </row>
    <row r="1002" spans="3:3">
      <c r="C1002" s="169" t="s">
        <v>1808</v>
      </c>
    </row>
    <row r="1003" spans="3:3">
      <c r="C1003" s="169" t="s">
        <v>1809</v>
      </c>
    </row>
    <row r="1004" spans="3:3">
      <c r="C1004" s="169" t="s">
        <v>1810</v>
      </c>
    </row>
    <row r="1005" spans="3:3">
      <c r="C1005" s="169" t="s">
        <v>1811</v>
      </c>
    </row>
    <row r="1006" spans="3:3">
      <c r="C1006" s="169" t="s">
        <v>1812</v>
      </c>
    </row>
    <row r="1007" spans="3:3">
      <c r="C1007" s="169" t="s">
        <v>1813</v>
      </c>
    </row>
    <row r="1008" spans="3:3">
      <c r="C1008" s="169" t="s">
        <v>1814</v>
      </c>
    </row>
    <row r="1009" spans="3:3">
      <c r="C1009" s="169" t="s">
        <v>1815</v>
      </c>
    </row>
    <row r="1010" spans="3:3">
      <c r="C1010" s="169" t="s">
        <v>1816</v>
      </c>
    </row>
    <row r="1011" spans="3:3">
      <c r="C1011" s="169" t="s">
        <v>1817</v>
      </c>
    </row>
    <row r="1012" spans="3:3">
      <c r="C1012" s="169" t="s">
        <v>1672</v>
      </c>
    </row>
    <row r="1013" spans="3:3">
      <c r="C1013" s="169" t="s">
        <v>1818</v>
      </c>
    </row>
    <row r="1014" spans="3:3">
      <c r="C1014" s="169" t="s">
        <v>1674</v>
      </c>
    </row>
    <row r="1015" spans="3:3">
      <c r="C1015" s="169" t="s">
        <v>1819</v>
      </c>
    </row>
    <row r="1016" spans="3:3">
      <c r="C1016" s="169" t="s">
        <v>1820</v>
      </c>
    </row>
    <row r="1017" spans="3:3">
      <c r="C1017" s="169" t="s">
        <v>1821</v>
      </c>
    </row>
    <row r="1018" spans="3:3">
      <c r="C1018" s="169" t="s">
        <v>1822</v>
      </c>
    </row>
    <row r="1019" spans="3:3">
      <c r="C1019" s="169" t="s">
        <v>1676</v>
      </c>
    </row>
    <row r="1020" spans="3:3">
      <c r="C1020" s="169" t="s">
        <v>1823</v>
      </c>
    </row>
    <row r="1021" spans="3:3">
      <c r="C1021" s="169" t="s">
        <v>1824</v>
      </c>
    </row>
    <row r="1022" spans="3:3">
      <c r="C1022" s="169" t="s">
        <v>1825</v>
      </c>
    </row>
    <row r="1023" spans="3:3">
      <c r="C1023" s="169" t="s">
        <v>1826</v>
      </c>
    </row>
    <row r="1024" spans="3:3">
      <c r="C1024" s="169" t="s">
        <v>1827</v>
      </c>
    </row>
    <row r="1025" spans="3:3">
      <c r="C1025" s="169" t="s">
        <v>1828</v>
      </c>
    </row>
    <row r="1026" spans="3:3">
      <c r="C1026" s="169" t="s">
        <v>1829</v>
      </c>
    </row>
    <row r="1027" spans="3:3">
      <c r="C1027" s="169" t="s">
        <v>1830</v>
      </c>
    </row>
    <row r="1028" spans="3:3">
      <c r="C1028" s="169" t="s">
        <v>1678</v>
      </c>
    </row>
    <row r="1029" spans="3:3">
      <c r="C1029" s="169" t="s">
        <v>1831</v>
      </c>
    </row>
    <row r="1030" spans="3:3">
      <c r="C1030" s="169" t="s">
        <v>1832</v>
      </c>
    </row>
    <row r="1031" spans="3:3">
      <c r="C1031" s="169" t="s">
        <v>1833</v>
      </c>
    </row>
    <row r="1032" spans="3:3">
      <c r="C1032" s="169" t="s">
        <v>1680</v>
      </c>
    </row>
    <row r="1033" spans="3:3">
      <c r="C1033" s="169" t="s">
        <v>1834</v>
      </c>
    </row>
    <row r="1034" spans="3:3">
      <c r="C1034" s="169" t="s">
        <v>1835</v>
      </c>
    </row>
    <row r="1035" spans="3:3">
      <c r="C1035" s="169" t="s">
        <v>1836</v>
      </c>
    </row>
    <row r="1036" spans="3:3">
      <c r="C1036" s="169" t="s">
        <v>1837</v>
      </c>
    </row>
    <row r="1037" spans="3:3">
      <c r="C1037" s="169" t="s">
        <v>1838</v>
      </c>
    </row>
    <row r="1038" spans="3:3">
      <c r="C1038" s="169" t="s">
        <v>1839</v>
      </c>
    </row>
    <row r="1039" spans="3:3">
      <c r="C1039" s="169" t="s">
        <v>1840</v>
      </c>
    </row>
    <row r="1040" spans="3:3">
      <c r="C1040" s="169" t="s">
        <v>1841</v>
      </c>
    </row>
    <row r="1041" spans="3:3">
      <c r="C1041" s="169" t="s">
        <v>1529</v>
      </c>
    </row>
    <row r="1042" spans="3:3">
      <c r="C1042" s="169" t="s">
        <v>1842</v>
      </c>
    </row>
    <row r="1043" spans="3:3">
      <c r="C1043" s="169" t="s">
        <v>1843</v>
      </c>
    </row>
    <row r="1044" spans="3:3">
      <c r="C1044" s="169" t="s">
        <v>1844</v>
      </c>
    </row>
    <row r="1045" spans="3:3">
      <c r="C1045" s="169" t="s">
        <v>1845</v>
      </c>
    </row>
    <row r="1046" spans="3:3">
      <c r="C1046" s="169" t="s">
        <v>1846</v>
      </c>
    </row>
    <row r="1047" spans="3:3">
      <c r="C1047" s="169" t="s">
        <v>1847</v>
      </c>
    </row>
    <row r="1048" spans="3:3">
      <c r="C1048" s="169" t="s">
        <v>1534</v>
      </c>
    </row>
    <row r="1049" spans="3:3">
      <c r="C1049" s="169" t="s">
        <v>1691</v>
      </c>
    </row>
    <row r="1050" spans="3:3">
      <c r="C1050" s="169" t="s">
        <v>1693</v>
      </c>
    </row>
    <row r="1051" spans="3:3">
      <c r="C1051" s="169" t="s">
        <v>1694</v>
      </c>
    </row>
    <row r="1052" spans="3:3">
      <c r="C1052" s="169" t="s">
        <v>1696</v>
      </c>
    </row>
    <row r="1053" spans="3:3">
      <c r="C1053" s="169" t="s">
        <v>1698</v>
      </c>
    </row>
    <row r="1054" spans="3:3">
      <c r="C1054" s="169" t="s">
        <v>1700</v>
      </c>
    </row>
    <row r="1055" spans="3:3">
      <c r="C1055" s="169" t="s">
        <v>1848</v>
      </c>
    </row>
    <row r="1056" spans="3:3">
      <c r="C1056" s="169" t="s">
        <v>1539</v>
      </c>
    </row>
    <row r="1057" spans="3:3">
      <c r="C1057" s="169" t="s">
        <v>1702</v>
      </c>
    </row>
    <row r="1058" spans="3:3">
      <c r="C1058" s="169" t="s">
        <v>1849</v>
      </c>
    </row>
    <row r="1059" spans="3:3">
      <c r="C1059" s="169" t="s">
        <v>1704</v>
      </c>
    </row>
    <row r="1060" spans="3:3">
      <c r="C1060" s="169" t="s">
        <v>1850</v>
      </c>
    </row>
    <row r="1061" spans="3:3">
      <c r="C1061" s="169" t="s">
        <v>1851</v>
      </c>
    </row>
    <row r="1062" spans="3:3">
      <c r="C1062" s="169" t="s">
        <v>1852</v>
      </c>
    </row>
    <row r="1063" spans="3:3">
      <c r="C1063" s="169" t="s">
        <v>1853</v>
      </c>
    </row>
    <row r="1064" spans="3:3">
      <c r="C1064" s="169" t="s">
        <v>1854</v>
      </c>
    </row>
    <row r="1065" spans="3:3">
      <c r="C1065" s="169" t="s">
        <v>1855</v>
      </c>
    </row>
    <row r="1066" spans="3:3">
      <c r="C1066" s="169" t="s">
        <v>1856</v>
      </c>
    </row>
    <row r="1067" spans="3:3">
      <c r="C1067" s="169" t="s">
        <v>1857</v>
      </c>
    </row>
    <row r="1068" spans="3:3">
      <c r="C1068" s="169" t="s">
        <v>1706</v>
      </c>
    </row>
    <row r="1069" spans="3:3">
      <c r="C1069" s="169" t="s">
        <v>1858</v>
      </c>
    </row>
    <row r="1070" spans="3:3">
      <c r="C1070" s="169" t="s">
        <v>1708</v>
      </c>
    </row>
    <row r="1071" spans="3:3">
      <c r="C1071" s="169" t="s">
        <v>1859</v>
      </c>
    </row>
    <row r="1072" spans="3:3">
      <c r="C1072" s="169" t="s">
        <v>1860</v>
      </c>
    </row>
    <row r="1073" spans="3:3">
      <c r="C1073" s="169" t="s">
        <v>1861</v>
      </c>
    </row>
    <row r="1074" spans="3:3">
      <c r="C1074" s="169" t="s">
        <v>1862</v>
      </c>
    </row>
    <row r="1075" spans="3:3">
      <c r="C1075" s="169" t="s">
        <v>1863</v>
      </c>
    </row>
    <row r="1076" spans="3:3">
      <c r="C1076" s="169" t="s">
        <v>1864</v>
      </c>
    </row>
    <row r="1077" spans="3:3">
      <c r="C1077" s="169" t="s">
        <v>1545</v>
      </c>
    </row>
    <row r="1078" spans="3:3">
      <c r="C1078" s="169" t="s">
        <v>1710</v>
      </c>
    </row>
    <row r="1079" spans="3:3">
      <c r="C1079" s="169" t="s">
        <v>1865</v>
      </c>
    </row>
    <row r="1080" spans="3:3">
      <c r="C1080" s="169" t="s">
        <v>1712</v>
      </c>
    </row>
    <row r="1081" spans="3:3">
      <c r="C1081" s="169" t="s">
        <v>1866</v>
      </c>
    </row>
    <row r="1082" spans="3:3">
      <c r="C1082" s="169" t="s">
        <v>1867</v>
      </c>
    </row>
    <row r="1083" spans="3:3">
      <c r="C1083" s="169" t="s">
        <v>1868</v>
      </c>
    </row>
    <row r="1084" spans="3:3">
      <c r="C1084" s="169" t="s">
        <v>1869</v>
      </c>
    </row>
    <row r="1085" spans="3:3">
      <c r="C1085" s="169" t="s">
        <v>1713</v>
      </c>
    </row>
    <row r="1086" spans="3:3">
      <c r="C1086" s="169" t="s">
        <v>1870</v>
      </c>
    </row>
    <row r="1087" spans="3:3">
      <c r="C1087" s="169" t="s">
        <v>1871</v>
      </c>
    </row>
    <row r="1088" spans="3:3">
      <c r="C1088" s="169" t="s">
        <v>1551</v>
      </c>
    </row>
    <row r="1089" spans="3:3">
      <c r="C1089" s="169" t="s">
        <v>1715</v>
      </c>
    </row>
    <row r="1090" spans="3:3">
      <c r="C1090" s="169" t="s">
        <v>1872</v>
      </c>
    </row>
    <row r="1091" spans="3:3">
      <c r="C1091" s="169" t="s">
        <v>1873</v>
      </c>
    </row>
    <row r="1092" spans="3:3">
      <c r="C1092" s="169" t="s">
        <v>1874</v>
      </c>
    </row>
    <row r="1093" spans="3:3">
      <c r="C1093" s="169" t="s">
        <v>1875</v>
      </c>
    </row>
    <row r="1094" spans="3:3">
      <c r="C1094" s="169" t="s">
        <v>1876</v>
      </c>
    </row>
    <row r="1095" spans="3:3">
      <c r="C1095" s="169" t="s">
        <v>1717</v>
      </c>
    </row>
    <row r="1096" spans="3:3">
      <c r="C1096" s="169" t="s">
        <v>1877</v>
      </c>
    </row>
    <row r="1097" spans="3:3">
      <c r="C1097" s="169" t="s">
        <v>1878</v>
      </c>
    </row>
    <row r="1098" spans="3:3">
      <c r="C1098" s="169" t="s">
        <v>1879</v>
      </c>
    </row>
    <row r="1099" spans="3:3">
      <c r="C1099" s="169" t="s">
        <v>1880</v>
      </c>
    </row>
    <row r="1100" spans="3:3">
      <c r="C1100" s="169" t="s">
        <v>1881</v>
      </c>
    </row>
    <row r="1101" spans="3:3">
      <c r="C1101" s="169" t="s">
        <v>1718</v>
      </c>
    </row>
    <row r="1102" spans="3:3">
      <c r="C1102" s="169" t="s">
        <v>1882</v>
      </c>
    </row>
    <row r="1103" spans="3:3">
      <c r="C1103" s="169" t="s">
        <v>1883</v>
      </c>
    </row>
    <row r="1104" spans="3:3">
      <c r="C1104" s="169" t="s">
        <v>1884</v>
      </c>
    </row>
    <row r="1105" spans="3:3">
      <c r="C1105" s="169" t="s">
        <v>1885</v>
      </c>
    </row>
    <row r="1106" spans="3:3">
      <c r="C1106" s="169" t="s">
        <v>1886</v>
      </c>
    </row>
    <row r="1107" spans="3:3">
      <c r="C1107" s="169" t="s">
        <v>1556</v>
      </c>
    </row>
    <row r="1108" spans="3:3">
      <c r="C1108" s="169" t="s">
        <v>1721</v>
      </c>
    </row>
    <row r="1109" spans="3:3">
      <c r="C1109" s="169" t="s">
        <v>1887</v>
      </c>
    </row>
    <row r="1110" spans="3:3">
      <c r="C1110" s="169" t="s">
        <v>1888</v>
      </c>
    </row>
    <row r="1111" spans="3:3">
      <c r="C1111" s="169" t="s">
        <v>1889</v>
      </c>
    </row>
    <row r="1112" spans="3:3">
      <c r="C1112" s="169" t="s">
        <v>1723</v>
      </c>
    </row>
    <row r="1113" spans="3:3">
      <c r="C1113" s="169" t="s">
        <v>1890</v>
      </c>
    </row>
    <row r="1114" spans="3:3">
      <c r="C1114" s="169" t="s">
        <v>1891</v>
      </c>
    </row>
    <row r="1115" spans="3:3">
      <c r="C1115" s="169" t="s">
        <v>1892</v>
      </c>
    </row>
    <row r="1116" spans="3:3">
      <c r="C1116" s="169" t="s">
        <v>1893</v>
      </c>
    </row>
    <row r="1117" spans="3:3">
      <c r="C1117" s="169" t="s">
        <v>1894</v>
      </c>
    </row>
    <row r="1118" spans="3:3">
      <c r="C1118" s="169" t="s">
        <v>1562</v>
      </c>
    </row>
    <row r="1119" spans="3:3">
      <c r="C1119" s="169" t="s">
        <v>1725</v>
      </c>
    </row>
    <row r="1120" spans="3:3">
      <c r="C1120" s="169" t="s">
        <v>1895</v>
      </c>
    </row>
    <row r="1121" spans="3:3">
      <c r="C1121" s="169" t="s">
        <v>1896</v>
      </c>
    </row>
    <row r="1122" spans="3:3">
      <c r="C1122" s="169" t="s">
        <v>1897</v>
      </c>
    </row>
    <row r="1123" spans="3:3">
      <c r="C1123" s="169" t="s">
        <v>1898</v>
      </c>
    </row>
    <row r="1124" spans="3:3">
      <c r="C1124" s="169" t="s">
        <v>1899</v>
      </c>
    </row>
    <row r="1125" spans="3:3">
      <c r="C1125" s="169" t="s">
        <v>1727</v>
      </c>
    </row>
    <row r="1126" spans="3:3">
      <c r="C1126" s="169" t="s">
        <v>1900</v>
      </c>
    </row>
    <row r="1127" spans="3:3">
      <c r="C1127" s="169" t="s">
        <v>1901</v>
      </c>
    </row>
    <row r="1128" spans="3:3">
      <c r="C1128" s="169" t="s">
        <v>1729</v>
      </c>
    </row>
    <row r="1129" spans="3:3">
      <c r="C1129" s="169" t="s">
        <v>1731</v>
      </c>
    </row>
    <row r="1130" spans="3:3">
      <c r="C1130" s="169" t="s">
        <v>1733</v>
      </c>
    </row>
    <row r="1131" spans="3:3">
      <c r="C1131" s="169" t="s">
        <v>1735</v>
      </c>
    </row>
    <row r="1132" spans="3:3">
      <c r="C1132" s="169" t="s">
        <v>1737</v>
      </c>
    </row>
    <row r="1133" spans="3:3">
      <c r="C1133" s="169" t="s">
        <v>1738</v>
      </c>
    </row>
    <row r="1134" spans="3:3">
      <c r="C1134" s="169" t="s">
        <v>1740</v>
      </c>
    </row>
    <row r="1135" spans="3:3">
      <c r="C1135" s="169" t="s">
        <v>1568</v>
      </c>
    </row>
    <row r="1136" spans="3:3">
      <c r="C1136" s="169" t="s">
        <v>1743</v>
      </c>
    </row>
    <row r="1137" spans="3:3">
      <c r="C1137" s="169" t="s">
        <v>1902</v>
      </c>
    </row>
    <row r="1138" spans="3:3">
      <c r="C1138" s="169" t="s">
        <v>1745</v>
      </c>
    </row>
    <row r="1139" spans="3:3">
      <c r="C1139" s="169" t="s">
        <v>1903</v>
      </c>
    </row>
    <row r="1140" spans="3:3">
      <c r="C1140" s="169" t="s">
        <v>1572</v>
      </c>
    </row>
    <row r="1141" spans="3:3">
      <c r="C1141" s="169" t="s">
        <v>1747</v>
      </c>
    </row>
    <row r="1142" spans="3:3">
      <c r="C1142" s="169" t="s">
        <v>1904</v>
      </c>
    </row>
    <row r="1143" spans="3:3">
      <c r="C1143" s="169" t="s">
        <v>1748</v>
      </c>
    </row>
    <row r="1144" spans="3:3">
      <c r="C1144" s="169" t="s">
        <v>1905</v>
      </c>
    </row>
    <row r="1145" spans="3:3">
      <c r="C1145" s="169" t="s">
        <v>1750</v>
      </c>
    </row>
    <row r="1146" spans="3:3">
      <c r="C1146" s="169" t="s">
        <v>1906</v>
      </c>
    </row>
    <row r="1147" spans="3:3">
      <c r="C1147" s="169" t="s">
        <v>1907</v>
      </c>
    </row>
    <row r="1148" spans="3:3">
      <c r="C1148" s="169" t="s">
        <v>1908</v>
      </c>
    </row>
    <row r="1149" spans="3:3">
      <c r="C1149" s="169" t="s">
        <v>1752</v>
      </c>
    </row>
    <row r="1150" spans="3:3">
      <c r="C1150" s="169" t="s">
        <v>1909</v>
      </c>
    </row>
    <row r="1151" spans="3:3">
      <c r="C1151" s="169" t="s">
        <v>1910</v>
      </c>
    </row>
    <row r="1152" spans="3:3">
      <c r="C1152" s="169" t="s">
        <v>1754</v>
      </c>
    </row>
    <row r="1153" spans="3:3">
      <c r="C1153" s="169" t="s">
        <v>1911</v>
      </c>
    </row>
    <row r="1154" spans="3:3">
      <c r="C1154" s="169" t="s">
        <v>1912</v>
      </c>
    </row>
    <row r="1155" spans="3:3">
      <c r="C1155" s="169" t="s">
        <v>1913</v>
      </c>
    </row>
    <row r="1156" spans="3:3">
      <c r="C1156" s="169" t="s">
        <v>1756</v>
      </c>
    </row>
    <row r="1157" spans="3:3">
      <c r="C1157" s="169" t="s">
        <v>1914</v>
      </c>
    </row>
    <row r="1158" spans="3:3">
      <c r="C1158" s="169" t="s">
        <v>1758</v>
      </c>
    </row>
    <row r="1159" spans="3:3">
      <c r="C1159" s="169" t="s">
        <v>1915</v>
      </c>
    </row>
    <row r="1160" spans="3:3">
      <c r="C1160" s="169" t="s">
        <v>1759</v>
      </c>
    </row>
    <row r="1161" spans="3:3">
      <c r="C1161" s="169" t="s">
        <v>1916</v>
      </c>
    </row>
    <row r="1162" spans="3:3">
      <c r="C1162" s="169" t="s">
        <v>1761</v>
      </c>
    </row>
    <row r="1163" spans="3:3">
      <c r="C1163" s="169" t="s">
        <v>1917</v>
      </c>
    </row>
    <row r="1164" spans="3:3">
      <c r="C1164" s="169" t="s">
        <v>1576</v>
      </c>
    </row>
    <row r="1165" spans="3:3">
      <c r="C1165" s="169" t="s">
        <v>1764</v>
      </c>
    </row>
    <row r="1166" spans="3:3">
      <c r="C1166" s="169" t="s">
        <v>1918</v>
      </c>
    </row>
    <row r="1167" spans="3:3">
      <c r="C1167" s="169" t="s">
        <v>1765</v>
      </c>
    </row>
    <row r="1168" spans="3:3">
      <c r="C1168" s="169" t="s">
        <v>1919</v>
      </c>
    </row>
    <row r="1169" spans="2:47">
      <c r="C1169" s="169" t="s">
        <v>1920</v>
      </c>
    </row>
    <row r="1170" spans="2:47">
      <c r="C1170" s="169" t="s">
        <v>1581</v>
      </c>
    </row>
    <row r="1171" spans="2:47">
      <c r="C1171" s="169" t="s">
        <v>1921</v>
      </c>
    </row>
    <row r="1172" spans="2:47">
      <c r="C1172" s="169" t="s">
        <v>1922</v>
      </c>
    </row>
    <row r="1176" spans="2:47" ht="14">
      <c r="B1176" s="164" t="s">
        <v>1923</v>
      </c>
      <c r="C1176" s="165"/>
      <c r="D1176" s="165"/>
      <c r="E1176" s="165"/>
      <c r="F1176" s="166"/>
    </row>
    <row r="1178" spans="2:47">
      <c r="C1178" s="191" t="s">
        <v>1924</v>
      </c>
      <c r="M1178" s="191" t="s">
        <v>1925</v>
      </c>
      <c r="V1178" s="191" t="s">
        <v>1926</v>
      </c>
      <c r="AD1178" s="191" t="s">
        <v>1436</v>
      </c>
      <c r="AK1178" s="191" t="s">
        <v>1331</v>
      </c>
      <c r="AP1178" s="191" t="s">
        <v>4524</v>
      </c>
      <c r="AU1178" s="191"/>
    </row>
    <row r="1179" spans="2:47">
      <c r="C1179" s="169" t="s">
        <v>841</v>
      </c>
      <c r="M1179" s="169" t="s">
        <v>841</v>
      </c>
      <c r="V1179" s="169" t="s">
        <v>841</v>
      </c>
      <c r="AD1179" s="169" t="s">
        <v>841</v>
      </c>
      <c r="AK1179" s="169" t="s">
        <v>841</v>
      </c>
      <c r="AP1179" s="169" t="s">
        <v>841</v>
      </c>
    </row>
    <row r="1180" spans="2:47">
      <c r="C1180" s="169" t="s">
        <v>1928</v>
      </c>
      <c r="M1180" s="169" t="s">
        <v>1928</v>
      </c>
      <c r="V1180" s="169" t="s">
        <v>1928</v>
      </c>
      <c r="AD1180" s="169" t="s">
        <v>1928</v>
      </c>
      <c r="AK1180" s="169" t="s">
        <v>1928</v>
      </c>
      <c r="AP1180" s="169" t="s">
        <v>1928</v>
      </c>
    </row>
    <row r="1181" spans="2:47">
      <c r="C1181" s="169" t="s">
        <v>1929</v>
      </c>
      <c r="M1181" s="169" t="s">
        <v>1929</v>
      </c>
      <c r="V1181" s="169" t="s">
        <v>1930</v>
      </c>
      <c r="AD1181" s="169" t="s">
        <v>1930</v>
      </c>
      <c r="AK1181" s="169" t="s">
        <v>1930</v>
      </c>
      <c r="AP1181" s="169" t="s">
        <v>1930</v>
      </c>
    </row>
    <row r="1182" spans="2:47">
      <c r="C1182" s="169" t="s">
        <v>1931</v>
      </c>
      <c r="M1182" s="169" t="s">
        <v>1932</v>
      </c>
      <c r="V1182" s="169" t="s">
        <v>1933</v>
      </c>
      <c r="AD1182" s="169" t="s">
        <v>1933</v>
      </c>
      <c r="AK1182" s="169" t="s">
        <v>1934</v>
      </c>
      <c r="AP1182" s="169" t="s">
        <v>1934</v>
      </c>
    </row>
    <row r="1183" spans="2:47">
      <c r="C1183" s="169" t="s">
        <v>1932</v>
      </c>
      <c r="M1183" s="169" t="s">
        <v>1935</v>
      </c>
      <c r="V1183" s="169" t="s">
        <v>1936</v>
      </c>
      <c r="AD1183" s="169" t="s">
        <v>1936</v>
      </c>
      <c r="AK1183" s="169" t="s">
        <v>1937</v>
      </c>
      <c r="AP1183" s="169" t="s">
        <v>1937</v>
      </c>
    </row>
    <row r="1184" spans="2:47">
      <c r="C1184" s="169" t="s">
        <v>1938</v>
      </c>
      <c r="M1184" s="169" t="s">
        <v>1930</v>
      </c>
      <c r="V1184" s="169" t="s">
        <v>1939</v>
      </c>
      <c r="AD1184" s="169" t="s">
        <v>1939</v>
      </c>
      <c r="AK1184" s="169" t="s">
        <v>1940</v>
      </c>
      <c r="AP1184" s="169" t="s">
        <v>1940</v>
      </c>
    </row>
    <row r="1185" spans="3:42">
      <c r="C1185" s="169" t="s">
        <v>1941</v>
      </c>
      <c r="M1185" s="169" t="s">
        <v>1942</v>
      </c>
      <c r="V1185" s="169" t="s">
        <v>1943</v>
      </c>
      <c r="AD1185" s="169" t="s">
        <v>1943</v>
      </c>
      <c r="AK1185" s="169" t="s">
        <v>1944</v>
      </c>
      <c r="AP1185" s="169" t="s">
        <v>1944</v>
      </c>
    </row>
    <row r="1186" spans="3:42">
      <c r="C1186" s="169" t="s">
        <v>1935</v>
      </c>
      <c r="M1186" s="169" t="s">
        <v>1945</v>
      </c>
      <c r="V1186" s="169" t="s">
        <v>1934</v>
      </c>
      <c r="AD1186" s="169" t="s">
        <v>1934</v>
      </c>
      <c r="AK1186" s="169" t="s">
        <v>1946</v>
      </c>
      <c r="AP1186" s="169" t="s">
        <v>1946</v>
      </c>
    </row>
    <row r="1187" spans="3:42">
      <c r="C1187" s="169" t="s">
        <v>1948</v>
      </c>
      <c r="M1187" s="169" t="s">
        <v>1949</v>
      </c>
      <c r="V1187" s="169" t="s">
        <v>1937</v>
      </c>
      <c r="AD1187" s="169" t="s">
        <v>1937</v>
      </c>
      <c r="AK1187" s="169" t="s">
        <v>1950</v>
      </c>
      <c r="AP1187" s="169" t="s">
        <v>1950</v>
      </c>
    </row>
    <row r="1188" spans="3:42">
      <c r="C1188" s="169" t="s">
        <v>1952</v>
      </c>
      <c r="M1188" s="169" t="s">
        <v>1953</v>
      </c>
      <c r="V1188" s="169" t="s">
        <v>1954</v>
      </c>
      <c r="AD1188" s="169" t="s">
        <v>1954</v>
      </c>
      <c r="AK1188" s="169" t="s">
        <v>1955</v>
      </c>
      <c r="AP1188" s="169" t="s">
        <v>1955</v>
      </c>
    </row>
    <row r="1189" spans="3:42">
      <c r="C1189" s="169" t="s">
        <v>1930</v>
      </c>
      <c r="M1189" s="169" t="s">
        <v>1957</v>
      </c>
      <c r="V1189" s="169" t="s">
        <v>1958</v>
      </c>
      <c r="AD1189" s="169" t="s">
        <v>1958</v>
      </c>
      <c r="AK1189" s="169" t="s">
        <v>1959</v>
      </c>
      <c r="AP1189" s="169" t="s">
        <v>1959</v>
      </c>
    </row>
    <row r="1190" spans="3:42">
      <c r="C1190" s="169" t="s">
        <v>1942</v>
      </c>
      <c r="M1190" s="169" t="s">
        <v>1961</v>
      </c>
      <c r="V1190" s="169" t="s">
        <v>1962</v>
      </c>
      <c r="AD1190" s="169" t="s">
        <v>1962</v>
      </c>
      <c r="AK1190" s="169" t="s">
        <v>1963</v>
      </c>
      <c r="AP1190" s="169" t="s">
        <v>1963</v>
      </c>
    </row>
    <row r="1191" spans="3:42">
      <c r="C1191" s="169" t="s">
        <v>1964</v>
      </c>
      <c r="M1191" s="169" t="s">
        <v>1965</v>
      </c>
      <c r="V1191" s="169" t="s">
        <v>1940</v>
      </c>
      <c r="AD1191" s="169" t="s">
        <v>1940</v>
      </c>
      <c r="AK1191" s="169" t="s">
        <v>1966</v>
      </c>
    </row>
    <row r="1192" spans="3:42">
      <c r="C1192" s="169" t="s">
        <v>1967</v>
      </c>
      <c r="M1192" s="169" t="s">
        <v>1968</v>
      </c>
      <c r="V1192" s="169" t="s">
        <v>1969</v>
      </c>
      <c r="AD1192" s="169" t="s">
        <v>1969</v>
      </c>
    </row>
    <row r="1193" spans="3:42">
      <c r="C1193" s="169" t="s">
        <v>1945</v>
      </c>
      <c r="M1193" s="169" t="s">
        <v>1970</v>
      </c>
      <c r="V1193" s="169" t="s">
        <v>1971</v>
      </c>
      <c r="AD1193" s="169" t="s">
        <v>1971</v>
      </c>
    </row>
    <row r="1194" spans="3:42">
      <c r="C1194" s="169" t="s">
        <v>1972</v>
      </c>
      <c r="M1194" s="169" t="s">
        <v>1973</v>
      </c>
      <c r="V1194" s="169" t="s">
        <v>1974</v>
      </c>
      <c r="AD1194" s="169" t="s">
        <v>1974</v>
      </c>
    </row>
    <row r="1195" spans="3:42">
      <c r="C1195" s="169" t="s">
        <v>1975</v>
      </c>
      <c r="M1195" s="169" t="s">
        <v>1976</v>
      </c>
      <c r="V1195" s="169" t="s">
        <v>1977</v>
      </c>
      <c r="AD1195" s="169" t="s">
        <v>1977</v>
      </c>
    </row>
    <row r="1196" spans="3:42">
      <c r="C1196" s="169" t="s">
        <v>1978</v>
      </c>
      <c r="M1196" s="169" t="s">
        <v>1979</v>
      </c>
      <c r="V1196" s="169" t="s">
        <v>1980</v>
      </c>
      <c r="AD1196" s="169" t="s">
        <v>1980</v>
      </c>
    </row>
    <row r="1197" spans="3:42">
      <c r="C1197" s="169" t="s">
        <v>1981</v>
      </c>
      <c r="M1197" s="169" t="s">
        <v>1982</v>
      </c>
      <c r="V1197" s="169" t="s">
        <v>1983</v>
      </c>
      <c r="AD1197" s="169" t="s">
        <v>1983</v>
      </c>
    </row>
    <row r="1198" spans="3:42">
      <c r="C1198" s="169" t="s">
        <v>1984</v>
      </c>
      <c r="M1198" s="169" t="s">
        <v>1985</v>
      </c>
      <c r="V1198" s="169" t="s">
        <v>1944</v>
      </c>
      <c r="AD1198" s="169" t="s">
        <v>1944</v>
      </c>
    </row>
    <row r="1199" spans="3:42">
      <c r="C1199" s="169" t="s">
        <v>1986</v>
      </c>
      <c r="M1199" s="169" t="s">
        <v>1987</v>
      </c>
      <c r="V1199" s="169" t="s">
        <v>1946</v>
      </c>
      <c r="AD1199" s="169" t="s">
        <v>1947</v>
      </c>
    </row>
    <row r="1200" spans="3:42">
      <c r="C1200" s="169" t="s">
        <v>1988</v>
      </c>
      <c r="M1200" s="169" t="s">
        <v>1989</v>
      </c>
      <c r="V1200" s="169" t="s">
        <v>1950</v>
      </c>
      <c r="AD1200" s="169" t="s">
        <v>1990</v>
      </c>
    </row>
    <row r="1201" spans="3:30">
      <c r="C1201" s="169" t="s">
        <v>1991</v>
      </c>
      <c r="M1201" s="169" t="s">
        <v>1992</v>
      </c>
      <c r="V1201" s="169" t="s">
        <v>1993</v>
      </c>
      <c r="AD1201" s="169" t="s">
        <v>1994</v>
      </c>
    </row>
    <row r="1202" spans="3:30">
      <c r="C1202" s="169" t="s">
        <v>1995</v>
      </c>
      <c r="M1202" s="169" t="s">
        <v>1934</v>
      </c>
      <c r="V1202" s="169" t="s">
        <v>1996</v>
      </c>
      <c r="AD1202" s="169" t="s">
        <v>1997</v>
      </c>
    </row>
    <row r="1203" spans="3:30">
      <c r="C1203" s="169" t="s">
        <v>1998</v>
      </c>
      <c r="M1203" s="169" t="s">
        <v>1999</v>
      </c>
      <c r="V1203" s="169" t="s">
        <v>2000</v>
      </c>
      <c r="AD1203" s="169" t="s">
        <v>2001</v>
      </c>
    </row>
    <row r="1204" spans="3:30">
      <c r="C1204" s="169" t="s">
        <v>2002</v>
      </c>
      <c r="M1204" s="169" t="s">
        <v>2003</v>
      </c>
      <c r="V1204" s="169" t="s">
        <v>2004</v>
      </c>
      <c r="AD1204" s="169" t="s">
        <v>2005</v>
      </c>
    </row>
    <row r="1205" spans="3:30">
      <c r="C1205" s="169" t="s">
        <v>2006</v>
      </c>
      <c r="M1205" s="169" t="s">
        <v>2007</v>
      </c>
      <c r="V1205" s="169" t="s">
        <v>2008</v>
      </c>
      <c r="AD1205" s="169" t="s">
        <v>1951</v>
      </c>
    </row>
    <row r="1206" spans="3:30">
      <c r="C1206" s="169" t="s">
        <v>1957</v>
      </c>
      <c r="M1206" s="169" t="s">
        <v>2009</v>
      </c>
      <c r="V1206" s="169" t="s">
        <v>1955</v>
      </c>
      <c r="AD1206" s="169" t="s">
        <v>1956</v>
      </c>
    </row>
    <row r="1207" spans="3:30">
      <c r="C1207" s="169" t="s">
        <v>2010</v>
      </c>
      <c r="M1207" s="169" t="s">
        <v>2011</v>
      </c>
      <c r="V1207" s="169" t="s">
        <v>1959</v>
      </c>
      <c r="AD1207" s="169" t="s">
        <v>2012</v>
      </c>
    </row>
    <row r="1208" spans="3:30">
      <c r="C1208" s="169" t="s">
        <v>2013</v>
      </c>
      <c r="M1208" s="169" t="s">
        <v>2014</v>
      </c>
      <c r="V1208" s="169" t="s">
        <v>2015</v>
      </c>
      <c r="AD1208" s="169" t="s">
        <v>1960</v>
      </c>
    </row>
    <row r="1209" spans="3:30">
      <c r="C1209" s="169" t="s">
        <v>2016</v>
      </c>
      <c r="M1209" s="169" t="s">
        <v>2017</v>
      </c>
      <c r="V1209" s="169" t="s">
        <v>1963</v>
      </c>
    </row>
    <row r="1210" spans="3:30">
      <c r="C1210" s="169" t="s">
        <v>2018</v>
      </c>
      <c r="M1210" s="169" t="s">
        <v>1937</v>
      </c>
      <c r="V1210" s="169" t="s">
        <v>1966</v>
      </c>
    </row>
    <row r="1211" spans="3:30">
      <c r="C1211" s="169" t="s">
        <v>2019</v>
      </c>
      <c r="M1211" s="169" t="s">
        <v>1954</v>
      </c>
    </row>
    <row r="1212" spans="3:30">
      <c r="C1212" s="169" t="s">
        <v>2020</v>
      </c>
      <c r="M1212" s="169" t="s">
        <v>1958</v>
      </c>
    </row>
    <row r="1213" spans="3:30">
      <c r="C1213" s="169" t="s">
        <v>2021</v>
      </c>
      <c r="M1213" s="169" t="s">
        <v>1962</v>
      </c>
    </row>
    <row r="1214" spans="3:30">
      <c r="C1214" s="169" t="s">
        <v>2022</v>
      </c>
      <c r="M1214" s="169" t="s">
        <v>1940</v>
      </c>
    </row>
    <row r="1215" spans="3:30">
      <c r="C1215" s="169" t="s">
        <v>2023</v>
      </c>
      <c r="M1215" s="169" t="s">
        <v>2024</v>
      </c>
    </row>
    <row r="1216" spans="3:30">
      <c r="C1216" s="169" t="s">
        <v>2025</v>
      </c>
      <c r="M1216" s="169" t="s">
        <v>2026</v>
      </c>
    </row>
    <row r="1217" spans="3:13">
      <c r="C1217" s="169" t="s">
        <v>2027</v>
      </c>
      <c r="M1217" s="169" t="s">
        <v>2028</v>
      </c>
    </row>
    <row r="1218" spans="3:13">
      <c r="C1218" s="169" t="s">
        <v>2029</v>
      </c>
      <c r="M1218" s="169" t="s">
        <v>2030</v>
      </c>
    </row>
    <row r="1219" spans="3:13">
      <c r="C1219" s="169" t="s">
        <v>2031</v>
      </c>
      <c r="M1219" s="169" t="s">
        <v>2032</v>
      </c>
    </row>
    <row r="1220" spans="3:13">
      <c r="C1220" s="169" t="s">
        <v>2033</v>
      </c>
      <c r="M1220" s="169" t="s">
        <v>2034</v>
      </c>
    </row>
    <row r="1221" spans="3:13">
      <c r="C1221" s="169" t="s">
        <v>2035</v>
      </c>
      <c r="M1221" s="169" t="s">
        <v>2036</v>
      </c>
    </row>
    <row r="1222" spans="3:13">
      <c r="C1222" s="169" t="s">
        <v>2037</v>
      </c>
      <c r="M1222" s="169" t="s">
        <v>2038</v>
      </c>
    </row>
    <row r="1223" spans="3:13">
      <c r="C1223" s="169" t="s">
        <v>1970</v>
      </c>
      <c r="M1223" s="169" t="s">
        <v>1944</v>
      </c>
    </row>
    <row r="1224" spans="3:13">
      <c r="C1224" s="169" t="s">
        <v>2039</v>
      </c>
      <c r="M1224" s="169" t="s">
        <v>1946</v>
      </c>
    </row>
    <row r="1225" spans="3:13">
      <c r="C1225" s="169" t="s">
        <v>2040</v>
      </c>
      <c r="M1225" s="169" t="s">
        <v>2041</v>
      </c>
    </row>
    <row r="1226" spans="3:13">
      <c r="C1226" s="169" t="s">
        <v>1973</v>
      </c>
      <c r="M1226" s="169" t="s">
        <v>2042</v>
      </c>
    </row>
    <row r="1227" spans="3:13">
      <c r="C1227" s="169" t="s">
        <v>2043</v>
      </c>
      <c r="M1227" s="169" t="s">
        <v>2044</v>
      </c>
    </row>
    <row r="1228" spans="3:13">
      <c r="C1228" s="169" t="s">
        <v>2045</v>
      </c>
      <c r="M1228" s="169" t="s">
        <v>1950</v>
      </c>
    </row>
    <row r="1229" spans="3:13">
      <c r="C1229" s="169" t="s">
        <v>2046</v>
      </c>
      <c r="M1229" s="169" t="s">
        <v>1993</v>
      </c>
    </row>
    <row r="1230" spans="3:13">
      <c r="C1230" s="169" t="s">
        <v>1976</v>
      </c>
      <c r="M1230" s="169" t="s">
        <v>1996</v>
      </c>
    </row>
    <row r="1231" spans="3:13">
      <c r="C1231" s="169" t="s">
        <v>2047</v>
      </c>
      <c r="M1231" s="169" t="s">
        <v>2048</v>
      </c>
    </row>
    <row r="1232" spans="3:13">
      <c r="C1232" s="169" t="s">
        <v>2049</v>
      </c>
      <c r="M1232" s="169" t="s">
        <v>2050</v>
      </c>
    </row>
    <row r="1233" spans="3:13">
      <c r="C1233" s="169" t="s">
        <v>2051</v>
      </c>
      <c r="M1233" s="169" t="s">
        <v>2052</v>
      </c>
    </row>
    <row r="1234" spans="3:13">
      <c r="C1234" s="169" t="s">
        <v>2053</v>
      </c>
      <c r="M1234" s="169" t="s">
        <v>2054</v>
      </c>
    </row>
    <row r="1235" spans="3:13">
      <c r="C1235" s="169" t="s">
        <v>1979</v>
      </c>
      <c r="M1235" s="169" t="s">
        <v>2055</v>
      </c>
    </row>
    <row r="1236" spans="3:13">
      <c r="C1236" s="169" t="s">
        <v>2056</v>
      </c>
      <c r="M1236" s="169" t="s">
        <v>2057</v>
      </c>
    </row>
    <row r="1237" spans="3:13">
      <c r="C1237" s="169" t="s">
        <v>2058</v>
      </c>
      <c r="M1237" s="169" t="s">
        <v>2059</v>
      </c>
    </row>
    <row r="1238" spans="3:13">
      <c r="C1238" s="169" t="s">
        <v>2060</v>
      </c>
      <c r="M1238" s="169" t="s">
        <v>2061</v>
      </c>
    </row>
    <row r="1239" spans="3:13">
      <c r="C1239" s="169" t="s">
        <v>2062</v>
      </c>
      <c r="M1239" s="169" t="s">
        <v>2063</v>
      </c>
    </row>
    <row r="1240" spans="3:13">
      <c r="C1240" s="169" t="s">
        <v>2064</v>
      </c>
      <c r="M1240" s="169" t="s">
        <v>2065</v>
      </c>
    </row>
    <row r="1241" spans="3:13">
      <c r="C1241" s="169" t="s">
        <v>2066</v>
      </c>
      <c r="M1241" s="169" t="s">
        <v>2067</v>
      </c>
    </row>
    <row r="1242" spans="3:13">
      <c r="C1242" s="169" t="s">
        <v>2068</v>
      </c>
      <c r="M1242" s="169" t="s">
        <v>2069</v>
      </c>
    </row>
    <row r="1243" spans="3:13">
      <c r="C1243" s="169" t="s">
        <v>1982</v>
      </c>
      <c r="M1243" s="169" t="s">
        <v>2070</v>
      </c>
    </row>
    <row r="1244" spans="3:13">
      <c r="C1244" s="169" t="s">
        <v>2071</v>
      </c>
      <c r="M1244" s="169" t="s">
        <v>2072</v>
      </c>
    </row>
    <row r="1245" spans="3:13">
      <c r="C1245" s="169" t="s">
        <v>1985</v>
      </c>
      <c r="M1245" s="169" t="s">
        <v>1955</v>
      </c>
    </row>
    <row r="1246" spans="3:13">
      <c r="C1246" s="169" t="s">
        <v>2073</v>
      </c>
      <c r="M1246" s="169" t="s">
        <v>2074</v>
      </c>
    </row>
    <row r="1247" spans="3:13">
      <c r="C1247" s="169" t="s">
        <v>2075</v>
      </c>
      <c r="M1247" s="169" t="s">
        <v>2076</v>
      </c>
    </row>
    <row r="1248" spans="3:13">
      <c r="C1248" s="169" t="s">
        <v>1987</v>
      </c>
      <c r="M1248" s="169" t="s">
        <v>2077</v>
      </c>
    </row>
    <row r="1249" spans="3:13">
      <c r="C1249" s="169" t="s">
        <v>2078</v>
      </c>
      <c r="M1249" s="169" t="s">
        <v>2079</v>
      </c>
    </row>
    <row r="1250" spans="3:13">
      <c r="C1250" s="169" t="s">
        <v>2080</v>
      </c>
      <c r="M1250" s="169" t="s">
        <v>2081</v>
      </c>
    </row>
    <row r="1251" spans="3:13">
      <c r="C1251" s="169" t="s">
        <v>2082</v>
      </c>
      <c r="M1251" s="169" t="s">
        <v>1959</v>
      </c>
    </row>
    <row r="1252" spans="3:13">
      <c r="C1252" s="169" t="s">
        <v>1989</v>
      </c>
      <c r="M1252" s="169" t="s">
        <v>2083</v>
      </c>
    </row>
    <row r="1253" spans="3:13">
      <c r="C1253" s="169" t="s">
        <v>2084</v>
      </c>
      <c r="M1253" s="169" t="s">
        <v>2085</v>
      </c>
    </row>
    <row r="1254" spans="3:13">
      <c r="C1254" s="169" t="s">
        <v>2086</v>
      </c>
      <c r="M1254" s="169" t="s">
        <v>2087</v>
      </c>
    </row>
    <row r="1255" spans="3:13">
      <c r="C1255" s="169" t="s">
        <v>1992</v>
      </c>
      <c r="M1255" s="169" t="s">
        <v>1963</v>
      </c>
    </row>
    <row r="1256" spans="3:13">
      <c r="C1256" s="169" t="s">
        <v>2088</v>
      </c>
      <c r="M1256" s="169" t="s">
        <v>2089</v>
      </c>
    </row>
    <row r="1257" spans="3:13">
      <c r="C1257" s="169" t="s">
        <v>2090</v>
      </c>
      <c r="M1257" s="169" t="s">
        <v>2091</v>
      </c>
    </row>
    <row r="1258" spans="3:13">
      <c r="C1258" s="169" t="s">
        <v>2092</v>
      </c>
      <c r="M1258" s="169" t="s">
        <v>2093</v>
      </c>
    </row>
    <row r="1259" spans="3:13">
      <c r="C1259" s="169" t="s">
        <v>2094</v>
      </c>
      <c r="M1259" s="169" t="s">
        <v>2095</v>
      </c>
    </row>
    <row r="1260" spans="3:13">
      <c r="C1260" s="169" t="s">
        <v>2096</v>
      </c>
      <c r="M1260" s="169" t="s">
        <v>1966</v>
      </c>
    </row>
    <row r="1261" spans="3:13">
      <c r="C1261" s="169" t="s">
        <v>2097</v>
      </c>
    </row>
    <row r="1262" spans="3:13">
      <c r="C1262" s="169" t="s">
        <v>2098</v>
      </c>
    </row>
    <row r="1263" spans="3:13">
      <c r="C1263" s="169" t="s">
        <v>2099</v>
      </c>
    </row>
    <row r="1264" spans="3:13">
      <c r="C1264" s="169" t="s">
        <v>2100</v>
      </c>
    </row>
    <row r="1265" spans="3:3">
      <c r="C1265" s="169" t="s">
        <v>1934</v>
      </c>
    </row>
    <row r="1266" spans="3:3">
      <c r="C1266" s="169" t="s">
        <v>1999</v>
      </c>
    </row>
    <row r="1267" spans="3:3">
      <c r="C1267" s="169" t="s">
        <v>2101</v>
      </c>
    </row>
    <row r="1268" spans="3:3">
      <c r="C1268" s="169" t="s">
        <v>2102</v>
      </c>
    </row>
    <row r="1269" spans="3:3">
      <c r="C1269" s="169" t="s">
        <v>2103</v>
      </c>
    </row>
    <row r="1270" spans="3:3">
      <c r="C1270" s="169" t="s">
        <v>2104</v>
      </c>
    </row>
    <row r="1271" spans="3:3">
      <c r="C1271" s="169" t="s">
        <v>2105</v>
      </c>
    </row>
    <row r="1272" spans="3:3">
      <c r="C1272" s="169" t="s">
        <v>2003</v>
      </c>
    </row>
    <row r="1273" spans="3:3">
      <c r="C1273" s="169" t="s">
        <v>2106</v>
      </c>
    </row>
    <row r="1274" spans="3:3">
      <c r="C1274" s="169" t="s">
        <v>2007</v>
      </c>
    </row>
    <row r="1275" spans="3:3">
      <c r="C1275" s="169" t="s">
        <v>2107</v>
      </c>
    </row>
    <row r="1276" spans="3:3">
      <c r="C1276" s="169" t="s">
        <v>2009</v>
      </c>
    </row>
    <row r="1277" spans="3:3">
      <c r="C1277" s="169" t="s">
        <v>2108</v>
      </c>
    </row>
    <row r="1278" spans="3:3">
      <c r="C1278" s="169" t="s">
        <v>2011</v>
      </c>
    </row>
    <row r="1279" spans="3:3">
      <c r="C1279" s="169" t="s">
        <v>2109</v>
      </c>
    </row>
    <row r="1280" spans="3:3">
      <c r="C1280" s="169" t="s">
        <v>2110</v>
      </c>
    </row>
    <row r="1281" spans="3:3">
      <c r="C1281" s="169" t="s">
        <v>2111</v>
      </c>
    </row>
    <row r="1282" spans="3:3">
      <c r="C1282" s="169" t="s">
        <v>2014</v>
      </c>
    </row>
    <row r="1283" spans="3:3">
      <c r="C1283" s="169" t="s">
        <v>2112</v>
      </c>
    </row>
    <row r="1284" spans="3:3">
      <c r="C1284" s="169" t="s">
        <v>2113</v>
      </c>
    </row>
    <row r="1285" spans="3:3">
      <c r="C1285" s="169" t="s">
        <v>2017</v>
      </c>
    </row>
    <row r="1286" spans="3:3">
      <c r="C1286" s="169" t="s">
        <v>2114</v>
      </c>
    </row>
    <row r="1287" spans="3:3">
      <c r="C1287" s="169" t="s">
        <v>2115</v>
      </c>
    </row>
    <row r="1288" spans="3:3">
      <c r="C1288" s="169" t="s">
        <v>2116</v>
      </c>
    </row>
    <row r="1289" spans="3:3">
      <c r="C1289" s="169" t="s">
        <v>1937</v>
      </c>
    </row>
    <row r="1290" spans="3:3">
      <c r="C1290" s="169" t="s">
        <v>1954</v>
      </c>
    </row>
    <row r="1291" spans="3:3">
      <c r="C1291" s="169" t="s">
        <v>2117</v>
      </c>
    </row>
    <row r="1292" spans="3:3">
      <c r="C1292" s="169" t="s">
        <v>2118</v>
      </c>
    </row>
    <row r="1293" spans="3:3">
      <c r="C1293" s="169" t="s">
        <v>2119</v>
      </c>
    </row>
    <row r="1294" spans="3:3">
      <c r="C1294" s="169" t="s">
        <v>2120</v>
      </c>
    </row>
    <row r="1295" spans="3:3">
      <c r="C1295" s="169" t="s">
        <v>2121</v>
      </c>
    </row>
    <row r="1296" spans="3:3">
      <c r="C1296" s="169" t="s">
        <v>2122</v>
      </c>
    </row>
    <row r="1297" spans="3:3">
      <c r="C1297" s="169" t="s">
        <v>1958</v>
      </c>
    </row>
    <row r="1298" spans="3:3">
      <c r="C1298" s="169" t="s">
        <v>2123</v>
      </c>
    </row>
    <row r="1299" spans="3:3">
      <c r="C1299" s="169" t="s">
        <v>2124</v>
      </c>
    </row>
    <row r="1300" spans="3:3">
      <c r="C1300" s="169" t="s">
        <v>2125</v>
      </c>
    </row>
    <row r="1301" spans="3:3">
      <c r="C1301" s="169" t="s">
        <v>1962</v>
      </c>
    </row>
    <row r="1302" spans="3:3">
      <c r="C1302" s="169" t="s">
        <v>2126</v>
      </c>
    </row>
    <row r="1303" spans="3:3">
      <c r="C1303" s="169" t="s">
        <v>2127</v>
      </c>
    </row>
    <row r="1304" spans="3:3">
      <c r="C1304" s="169" t="s">
        <v>2128</v>
      </c>
    </row>
    <row r="1305" spans="3:3">
      <c r="C1305" s="169" t="s">
        <v>2129</v>
      </c>
    </row>
    <row r="1306" spans="3:3">
      <c r="C1306" s="169" t="s">
        <v>2130</v>
      </c>
    </row>
    <row r="1307" spans="3:3">
      <c r="C1307" s="169" t="s">
        <v>1940</v>
      </c>
    </row>
    <row r="1308" spans="3:3">
      <c r="C1308" s="169" t="s">
        <v>2024</v>
      </c>
    </row>
    <row r="1309" spans="3:3">
      <c r="C1309" s="169" t="s">
        <v>2131</v>
      </c>
    </row>
    <row r="1310" spans="3:3">
      <c r="C1310" s="169" t="s">
        <v>2132</v>
      </c>
    </row>
    <row r="1311" spans="3:3">
      <c r="C1311" s="169" t="s">
        <v>2026</v>
      </c>
    </row>
    <row r="1312" spans="3:3">
      <c r="C1312" s="169" t="s">
        <v>2133</v>
      </c>
    </row>
    <row r="1313" spans="3:3">
      <c r="C1313" s="169" t="s">
        <v>2134</v>
      </c>
    </row>
    <row r="1314" spans="3:3">
      <c r="C1314" s="169" t="s">
        <v>2028</v>
      </c>
    </row>
    <row r="1315" spans="3:3">
      <c r="C1315" s="169" t="s">
        <v>2135</v>
      </c>
    </row>
    <row r="1316" spans="3:3">
      <c r="C1316" s="169" t="s">
        <v>2136</v>
      </c>
    </row>
    <row r="1317" spans="3:3">
      <c r="C1317" s="169" t="s">
        <v>2030</v>
      </c>
    </row>
    <row r="1318" spans="3:3">
      <c r="C1318" s="169" t="s">
        <v>2137</v>
      </c>
    </row>
    <row r="1319" spans="3:3">
      <c r="C1319" s="169" t="s">
        <v>2138</v>
      </c>
    </row>
    <row r="1320" spans="3:3">
      <c r="C1320" s="169" t="s">
        <v>2139</v>
      </c>
    </row>
    <row r="1321" spans="3:3">
      <c r="C1321" s="169" t="s">
        <v>2140</v>
      </c>
    </row>
    <row r="1322" spans="3:3">
      <c r="C1322" s="169" t="s">
        <v>2141</v>
      </c>
    </row>
    <row r="1323" spans="3:3">
      <c r="C1323" s="169" t="s">
        <v>2032</v>
      </c>
    </row>
    <row r="1324" spans="3:3">
      <c r="C1324" s="169" t="s">
        <v>2142</v>
      </c>
    </row>
    <row r="1325" spans="3:3">
      <c r="C1325" s="169" t="s">
        <v>2143</v>
      </c>
    </row>
    <row r="1326" spans="3:3">
      <c r="C1326" s="169" t="s">
        <v>2034</v>
      </c>
    </row>
    <row r="1327" spans="3:3">
      <c r="C1327" s="169" t="s">
        <v>2144</v>
      </c>
    </row>
    <row r="1328" spans="3:3">
      <c r="C1328" s="169" t="s">
        <v>2145</v>
      </c>
    </row>
    <row r="1329" spans="3:3">
      <c r="C1329" s="169" t="s">
        <v>2146</v>
      </c>
    </row>
    <row r="1330" spans="3:3">
      <c r="C1330" s="169" t="s">
        <v>2147</v>
      </c>
    </row>
    <row r="1331" spans="3:3">
      <c r="C1331" s="169" t="s">
        <v>2148</v>
      </c>
    </row>
    <row r="1332" spans="3:3">
      <c r="C1332" s="169" t="s">
        <v>2036</v>
      </c>
    </row>
    <row r="1333" spans="3:3">
      <c r="C1333" s="169" t="s">
        <v>2149</v>
      </c>
    </row>
    <row r="1334" spans="3:3">
      <c r="C1334" s="169" t="s">
        <v>2150</v>
      </c>
    </row>
    <row r="1335" spans="3:3">
      <c r="C1335" s="169" t="s">
        <v>2151</v>
      </c>
    </row>
    <row r="1336" spans="3:3">
      <c r="C1336" s="169" t="s">
        <v>2038</v>
      </c>
    </row>
    <row r="1337" spans="3:3">
      <c r="C1337" s="169" t="s">
        <v>2152</v>
      </c>
    </row>
    <row r="1338" spans="3:3">
      <c r="C1338" s="169" t="s">
        <v>2153</v>
      </c>
    </row>
    <row r="1339" spans="3:3">
      <c r="C1339" s="169" t="s">
        <v>2154</v>
      </c>
    </row>
    <row r="1340" spans="3:3">
      <c r="C1340" s="169" t="s">
        <v>2155</v>
      </c>
    </row>
    <row r="1341" spans="3:3">
      <c r="C1341" s="169" t="s">
        <v>2156</v>
      </c>
    </row>
    <row r="1342" spans="3:3">
      <c r="C1342" s="169" t="s">
        <v>2157</v>
      </c>
    </row>
    <row r="1343" spans="3:3">
      <c r="C1343" s="169" t="s">
        <v>1944</v>
      </c>
    </row>
    <row r="1344" spans="3:3">
      <c r="C1344" s="169" t="s">
        <v>2158</v>
      </c>
    </row>
    <row r="1345" spans="3:3">
      <c r="C1345" s="169" t="s">
        <v>2159</v>
      </c>
    </row>
    <row r="1346" spans="3:3">
      <c r="C1346" s="169" t="s">
        <v>2160</v>
      </c>
    </row>
    <row r="1347" spans="3:3">
      <c r="C1347" s="169" t="s">
        <v>2161</v>
      </c>
    </row>
    <row r="1348" spans="3:3">
      <c r="C1348" s="169" t="s">
        <v>2162</v>
      </c>
    </row>
    <row r="1349" spans="3:3">
      <c r="C1349" s="169" t="s">
        <v>2163</v>
      </c>
    </row>
    <row r="1350" spans="3:3">
      <c r="C1350" s="169" t="s">
        <v>2164</v>
      </c>
    </row>
    <row r="1351" spans="3:3">
      <c r="C1351" s="169" t="s">
        <v>1946</v>
      </c>
    </row>
    <row r="1352" spans="3:3">
      <c r="C1352" s="169" t="s">
        <v>2041</v>
      </c>
    </row>
    <row r="1353" spans="3:3">
      <c r="C1353" s="169" t="s">
        <v>2165</v>
      </c>
    </row>
    <row r="1354" spans="3:3">
      <c r="C1354" s="169" t="s">
        <v>2166</v>
      </c>
    </row>
    <row r="1355" spans="3:3">
      <c r="C1355" s="169" t="s">
        <v>2167</v>
      </c>
    </row>
    <row r="1356" spans="3:3">
      <c r="C1356" s="169" t="s">
        <v>2168</v>
      </c>
    </row>
    <row r="1357" spans="3:3">
      <c r="C1357" s="169" t="s">
        <v>2042</v>
      </c>
    </row>
    <row r="1358" spans="3:3">
      <c r="C1358" s="169" t="s">
        <v>2169</v>
      </c>
    </row>
    <row r="1359" spans="3:3">
      <c r="C1359" s="169" t="s">
        <v>2170</v>
      </c>
    </row>
    <row r="1360" spans="3:3">
      <c r="C1360" s="169" t="s">
        <v>2171</v>
      </c>
    </row>
    <row r="1361" spans="3:3">
      <c r="C1361" s="169" t="s">
        <v>2044</v>
      </c>
    </row>
    <row r="1362" spans="3:3">
      <c r="C1362" s="169" t="s">
        <v>2172</v>
      </c>
    </row>
    <row r="1363" spans="3:3">
      <c r="C1363" s="169" t="s">
        <v>2173</v>
      </c>
    </row>
    <row r="1364" spans="3:3">
      <c r="C1364" s="169" t="s">
        <v>2174</v>
      </c>
    </row>
    <row r="1365" spans="3:3">
      <c r="C1365" s="169" t="s">
        <v>2175</v>
      </c>
    </row>
    <row r="1366" spans="3:3">
      <c r="C1366" s="169" t="s">
        <v>2176</v>
      </c>
    </row>
    <row r="1367" spans="3:3">
      <c r="C1367" s="169" t="s">
        <v>1950</v>
      </c>
    </row>
    <row r="1368" spans="3:3">
      <c r="C1368" s="169" t="s">
        <v>1993</v>
      </c>
    </row>
    <row r="1369" spans="3:3">
      <c r="C1369" s="169" t="s">
        <v>2177</v>
      </c>
    </row>
    <row r="1370" spans="3:3">
      <c r="C1370" s="169" t="s">
        <v>2178</v>
      </c>
    </row>
    <row r="1371" spans="3:3">
      <c r="C1371" s="169" t="s">
        <v>2179</v>
      </c>
    </row>
    <row r="1372" spans="3:3">
      <c r="C1372" s="169" t="s">
        <v>2180</v>
      </c>
    </row>
    <row r="1373" spans="3:3">
      <c r="C1373" s="169" t="s">
        <v>2181</v>
      </c>
    </row>
    <row r="1374" spans="3:3">
      <c r="C1374" s="169" t="s">
        <v>2182</v>
      </c>
    </row>
    <row r="1375" spans="3:3">
      <c r="C1375" s="169" t="s">
        <v>2183</v>
      </c>
    </row>
    <row r="1376" spans="3:3">
      <c r="C1376" s="169" t="s">
        <v>2184</v>
      </c>
    </row>
    <row r="1377" spans="3:3">
      <c r="C1377" s="169" t="s">
        <v>2185</v>
      </c>
    </row>
    <row r="1378" spans="3:3">
      <c r="C1378" s="169" t="s">
        <v>1996</v>
      </c>
    </row>
    <row r="1379" spans="3:3">
      <c r="C1379" s="169" t="s">
        <v>2048</v>
      </c>
    </row>
    <row r="1380" spans="3:3">
      <c r="C1380" s="169" t="s">
        <v>2050</v>
      </c>
    </row>
    <row r="1381" spans="3:3">
      <c r="C1381" s="169" t="s">
        <v>2052</v>
      </c>
    </row>
    <row r="1382" spans="3:3">
      <c r="C1382" s="169" t="s">
        <v>2054</v>
      </c>
    </row>
    <row r="1383" spans="3:3">
      <c r="C1383" s="169" t="s">
        <v>2055</v>
      </c>
    </row>
    <row r="1384" spans="3:3">
      <c r="C1384" s="169" t="s">
        <v>2057</v>
      </c>
    </row>
    <row r="1385" spans="3:3">
      <c r="C1385" s="169" t="s">
        <v>2059</v>
      </c>
    </row>
    <row r="1386" spans="3:3">
      <c r="C1386" s="169" t="s">
        <v>2061</v>
      </c>
    </row>
    <row r="1387" spans="3:3">
      <c r="C1387" s="169" t="s">
        <v>2063</v>
      </c>
    </row>
    <row r="1388" spans="3:3">
      <c r="C1388" s="169" t="s">
        <v>2065</v>
      </c>
    </row>
    <row r="1389" spans="3:3">
      <c r="C1389" s="169" t="s">
        <v>2186</v>
      </c>
    </row>
    <row r="1390" spans="3:3">
      <c r="C1390" s="169" t="s">
        <v>2187</v>
      </c>
    </row>
    <row r="1391" spans="3:3">
      <c r="C1391" s="169" t="s">
        <v>2188</v>
      </c>
    </row>
    <row r="1392" spans="3:3">
      <c r="C1392" s="169" t="s">
        <v>2189</v>
      </c>
    </row>
    <row r="1393" spans="3:3">
      <c r="C1393" s="169" t="s">
        <v>2190</v>
      </c>
    </row>
    <row r="1394" spans="3:3">
      <c r="C1394" s="169" t="s">
        <v>2067</v>
      </c>
    </row>
    <row r="1395" spans="3:3">
      <c r="C1395" s="169" t="s">
        <v>2191</v>
      </c>
    </row>
    <row r="1396" spans="3:3">
      <c r="C1396" s="169" t="s">
        <v>2192</v>
      </c>
    </row>
    <row r="1397" spans="3:3">
      <c r="C1397" s="169" t="s">
        <v>2193</v>
      </c>
    </row>
    <row r="1398" spans="3:3">
      <c r="C1398" s="169" t="s">
        <v>2194</v>
      </c>
    </row>
    <row r="1399" spans="3:3">
      <c r="C1399" s="169" t="s">
        <v>2195</v>
      </c>
    </row>
    <row r="1400" spans="3:3">
      <c r="C1400" s="169" t="s">
        <v>2069</v>
      </c>
    </row>
    <row r="1401" spans="3:3">
      <c r="C1401" s="169" t="s">
        <v>2196</v>
      </c>
    </row>
    <row r="1402" spans="3:3">
      <c r="C1402" s="169" t="s">
        <v>2197</v>
      </c>
    </row>
    <row r="1403" spans="3:3">
      <c r="C1403" s="169" t="s">
        <v>2198</v>
      </c>
    </row>
    <row r="1404" spans="3:3">
      <c r="C1404" s="169" t="s">
        <v>2199</v>
      </c>
    </row>
    <row r="1405" spans="3:3">
      <c r="C1405" s="169" t="s">
        <v>2200</v>
      </c>
    </row>
    <row r="1406" spans="3:3">
      <c r="C1406" s="169" t="s">
        <v>2201</v>
      </c>
    </row>
    <row r="1407" spans="3:3">
      <c r="C1407" s="169" t="s">
        <v>2202</v>
      </c>
    </row>
    <row r="1408" spans="3:3">
      <c r="C1408" s="169" t="s">
        <v>2203</v>
      </c>
    </row>
    <row r="1409" spans="3:3">
      <c r="C1409" s="169" t="s">
        <v>2204</v>
      </c>
    </row>
    <row r="1410" spans="3:3">
      <c r="C1410" s="169" t="s">
        <v>2205</v>
      </c>
    </row>
    <row r="1411" spans="3:3">
      <c r="C1411" s="169" t="s">
        <v>2070</v>
      </c>
    </row>
    <row r="1412" spans="3:3">
      <c r="C1412" s="169" t="s">
        <v>2206</v>
      </c>
    </row>
    <row r="1413" spans="3:3">
      <c r="C1413" s="169" t="s">
        <v>2207</v>
      </c>
    </row>
    <row r="1414" spans="3:3">
      <c r="C1414" s="169" t="s">
        <v>2208</v>
      </c>
    </row>
    <row r="1415" spans="3:3">
      <c r="C1415" s="169" t="s">
        <v>2209</v>
      </c>
    </row>
    <row r="1416" spans="3:3">
      <c r="C1416" s="169" t="s">
        <v>2210</v>
      </c>
    </row>
    <row r="1417" spans="3:3">
      <c r="C1417" s="169" t="s">
        <v>2072</v>
      </c>
    </row>
    <row r="1418" spans="3:3">
      <c r="C1418" s="169" t="s">
        <v>2211</v>
      </c>
    </row>
    <row r="1419" spans="3:3">
      <c r="C1419" s="169" t="s">
        <v>2212</v>
      </c>
    </row>
    <row r="1420" spans="3:3">
      <c r="C1420" s="169" t="s">
        <v>2213</v>
      </c>
    </row>
    <row r="1421" spans="3:3">
      <c r="C1421" s="169" t="s">
        <v>1955</v>
      </c>
    </row>
    <row r="1422" spans="3:3">
      <c r="C1422" s="169" t="s">
        <v>2074</v>
      </c>
    </row>
    <row r="1423" spans="3:3">
      <c r="C1423" s="169" t="s">
        <v>2214</v>
      </c>
    </row>
    <row r="1424" spans="3:3">
      <c r="C1424" s="169" t="s">
        <v>2076</v>
      </c>
    </row>
    <row r="1425" spans="3:3">
      <c r="C1425" s="169" t="s">
        <v>2215</v>
      </c>
    </row>
    <row r="1426" spans="3:3">
      <c r="C1426" s="169" t="s">
        <v>2077</v>
      </c>
    </row>
    <row r="1427" spans="3:3">
      <c r="C1427" s="169" t="s">
        <v>2216</v>
      </c>
    </row>
    <row r="1428" spans="3:3">
      <c r="C1428" s="169" t="s">
        <v>2217</v>
      </c>
    </row>
    <row r="1429" spans="3:3">
      <c r="C1429" s="169" t="s">
        <v>2218</v>
      </c>
    </row>
    <row r="1430" spans="3:3">
      <c r="C1430" s="169" t="s">
        <v>2079</v>
      </c>
    </row>
    <row r="1431" spans="3:3">
      <c r="C1431" s="169" t="s">
        <v>2219</v>
      </c>
    </row>
    <row r="1432" spans="3:3">
      <c r="C1432" s="169" t="s">
        <v>2220</v>
      </c>
    </row>
    <row r="1433" spans="3:3">
      <c r="C1433" s="169" t="s">
        <v>2221</v>
      </c>
    </row>
    <row r="1434" spans="3:3">
      <c r="C1434" s="169" t="s">
        <v>2081</v>
      </c>
    </row>
    <row r="1435" spans="3:3">
      <c r="C1435" s="169" t="s">
        <v>2222</v>
      </c>
    </row>
    <row r="1436" spans="3:3">
      <c r="C1436" s="169" t="s">
        <v>2223</v>
      </c>
    </row>
    <row r="1437" spans="3:3">
      <c r="C1437" s="169" t="s">
        <v>2224</v>
      </c>
    </row>
    <row r="1438" spans="3:3">
      <c r="C1438" s="169" t="s">
        <v>2225</v>
      </c>
    </row>
    <row r="1439" spans="3:3">
      <c r="C1439" s="169" t="s">
        <v>2226</v>
      </c>
    </row>
    <row r="1440" spans="3:3">
      <c r="C1440" s="169" t="s">
        <v>1959</v>
      </c>
    </row>
    <row r="1441" spans="3:3">
      <c r="C1441" s="169" t="s">
        <v>2083</v>
      </c>
    </row>
    <row r="1442" spans="3:3">
      <c r="C1442" s="169" t="s">
        <v>2227</v>
      </c>
    </row>
    <row r="1443" spans="3:3">
      <c r="C1443" s="169" t="s">
        <v>2228</v>
      </c>
    </row>
    <row r="1444" spans="3:3">
      <c r="C1444" s="169" t="s">
        <v>2229</v>
      </c>
    </row>
    <row r="1445" spans="3:3">
      <c r="C1445" s="169" t="s">
        <v>2230</v>
      </c>
    </row>
    <row r="1446" spans="3:3">
      <c r="C1446" s="169" t="s">
        <v>2231</v>
      </c>
    </row>
    <row r="1447" spans="3:3">
      <c r="C1447" s="169" t="s">
        <v>2232</v>
      </c>
    </row>
    <row r="1448" spans="3:3">
      <c r="C1448" s="169" t="s">
        <v>2233</v>
      </c>
    </row>
    <row r="1449" spans="3:3">
      <c r="C1449" s="169" t="s">
        <v>2234</v>
      </c>
    </row>
    <row r="1450" spans="3:3">
      <c r="C1450" s="169" t="s">
        <v>2235</v>
      </c>
    </row>
    <row r="1451" spans="3:3">
      <c r="C1451" s="169" t="s">
        <v>2236</v>
      </c>
    </row>
    <row r="1452" spans="3:3">
      <c r="C1452" s="169" t="s">
        <v>2237</v>
      </c>
    </row>
    <row r="1453" spans="3:3">
      <c r="C1453" s="169" t="s">
        <v>2238</v>
      </c>
    </row>
    <row r="1454" spans="3:3">
      <c r="C1454" s="169" t="s">
        <v>2085</v>
      </c>
    </row>
    <row r="1455" spans="3:3">
      <c r="C1455" s="169" t="s">
        <v>2239</v>
      </c>
    </row>
    <row r="1456" spans="3:3">
      <c r="C1456" s="169" t="s">
        <v>2240</v>
      </c>
    </row>
    <row r="1457" spans="3:3">
      <c r="C1457" s="169" t="s">
        <v>2241</v>
      </c>
    </row>
    <row r="1458" spans="3:3">
      <c r="C1458" s="169" t="s">
        <v>2087</v>
      </c>
    </row>
    <row r="1459" spans="3:3">
      <c r="C1459" s="169" t="s">
        <v>2242</v>
      </c>
    </row>
    <row r="1460" spans="3:3">
      <c r="C1460" s="169" t="s">
        <v>2243</v>
      </c>
    </row>
    <row r="1461" spans="3:3">
      <c r="C1461" s="169" t="s">
        <v>1963</v>
      </c>
    </row>
    <row r="1462" spans="3:3">
      <c r="C1462" s="169" t="s">
        <v>2089</v>
      </c>
    </row>
    <row r="1463" spans="3:3">
      <c r="C1463" s="169" t="s">
        <v>2244</v>
      </c>
    </row>
    <row r="1464" spans="3:3">
      <c r="C1464" s="169" t="s">
        <v>2245</v>
      </c>
    </row>
    <row r="1465" spans="3:3">
      <c r="C1465" s="169" t="s">
        <v>2246</v>
      </c>
    </row>
    <row r="1466" spans="3:3">
      <c r="C1466" s="169" t="s">
        <v>2247</v>
      </c>
    </row>
    <row r="1467" spans="3:3">
      <c r="C1467" s="169" t="s">
        <v>2248</v>
      </c>
    </row>
    <row r="1468" spans="3:3">
      <c r="C1468" s="169" t="s">
        <v>2249</v>
      </c>
    </row>
    <row r="1469" spans="3:3">
      <c r="C1469" s="169" t="s">
        <v>2091</v>
      </c>
    </row>
    <row r="1470" spans="3:3">
      <c r="C1470" s="169" t="s">
        <v>2250</v>
      </c>
    </row>
    <row r="1471" spans="3:3">
      <c r="C1471" s="169" t="s">
        <v>2251</v>
      </c>
    </row>
    <row r="1472" spans="3:3">
      <c r="C1472" s="169" t="s">
        <v>2252</v>
      </c>
    </row>
    <row r="1473" spans="2:8">
      <c r="C1473" s="169" t="s">
        <v>2253</v>
      </c>
    </row>
    <row r="1474" spans="2:8">
      <c r="C1474" s="169" t="s">
        <v>2093</v>
      </c>
    </row>
    <row r="1475" spans="2:8">
      <c r="C1475" s="169" t="s">
        <v>2254</v>
      </c>
    </row>
    <row r="1476" spans="2:8">
      <c r="C1476" s="169" t="s">
        <v>2095</v>
      </c>
    </row>
    <row r="1477" spans="2:8">
      <c r="C1477" s="169" t="s">
        <v>2255</v>
      </c>
    </row>
    <row r="1478" spans="2:8">
      <c r="C1478" s="169" t="s">
        <v>1966</v>
      </c>
    </row>
    <row r="1479" spans="2:8">
      <c r="C1479" s="169" t="s">
        <v>2256</v>
      </c>
    </row>
    <row r="1480" spans="2:8">
      <c r="C1480" s="169" t="s">
        <v>2257</v>
      </c>
    </row>
    <row r="1484" spans="2:8" ht="14">
      <c r="B1484" s="164" t="s">
        <v>2258</v>
      </c>
      <c r="C1484" s="165"/>
      <c r="D1484" s="165"/>
      <c r="E1484" s="165"/>
      <c r="F1484" s="165"/>
      <c r="G1484" s="165"/>
      <c r="H1484" s="166"/>
    </row>
    <row r="1486" spans="2:8">
      <c r="C1486" s="191" t="s">
        <v>835</v>
      </c>
      <c r="G1486" s="191" t="s">
        <v>836</v>
      </c>
    </row>
    <row r="1487" spans="2:8">
      <c r="C1487" s="169" t="s">
        <v>841</v>
      </c>
      <c r="G1487" s="169" t="s">
        <v>810</v>
      </c>
    </row>
    <row r="1488" spans="2:8">
      <c r="C1488" s="169" t="s">
        <v>2259</v>
      </c>
      <c r="G1488" s="169" t="s">
        <v>2260</v>
      </c>
    </row>
    <row r="1489" spans="2:7">
      <c r="C1489" s="169" t="s">
        <v>2261</v>
      </c>
      <c r="G1489" s="169" t="s">
        <v>2262</v>
      </c>
    </row>
    <row r="1490" spans="2:7">
      <c r="C1490" s="169" t="s">
        <v>2263</v>
      </c>
      <c r="G1490" s="169" t="s">
        <v>2264</v>
      </c>
    </row>
    <row r="1491" spans="2:7">
      <c r="C1491" s="169" t="s">
        <v>2265</v>
      </c>
      <c r="G1491" s="169" t="s">
        <v>2266</v>
      </c>
    </row>
    <row r="1492" spans="2:7">
      <c r="C1492" s="169" t="s">
        <v>2267</v>
      </c>
      <c r="G1492" s="169" t="s">
        <v>2268</v>
      </c>
    </row>
    <row r="1493" spans="2:7">
      <c r="C1493" s="169" t="s">
        <v>2269</v>
      </c>
      <c r="G1493" s="169" t="s">
        <v>2270</v>
      </c>
    </row>
    <row r="1494" spans="2:7">
      <c r="C1494" s="169" t="s">
        <v>2271</v>
      </c>
      <c r="G1494" s="169" t="s">
        <v>2272</v>
      </c>
    </row>
    <row r="1495" spans="2:7">
      <c r="C1495" s="169" t="s">
        <v>2273</v>
      </c>
    </row>
    <row r="1496" spans="2:7">
      <c r="C1496" s="169" t="s">
        <v>2274</v>
      </c>
    </row>
    <row r="1497" spans="2:7">
      <c r="C1497" s="169" t="s">
        <v>2275</v>
      </c>
    </row>
    <row r="1498" spans="2:7">
      <c r="C1498" s="169" t="s">
        <v>2276</v>
      </c>
    </row>
    <row r="1499" spans="2:7">
      <c r="C1499" s="169" t="s">
        <v>2277</v>
      </c>
    </row>
    <row r="1500" spans="2:7">
      <c r="C1500" s="169" t="s">
        <v>2278</v>
      </c>
    </row>
    <row r="1504" spans="2:7" ht="14">
      <c r="B1504" s="164" t="s">
        <v>2279</v>
      </c>
      <c r="C1504" s="165"/>
      <c r="D1504" s="165"/>
      <c r="E1504" s="165"/>
      <c r="F1504" s="165"/>
      <c r="G1504" s="166"/>
    </row>
    <row r="1506" spans="2:13">
      <c r="C1506" s="191" t="s">
        <v>838</v>
      </c>
      <c r="I1506" s="191" t="s">
        <v>1157</v>
      </c>
    </row>
    <row r="1507" spans="2:13">
      <c r="C1507" s="169" t="s">
        <v>810</v>
      </c>
      <c r="I1507" s="169" t="s">
        <v>810</v>
      </c>
    </row>
    <row r="1508" spans="2:13">
      <c r="C1508" s="169" t="s">
        <v>2280</v>
      </c>
      <c r="I1508" s="169" t="s">
        <v>2281</v>
      </c>
    </row>
    <row r="1509" spans="2:13">
      <c r="C1509" s="169" t="s">
        <v>2282</v>
      </c>
      <c r="I1509" s="169" t="s">
        <v>2283</v>
      </c>
    </row>
    <row r="1510" spans="2:13">
      <c r="C1510" s="169" t="s">
        <v>2284</v>
      </c>
      <c r="I1510" s="169" t="s">
        <v>2284</v>
      </c>
    </row>
    <row r="1511" spans="2:13">
      <c r="C1511" s="169" t="s">
        <v>2285</v>
      </c>
      <c r="I1511" s="169" t="s">
        <v>2285</v>
      </c>
    </row>
    <row r="1512" spans="2:13">
      <c r="C1512" s="169" t="s">
        <v>2286</v>
      </c>
      <c r="I1512" s="169" t="s">
        <v>2287</v>
      </c>
    </row>
    <row r="1513" spans="2:13">
      <c r="C1513" s="169" t="s">
        <v>2288</v>
      </c>
    </row>
    <row r="1517" spans="2:13" ht="14">
      <c r="B1517" s="164" t="s">
        <v>2289</v>
      </c>
      <c r="C1517" s="165"/>
      <c r="D1517" s="165"/>
      <c r="E1517" s="165"/>
      <c r="F1517" s="165"/>
      <c r="G1517" s="165"/>
      <c r="H1517" s="165"/>
      <c r="I1517" s="165"/>
      <c r="J1517" s="165"/>
      <c r="K1517" s="165"/>
      <c r="L1517" s="165"/>
      <c r="M1517" s="166"/>
    </row>
    <row r="1519" spans="2:13">
      <c r="C1519" s="191" t="s">
        <v>2290</v>
      </c>
      <c r="I1519" s="191"/>
    </row>
    <row r="1520" spans="2:13">
      <c r="C1520" s="169" t="s">
        <v>810</v>
      </c>
    </row>
    <row r="1521" spans="2:9">
      <c r="C1521" s="169" t="s">
        <v>2280</v>
      </c>
    </row>
    <row r="1522" spans="2:9">
      <c r="C1522" s="169" t="s">
        <v>2291</v>
      </c>
    </row>
    <row r="1523" spans="2:9">
      <c r="C1523" s="169" t="s">
        <v>2292</v>
      </c>
    </row>
    <row r="1524" spans="2:9">
      <c r="C1524" s="169" t="s">
        <v>2293</v>
      </c>
    </row>
    <row r="1525" spans="2:9">
      <c r="C1525" s="169" t="s">
        <v>2282</v>
      </c>
    </row>
    <row r="1526" spans="2:9">
      <c r="C1526" s="169" t="s">
        <v>2284</v>
      </c>
    </row>
    <row r="1527" spans="2:9">
      <c r="C1527" s="169" t="s">
        <v>2285</v>
      </c>
    </row>
    <row r="1528" spans="2:9">
      <c r="C1528" s="169" t="s">
        <v>2286</v>
      </c>
    </row>
    <row r="1529" spans="2:9">
      <c r="C1529" s="169" t="s">
        <v>2288</v>
      </c>
    </row>
    <row r="1533" spans="2:9" ht="14">
      <c r="B1533" s="164" t="s">
        <v>2294</v>
      </c>
      <c r="C1533" s="165"/>
      <c r="D1533" s="165"/>
      <c r="E1533" s="165"/>
      <c r="F1533" s="165"/>
      <c r="G1533" s="165"/>
      <c r="H1533" s="166"/>
    </row>
    <row r="1535" spans="2:9">
      <c r="C1535" s="191" t="s">
        <v>836</v>
      </c>
      <c r="F1535" s="191" t="s">
        <v>823</v>
      </c>
      <c r="I1535" s="191" t="s">
        <v>1406</v>
      </c>
    </row>
    <row r="1536" spans="2:9">
      <c r="C1536" s="169" t="s">
        <v>810</v>
      </c>
      <c r="F1536" s="169" t="s">
        <v>810</v>
      </c>
      <c r="I1536" s="169" t="s">
        <v>810</v>
      </c>
    </row>
    <row r="1537" spans="2:16">
      <c r="C1537" s="169" t="s">
        <v>2295</v>
      </c>
      <c r="F1537" s="169" t="s">
        <v>2296</v>
      </c>
      <c r="I1537" s="169" t="s">
        <v>2295</v>
      </c>
    </row>
    <row r="1538" spans="2:16">
      <c r="C1538" s="169" t="s">
        <v>2297</v>
      </c>
      <c r="F1538" s="169" t="s">
        <v>2298</v>
      </c>
      <c r="I1538" s="169" t="s">
        <v>2297</v>
      </c>
    </row>
    <row r="1539" spans="2:16">
      <c r="C1539" s="169" t="s">
        <v>2299</v>
      </c>
      <c r="F1539" s="169" t="s">
        <v>2300</v>
      </c>
      <c r="I1539" s="169" t="s">
        <v>2299</v>
      </c>
    </row>
    <row r="1540" spans="2:16">
      <c r="C1540" s="169" t="s">
        <v>2301</v>
      </c>
      <c r="F1540" s="169" t="s">
        <v>2302</v>
      </c>
      <c r="I1540" s="169" t="s">
        <v>2301</v>
      </c>
    </row>
    <row r="1541" spans="2:16">
      <c r="C1541" s="169" t="s">
        <v>2303</v>
      </c>
    </row>
    <row r="1542" spans="2:16">
      <c r="C1542" s="169" t="s">
        <v>2304</v>
      </c>
    </row>
    <row r="1543" spans="2:16">
      <c r="C1543" s="169" t="s">
        <v>2305</v>
      </c>
    </row>
    <row r="1547" spans="2:16" ht="14">
      <c r="B1547" s="164" t="s">
        <v>2306</v>
      </c>
      <c r="C1547" s="165"/>
      <c r="D1547" s="165"/>
      <c r="E1547" s="165"/>
      <c r="F1547" s="165"/>
      <c r="G1547" s="165"/>
      <c r="H1547" s="165"/>
      <c r="I1547" s="165"/>
      <c r="J1547" s="165"/>
      <c r="K1547" s="166"/>
    </row>
    <row r="1548" spans="2:16" ht="9.65" customHeight="1">
      <c r="P1548" s="178"/>
    </row>
    <row r="1549" spans="2:16" ht="9.65" customHeight="1">
      <c r="C1549" s="191" t="s">
        <v>4439</v>
      </c>
      <c r="J1549" s="191" t="s">
        <v>2307</v>
      </c>
      <c r="P1549" s="179"/>
    </row>
    <row r="1550" spans="2:16" ht="9.65" customHeight="1">
      <c r="C1550" s="169" t="s">
        <v>810</v>
      </c>
      <c r="J1550" s="169" t="s">
        <v>810</v>
      </c>
      <c r="P1550" s="180"/>
    </row>
    <row r="1551" spans="2:16" ht="9.65" customHeight="1">
      <c r="C1551" s="169" t="s">
        <v>2296</v>
      </c>
      <c r="J1551" s="169" t="s">
        <v>2296</v>
      </c>
      <c r="P1551" s="180"/>
    </row>
    <row r="1552" spans="2:16" ht="9.65" customHeight="1">
      <c r="C1552" s="169" t="s">
        <v>2308</v>
      </c>
      <c r="J1552" s="169" t="s">
        <v>2309</v>
      </c>
      <c r="P1552" s="180"/>
    </row>
    <row r="1553" spans="3:16" ht="9.65" customHeight="1">
      <c r="C1553" s="169" t="s">
        <v>2310</v>
      </c>
      <c r="J1553" s="169" t="s">
        <v>2311</v>
      </c>
      <c r="P1553" s="180"/>
    </row>
    <row r="1554" spans="3:16" ht="9.65" customHeight="1">
      <c r="C1554" s="169" t="s">
        <v>2312</v>
      </c>
      <c r="J1554" s="169" t="s">
        <v>2313</v>
      </c>
      <c r="P1554" s="180"/>
    </row>
    <row r="1555" spans="3:16" ht="9.65" customHeight="1">
      <c r="C1555" s="169" t="s">
        <v>2314</v>
      </c>
      <c r="J1555" s="169" t="s">
        <v>2315</v>
      </c>
      <c r="P1555" s="181"/>
    </row>
    <row r="1556" spans="3:16" ht="9.65" customHeight="1">
      <c r="C1556" s="169" t="s">
        <v>2316</v>
      </c>
      <c r="J1556" s="169" t="s">
        <v>2317</v>
      </c>
      <c r="P1556" s="181"/>
    </row>
    <row r="1557" spans="3:16" ht="9.65" customHeight="1">
      <c r="C1557" s="169" t="s">
        <v>2318</v>
      </c>
      <c r="J1557" s="169" t="s">
        <v>2319</v>
      </c>
      <c r="P1557" s="181"/>
    </row>
    <row r="1558" spans="3:16" ht="9.65" customHeight="1">
      <c r="C1558" s="169" t="s">
        <v>2320</v>
      </c>
      <c r="J1558" s="169" t="s">
        <v>2321</v>
      </c>
      <c r="P1558" s="181"/>
    </row>
    <row r="1559" spans="3:16" ht="9.65" customHeight="1">
      <c r="C1559" s="169" t="s">
        <v>2322</v>
      </c>
      <c r="J1559" s="169" t="s">
        <v>2323</v>
      </c>
      <c r="P1559" s="181"/>
    </row>
    <row r="1560" spans="3:16" ht="9.65" customHeight="1">
      <c r="C1560" s="169" t="s">
        <v>2324</v>
      </c>
      <c r="J1560" s="169" t="s">
        <v>2325</v>
      </c>
      <c r="P1560" s="181"/>
    </row>
    <row r="1561" spans="3:16" ht="9.65" customHeight="1">
      <c r="C1561" s="169" t="s">
        <v>2326</v>
      </c>
      <c r="J1561" s="169" t="s">
        <v>2327</v>
      </c>
      <c r="P1561" s="181"/>
    </row>
    <row r="1562" spans="3:16" ht="9.65" customHeight="1">
      <c r="C1562" s="169" t="s">
        <v>2328</v>
      </c>
      <c r="J1562" s="169" t="s">
        <v>2329</v>
      </c>
      <c r="P1562" s="181"/>
    </row>
    <row r="1563" spans="3:16" ht="9.65" customHeight="1">
      <c r="C1563" s="169" t="s">
        <v>2330</v>
      </c>
      <c r="J1563" s="169" t="s">
        <v>2331</v>
      </c>
      <c r="P1563" s="181"/>
    </row>
    <row r="1564" spans="3:16" ht="9.65" customHeight="1">
      <c r="C1564" s="169" t="s">
        <v>2332</v>
      </c>
      <c r="J1564" s="169" t="s">
        <v>2333</v>
      </c>
      <c r="P1564" s="181"/>
    </row>
    <row r="1565" spans="3:16" ht="9.65" customHeight="1">
      <c r="C1565" s="169" t="s">
        <v>2334</v>
      </c>
      <c r="P1565" s="181"/>
    </row>
    <row r="1566" spans="3:16" ht="9.65" customHeight="1">
      <c r="C1566" s="169" t="s">
        <v>2335</v>
      </c>
      <c r="P1566" s="181"/>
    </row>
    <row r="1567" spans="3:16" ht="9.65" customHeight="1">
      <c r="C1567" s="169" t="s">
        <v>2336</v>
      </c>
      <c r="P1567" s="181"/>
    </row>
    <row r="1568" spans="3:16" ht="9.65" customHeight="1">
      <c r="C1568" s="169" t="s">
        <v>2337</v>
      </c>
      <c r="P1568" s="181"/>
    </row>
    <row r="1569" spans="2:16" ht="9.65" customHeight="1">
      <c r="C1569" s="169" t="s">
        <v>2338</v>
      </c>
      <c r="P1569" s="179"/>
    </row>
    <row r="1570" spans="2:16" ht="9.65" customHeight="1">
      <c r="C1570" s="169" t="s">
        <v>2339</v>
      </c>
      <c r="P1570" s="181"/>
    </row>
    <row r="1571" spans="2:16" ht="9.65" customHeight="1">
      <c r="C1571" s="169" t="s">
        <v>2327</v>
      </c>
      <c r="P1571" s="181"/>
    </row>
    <row r="1572" spans="2:16" ht="9.65" customHeight="1">
      <c r="C1572" s="169" t="s">
        <v>2329</v>
      </c>
      <c r="P1572" s="181"/>
    </row>
    <row r="1573" spans="2:16" ht="9.65" customHeight="1">
      <c r="C1573" s="169" t="s">
        <v>2331</v>
      </c>
      <c r="P1573" s="181"/>
    </row>
    <row r="1574" spans="2:16" ht="9.65" customHeight="1">
      <c r="C1574" s="169" t="s">
        <v>2333</v>
      </c>
      <c r="P1574" s="181"/>
    </row>
    <row r="1575" spans="2:16" ht="9.65" customHeight="1">
      <c r="P1575" s="181"/>
    </row>
    <row r="1576" spans="2:16" ht="9.65" customHeight="1">
      <c r="P1576" s="181"/>
    </row>
    <row r="1577" spans="2:16" ht="9.65" customHeight="1">
      <c r="P1577" s="181"/>
    </row>
    <row r="1578" spans="2:16" ht="14.15" customHeight="1">
      <c r="B1578" s="164" t="s">
        <v>2340</v>
      </c>
      <c r="C1578" s="165"/>
      <c r="D1578" s="165"/>
      <c r="E1578" s="165"/>
      <c r="F1578" s="165"/>
      <c r="G1578" s="165"/>
      <c r="H1578" s="165"/>
      <c r="I1578" s="165"/>
      <c r="J1578" s="165"/>
      <c r="K1578" s="165"/>
      <c r="L1578" s="166"/>
      <c r="P1578" s="181"/>
    </row>
    <row r="1579" spans="2:16" ht="9.65" customHeight="1">
      <c r="P1579" s="181"/>
    </row>
    <row r="1580" spans="2:16" ht="9.65" customHeight="1">
      <c r="C1580" s="191" t="s">
        <v>4447</v>
      </c>
      <c r="P1580" s="181"/>
    </row>
    <row r="1581" spans="2:16" ht="9.65" customHeight="1">
      <c r="C1581" s="169" t="s">
        <v>810</v>
      </c>
      <c r="P1581" s="181"/>
    </row>
    <row r="1582" spans="2:16" ht="9.65" customHeight="1">
      <c r="C1582" s="169" t="s">
        <v>2296</v>
      </c>
      <c r="P1582" s="181"/>
    </row>
    <row r="1583" spans="2:16" ht="9.65" customHeight="1">
      <c r="C1583" s="169" t="s">
        <v>2298</v>
      </c>
      <c r="P1583" s="181"/>
    </row>
    <row r="1584" spans="2:16" ht="9.65" customHeight="1">
      <c r="C1584" s="169" t="s">
        <v>2341</v>
      </c>
      <c r="P1584" s="181"/>
    </row>
    <row r="1585" spans="3:16" ht="9.65" customHeight="1">
      <c r="C1585" s="169" t="s">
        <v>2342</v>
      </c>
      <c r="P1585" s="181"/>
    </row>
    <row r="1586" spans="3:16" ht="9.65" customHeight="1">
      <c r="C1586" s="169" t="s">
        <v>2343</v>
      </c>
      <c r="P1586" s="181"/>
    </row>
    <row r="1587" spans="3:16" ht="9.65" customHeight="1">
      <c r="C1587" s="169" t="s">
        <v>2344</v>
      </c>
      <c r="P1587" s="181"/>
    </row>
    <row r="1588" spans="3:16">
      <c r="C1588" s="169" t="s">
        <v>2345</v>
      </c>
    </row>
    <row r="1589" spans="3:16">
      <c r="C1589" s="169" t="s">
        <v>2346</v>
      </c>
    </row>
    <row r="1590" spans="3:16">
      <c r="C1590" s="169" t="s">
        <v>2347</v>
      </c>
    </row>
    <row r="1591" spans="3:16">
      <c r="C1591" s="169" t="s">
        <v>2348</v>
      </c>
    </row>
    <row r="1592" spans="3:16">
      <c r="C1592" s="169" t="s">
        <v>2349</v>
      </c>
    </row>
    <row r="1593" spans="3:16">
      <c r="C1593" s="169" t="s">
        <v>2350</v>
      </c>
    </row>
    <row r="1594" spans="3:16">
      <c r="C1594" s="169" t="s">
        <v>4448</v>
      </c>
    </row>
    <row r="1595" spans="3:16">
      <c r="C1595" s="169" t="s">
        <v>2351</v>
      </c>
    </row>
    <row r="1596" spans="3:16">
      <c r="C1596" s="169" t="s">
        <v>2352</v>
      </c>
    </row>
    <row r="1597" spans="3:16">
      <c r="C1597" s="169" t="s">
        <v>2353</v>
      </c>
    </row>
    <row r="1598" spans="3:16">
      <c r="C1598" s="169" t="s">
        <v>2354</v>
      </c>
    </row>
    <row r="1599" spans="3:16">
      <c r="C1599" s="169" t="s">
        <v>2355</v>
      </c>
    </row>
    <row r="1600" spans="3:16">
      <c r="C1600" s="169" t="s">
        <v>2356</v>
      </c>
    </row>
    <row r="1601" spans="3:3">
      <c r="C1601" s="169" t="s">
        <v>2357</v>
      </c>
    </row>
    <row r="1602" spans="3:3">
      <c r="C1602" s="169" t="s">
        <v>2300</v>
      </c>
    </row>
    <row r="1603" spans="3:3">
      <c r="C1603" s="169" t="s">
        <v>2358</v>
      </c>
    </row>
    <row r="1604" spans="3:3">
      <c r="C1604" s="169" t="s">
        <v>2359</v>
      </c>
    </row>
    <row r="1605" spans="3:3">
      <c r="C1605" s="169" t="s">
        <v>2360</v>
      </c>
    </row>
    <row r="1606" spans="3:3">
      <c r="C1606" s="169" t="s">
        <v>2361</v>
      </c>
    </row>
    <row r="1607" spans="3:3">
      <c r="C1607" s="169" t="s">
        <v>2362</v>
      </c>
    </row>
    <row r="1608" spans="3:3">
      <c r="C1608" s="169" t="s">
        <v>4449</v>
      </c>
    </row>
    <row r="1609" spans="3:3">
      <c r="C1609" s="169" t="s">
        <v>2363</v>
      </c>
    </row>
    <row r="1610" spans="3:3">
      <c r="C1610" s="169" t="s">
        <v>4450</v>
      </c>
    </row>
    <row r="1611" spans="3:3">
      <c r="C1611" s="169" t="s">
        <v>4451</v>
      </c>
    </row>
    <row r="1612" spans="3:3">
      <c r="C1612" s="169" t="s">
        <v>4452</v>
      </c>
    </row>
    <row r="1613" spans="3:3">
      <c r="C1613" s="169" t="s">
        <v>2364</v>
      </c>
    </row>
    <row r="1614" spans="3:3">
      <c r="C1614" s="169" t="s">
        <v>2365</v>
      </c>
    </row>
    <row r="1615" spans="3:3">
      <c r="C1615" s="169" t="s">
        <v>2366</v>
      </c>
    </row>
    <row r="1616" spans="3:3">
      <c r="C1616" s="169" t="s">
        <v>2367</v>
      </c>
    </row>
    <row r="1617" spans="3:3">
      <c r="C1617" s="169" t="s">
        <v>2368</v>
      </c>
    </row>
    <row r="1618" spans="3:3">
      <c r="C1618" s="169" t="s">
        <v>2369</v>
      </c>
    </row>
    <row r="1619" spans="3:3">
      <c r="C1619" s="169" t="s">
        <v>2370</v>
      </c>
    </row>
    <row r="1620" spans="3:3">
      <c r="C1620" s="169" t="s">
        <v>2371</v>
      </c>
    </row>
    <row r="1621" spans="3:3">
      <c r="C1621" s="169" t="s">
        <v>2302</v>
      </c>
    </row>
    <row r="1622" spans="3:3">
      <c r="C1622" s="169" t="s">
        <v>2372</v>
      </c>
    </row>
    <row r="1623" spans="3:3">
      <c r="C1623" s="169" t="s">
        <v>2373</v>
      </c>
    </row>
    <row r="1624" spans="3:3">
      <c r="C1624" s="169" t="s">
        <v>2374</v>
      </c>
    </row>
    <row r="1625" spans="3:3">
      <c r="C1625" s="169" t="s">
        <v>2375</v>
      </c>
    </row>
    <row r="1626" spans="3:3">
      <c r="C1626" s="169" t="s">
        <v>2376</v>
      </c>
    </row>
    <row r="1627" spans="3:3">
      <c r="C1627" s="169" t="s">
        <v>2377</v>
      </c>
    </row>
    <row r="1628" spans="3:3">
      <c r="C1628" s="169" t="s">
        <v>2378</v>
      </c>
    </row>
    <row r="1629" spans="3:3">
      <c r="C1629" s="169" t="s">
        <v>4453</v>
      </c>
    </row>
    <row r="1630" spans="3:3">
      <c r="C1630" s="169" t="s">
        <v>2379</v>
      </c>
    </row>
    <row r="1631" spans="3:3">
      <c r="C1631" s="169" t="s">
        <v>4454</v>
      </c>
    </row>
    <row r="1632" spans="3:3">
      <c r="C1632" s="169" t="s">
        <v>2380</v>
      </c>
    </row>
    <row r="1633" spans="2:54">
      <c r="C1633" s="169" t="s">
        <v>2381</v>
      </c>
    </row>
    <row r="1634" spans="2:54">
      <c r="C1634" s="169" t="s">
        <v>2382</v>
      </c>
    </row>
    <row r="1635" spans="2:54">
      <c r="C1635" s="169" t="s">
        <v>2383</v>
      </c>
    </row>
    <row r="1636" spans="2:54">
      <c r="C1636" s="169" t="s">
        <v>2384</v>
      </c>
    </row>
    <row r="1637" spans="2:54">
      <c r="C1637" s="169" t="s">
        <v>2385</v>
      </c>
    </row>
    <row r="1638" spans="2:54">
      <c r="C1638" s="169" t="s">
        <v>2386</v>
      </c>
    </row>
    <row r="1639" spans="2:54">
      <c r="C1639" s="169" t="s">
        <v>4832</v>
      </c>
    </row>
    <row r="1640" spans="2:54" ht="9.65" customHeight="1">
      <c r="K1640" s="181"/>
    </row>
    <row r="1641" spans="2:54" ht="9.65" customHeight="1">
      <c r="K1641" s="181"/>
    </row>
    <row r="1642" spans="2:54" ht="9.65" customHeight="1"/>
    <row r="1643" spans="2:54" ht="14">
      <c r="B1643" s="164" t="s">
        <v>2387</v>
      </c>
      <c r="C1643" s="165"/>
      <c r="D1643" s="165"/>
      <c r="E1643" s="165"/>
      <c r="F1643" s="165"/>
      <c r="G1643" s="165"/>
      <c r="H1643" s="165"/>
      <c r="I1643" s="165"/>
      <c r="J1643" s="165"/>
      <c r="K1643" s="165"/>
      <c r="L1643" s="165"/>
      <c r="M1643" s="165"/>
      <c r="N1643" s="165"/>
      <c r="O1643" s="166"/>
    </row>
    <row r="1644" spans="2:54" ht="9.65" customHeight="1"/>
    <row r="1645" spans="2:54" ht="9.65" customHeight="1">
      <c r="C1645" s="209" t="s">
        <v>2388</v>
      </c>
      <c r="J1645" s="203" t="s">
        <v>2389</v>
      </c>
      <c r="Q1645" s="203" t="s">
        <v>2390</v>
      </c>
      <c r="W1645" s="203" t="s">
        <v>2391</v>
      </c>
      <c r="AC1645" s="191" t="s">
        <v>2392</v>
      </c>
      <c r="AN1645" s="191"/>
      <c r="BB1645" s="182"/>
    </row>
    <row r="1646" spans="2:54" ht="9.65" customHeight="1">
      <c r="C1646" s="168" t="s">
        <v>810</v>
      </c>
      <c r="J1646" s="167" t="s">
        <v>810</v>
      </c>
      <c r="Q1646" s="167" t="s">
        <v>810</v>
      </c>
      <c r="W1646" s="167" t="s">
        <v>2393</v>
      </c>
      <c r="AC1646" s="169" t="s">
        <v>2393</v>
      </c>
      <c r="BB1646" s="182"/>
    </row>
    <row r="1647" spans="2:54" ht="9.65" customHeight="1">
      <c r="C1647" s="168" t="s">
        <v>2296</v>
      </c>
      <c r="J1647" s="167" t="s">
        <v>2296</v>
      </c>
      <c r="Q1647" s="167" t="s">
        <v>2296</v>
      </c>
      <c r="W1647" s="167" t="s">
        <v>2394</v>
      </c>
      <c r="AC1647" s="169" t="s">
        <v>2296</v>
      </c>
      <c r="BB1647" s="182"/>
    </row>
    <row r="1648" spans="2:54" ht="9.65" customHeight="1">
      <c r="C1648" s="168" t="s">
        <v>2395</v>
      </c>
      <c r="J1648" s="168" t="s">
        <v>2395</v>
      </c>
      <c r="Q1648" s="168" t="s">
        <v>2395</v>
      </c>
      <c r="W1648" s="168" t="s">
        <v>2396</v>
      </c>
      <c r="AC1648" s="225" t="s">
        <v>2395</v>
      </c>
      <c r="BB1648" s="182"/>
    </row>
    <row r="1649" spans="3:29" ht="9.65" customHeight="1">
      <c r="C1649" s="168" t="s">
        <v>2398</v>
      </c>
      <c r="J1649" s="168" t="s">
        <v>2398</v>
      </c>
      <c r="Q1649" s="168" t="s">
        <v>2398</v>
      </c>
      <c r="W1649" s="183" t="s">
        <v>2399</v>
      </c>
      <c r="AC1649" s="225" t="s">
        <v>2398</v>
      </c>
    </row>
    <row r="1650" spans="3:29" ht="9.65" customHeight="1">
      <c r="C1650" s="168" t="s">
        <v>2400</v>
      </c>
      <c r="J1650" s="168" t="s">
        <v>2400</v>
      </c>
      <c r="Q1650" s="168" t="s">
        <v>2400</v>
      </c>
      <c r="W1650" s="183" t="s">
        <v>2401</v>
      </c>
      <c r="AC1650" s="225" t="s">
        <v>2402</v>
      </c>
    </row>
    <row r="1651" spans="3:29" ht="9.65" customHeight="1">
      <c r="C1651" s="168" t="s">
        <v>2403</v>
      </c>
      <c r="J1651" s="168" t="s">
        <v>2403</v>
      </c>
      <c r="Q1651" s="168" t="s">
        <v>2403</v>
      </c>
      <c r="W1651" s="183" t="s">
        <v>2404</v>
      </c>
      <c r="AC1651" s="225" t="s">
        <v>2403</v>
      </c>
    </row>
    <row r="1652" spans="3:29" ht="9.65" customHeight="1">
      <c r="C1652" s="168" t="s">
        <v>2405</v>
      </c>
      <c r="J1652" s="168" t="s">
        <v>2406</v>
      </c>
      <c r="Q1652" s="168" t="s">
        <v>2406</v>
      </c>
      <c r="W1652" s="183" t="s">
        <v>2407</v>
      </c>
      <c r="AC1652" s="225" t="s">
        <v>2406</v>
      </c>
    </row>
    <row r="1653" spans="3:29" ht="9.65" customHeight="1">
      <c r="C1653" s="168" t="s">
        <v>2408</v>
      </c>
      <c r="J1653" s="168" t="s">
        <v>2409</v>
      </c>
      <c r="Q1653" s="168" t="s">
        <v>2409</v>
      </c>
      <c r="W1653" s="183" t="s">
        <v>2410</v>
      </c>
      <c r="AC1653" s="226" t="s">
        <v>2411</v>
      </c>
    </row>
    <row r="1654" spans="3:29" ht="9.65" customHeight="1">
      <c r="C1654" s="168" t="s">
        <v>2412</v>
      </c>
      <c r="J1654" s="168" t="s">
        <v>2413</v>
      </c>
      <c r="Q1654" s="168" t="s">
        <v>2413</v>
      </c>
      <c r="W1654" s="183" t="s">
        <v>2414</v>
      </c>
      <c r="AC1654" s="226" t="s">
        <v>2415</v>
      </c>
    </row>
    <row r="1655" spans="3:29" ht="9.65" customHeight="1">
      <c r="C1655" s="168" t="s">
        <v>2416</v>
      </c>
      <c r="J1655" s="168" t="s">
        <v>2417</v>
      </c>
      <c r="Q1655" s="168" t="s">
        <v>2417</v>
      </c>
      <c r="W1655" s="183" t="s">
        <v>2418</v>
      </c>
      <c r="AC1655" s="226" t="s">
        <v>2419</v>
      </c>
    </row>
    <row r="1656" spans="3:29" ht="9.65" customHeight="1">
      <c r="C1656" s="168" t="s">
        <v>2420</v>
      </c>
      <c r="J1656" s="168" t="s">
        <v>2421</v>
      </c>
      <c r="Q1656" s="168" t="s">
        <v>2421</v>
      </c>
      <c r="W1656" s="168" t="s">
        <v>2422</v>
      </c>
      <c r="AC1656" s="226" t="s">
        <v>2423</v>
      </c>
    </row>
    <row r="1657" spans="3:29" ht="9.65" customHeight="1">
      <c r="C1657" s="168" t="s">
        <v>2424</v>
      </c>
      <c r="J1657" s="168" t="s">
        <v>2425</v>
      </c>
      <c r="Q1657" s="168" t="s">
        <v>2425</v>
      </c>
      <c r="W1657" s="168" t="s">
        <v>2426</v>
      </c>
      <c r="AC1657" s="226" t="s">
        <v>2427</v>
      </c>
    </row>
    <row r="1658" spans="3:29" ht="9.65" customHeight="1">
      <c r="C1658" s="168" t="s">
        <v>2428</v>
      </c>
      <c r="J1658" s="168" t="s">
        <v>2429</v>
      </c>
      <c r="Q1658" s="168" t="s">
        <v>2429</v>
      </c>
      <c r="W1658" s="168" t="s">
        <v>2430</v>
      </c>
      <c r="AC1658" s="226" t="s">
        <v>2431</v>
      </c>
    </row>
    <row r="1659" spans="3:29" ht="9.65" customHeight="1">
      <c r="C1659" s="168" t="s">
        <v>2432</v>
      </c>
      <c r="J1659" s="168" t="s">
        <v>2433</v>
      </c>
      <c r="Q1659" s="168" t="s">
        <v>2433</v>
      </c>
      <c r="W1659" s="168" t="s">
        <v>2434</v>
      </c>
      <c r="AC1659" s="226" t="s">
        <v>2435</v>
      </c>
    </row>
    <row r="1660" spans="3:29" ht="9.65" customHeight="1">
      <c r="C1660" s="168" t="s">
        <v>2436</v>
      </c>
      <c r="J1660" s="168" t="s">
        <v>2437</v>
      </c>
      <c r="Q1660" s="168" t="s">
        <v>2437</v>
      </c>
      <c r="W1660" s="183" t="s">
        <v>2438</v>
      </c>
      <c r="AC1660" s="225" t="s">
        <v>2439</v>
      </c>
    </row>
    <row r="1661" spans="3:29" ht="9.65" customHeight="1">
      <c r="C1661" s="168" t="s">
        <v>2440</v>
      </c>
      <c r="J1661" s="168" t="s">
        <v>2441</v>
      </c>
      <c r="Q1661" s="168" t="s">
        <v>2441</v>
      </c>
      <c r="W1661" s="183" t="s">
        <v>2442</v>
      </c>
      <c r="AC1661" s="225" t="s">
        <v>2443</v>
      </c>
    </row>
    <row r="1662" spans="3:29" ht="9.65" customHeight="1">
      <c r="C1662" s="168" t="s">
        <v>2444</v>
      </c>
      <c r="J1662" s="168" t="s">
        <v>2445</v>
      </c>
      <c r="Q1662" s="168" t="s">
        <v>2445</v>
      </c>
      <c r="W1662" s="183" t="s">
        <v>2446</v>
      </c>
      <c r="AC1662" s="169" t="s">
        <v>2447</v>
      </c>
    </row>
    <row r="1663" spans="3:29" ht="9.65" customHeight="1">
      <c r="C1663" s="168" t="s">
        <v>2448</v>
      </c>
      <c r="J1663" s="168" t="s">
        <v>2449</v>
      </c>
      <c r="Q1663" s="168" t="s">
        <v>2449</v>
      </c>
      <c r="W1663" s="183" t="s">
        <v>2450</v>
      </c>
      <c r="AC1663" s="225" t="s">
        <v>2451</v>
      </c>
    </row>
    <row r="1664" spans="3:29" ht="9.65" customHeight="1">
      <c r="C1664" s="168" t="s">
        <v>2452</v>
      </c>
      <c r="J1664" s="168" t="s">
        <v>2453</v>
      </c>
      <c r="Q1664" s="168" t="s">
        <v>2453</v>
      </c>
      <c r="W1664" s="183" t="s">
        <v>2454</v>
      </c>
      <c r="AC1664" s="225" t="s">
        <v>2455</v>
      </c>
    </row>
    <row r="1665" spans="3:29" ht="9.65" customHeight="1">
      <c r="C1665" s="168" t="s">
        <v>2456</v>
      </c>
      <c r="J1665" s="168" t="s">
        <v>2457</v>
      </c>
      <c r="Q1665" s="168" t="s">
        <v>2457</v>
      </c>
      <c r="W1665" s="183" t="s">
        <v>2458</v>
      </c>
      <c r="AC1665" s="225" t="s">
        <v>2459</v>
      </c>
    </row>
    <row r="1666" spans="3:29" ht="9.65" customHeight="1">
      <c r="C1666" s="168" t="s">
        <v>2460</v>
      </c>
      <c r="J1666" s="168" t="s">
        <v>2461</v>
      </c>
      <c r="Q1666" s="168" t="s">
        <v>2461</v>
      </c>
      <c r="W1666" s="183" t="s">
        <v>2462</v>
      </c>
      <c r="AC1666" s="225" t="s">
        <v>2463</v>
      </c>
    </row>
    <row r="1667" spans="3:29" ht="9.65" customHeight="1">
      <c r="C1667" s="168" t="s">
        <v>2464</v>
      </c>
      <c r="J1667" s="168" t="s">
        <v>2465</v>
      </c>
      <c r="Q1667" s="168" t="s">
        <v>2439</v>
      </c>
      <c r="W1667" s="168" t="s">
        <v>2466</v>
      </c>
      <c r="AC1667" s="225" t="s">
        <v>2467</v>
      </c>
    </row>
    <row r="1668" spans="3:29" ht="9.65" customHeight="1">
      <c r="C1668" s="168" t="s">
        <v>2468</v>
      </c>
      <c r="J1668" s="168" t="s">
        <v>2469</v>
      </c>
      <c r="Q1668" s="168" t="s">
        <v>2443</v>
      </c>
      <c r="W1668" s="168" t="s">
        <v>2470</v>
      </c>
      <c r="AC1668" s="225" t="s">
        <v>2471</v>
      </c>
    </row>
    <row r="1669" spans="3:29" ht="9.65" customHeight="1">
      <c r="C1669" s="168" t="s">
        <v>2472</v>
      </c>
      <c r="J1669" s="168" t="s">
        <v>2473</v>
      </c>
      <c r="Q1669" s="168" t="s">
        <v>2474</v>
      </c>
      <c r="W1669" s="168" t="s">
        <v>2475</v>
      </c>
      <c r="AC1669" s="225" t="s">
        <v>2476</v>
      </c>
    </row>
    <row r="1670" spans="3:29" ht="9.65" customHeight="1">
      <c r="C1670" s="168" t="s">
        <v>2477</v>
      </c>
      <c r="J1670" s="168" t="s">
        <v>2478</v>
      </c>
      <c r="Q1670" s="168" t="s">
        <v>2479</v>
      </c>
      <c r="W1670" s="168" t="s">
        <v>2480</v>
      </c>
      <c r="AC1670" s="169" t="s">
        <v>2481</v>
      </c>
    </row>
    <row r="1671" spans="3:29" ht="9.65" customHeight="1">
      <c r="C1671" s="168" t="s">
        <v>2465</v>
      </c>
      <c r="J1671" s="168" t="s">
        <v>2482</v>
      </c>
      <c r="Q1671" s="168" t="s">
        <v>2483</v>
      </c>
      <c r="W1671" s="183" t="s">
        <v>2484</v>
      </c>
      <c r="AC1671" s="225" t="s">
        <v>2485</v>
      </c>
    </row>
    <row r="1672" spans="3:29" ht="9.65" customHeight="1">
      <c r="C1672" s="168" t="s">
        <v>2469</v>
      </c>
      <c r="J1672" s="168" t="s">
        <v>2486</v>
      </c>
      <c r="Q1672" s="168" t="s">
        <v>2487</v>
      </c>
      <c r="W1672" s="183" t="s">
        <v>2488</v>
      </c>
      <c r="AC1672" s="225" t="s">
        <v>2489</v>
      </c>
    </row>
    <row r="1673" spans="3:29" ht="9.65" customHeight="1">
      <c r="C1673" s="168" t="s">
        <v>2473</v>
      </c>
      <c r="J1673" s="168" t="s">
        <v>2490</v>
      </c>
      <c r="Q1673" s="168" t="s">
        <v>2491</v>
      </c>
      <c r="W1673" s="183" t="s">
        <v>2492</v>
      </c>
      <c r="AC1673" s="225" t="s">
        <v>2493</v>
      </c>
    </row>
    <row r="1674" spans="3:29" ht="9.65" customHeight="1">
      <c r="C1674" s="168" t="s">
        <v>2478</v>
      </c>
      <c r="J1674" s="168" t="s">
        <v>2494</v>
      </c>
      <c r="Q1674" s="168" t="s">
        <v>2495</v>
      </c>
      <c r="W1674" s="183" t="s">
        <v>2496</v>
      </c>
      <c r="AC1674" s="225" t="s">
        <v>2497</v>
      </c>
    </row>
    <row r="1675" spans="3:29" ht="9.65" customHeight="1">
      <c r="C1675" s="168" t="s">
        <v>2482</v>
      </c>
      <c r="J1675" s="168" t="s">
        <v>2498</v>
      </c>
      <c r="Q1675" s="168" t="s">
        <v>2499</v>
      </c>
      <c r="W1675" s="183" t="s">
        <v>2500</v>
      </c>
      <c r="AC1675" s="225" t="s">
        <v>2501</v>
      </c>
    </row>
    <row r="1676" spans="3:29" ht="9.65" customHeight="1">
      <c r="C1676" s="168" t="s">
        <v>2486</v>
      </c>
      <c r="J1676" s="168" t="s">
        <v>2502</v>
      </c>
      <c r="Q1676" s="168" t="s">
        <v>2503</v>
      </c>
      <c r="W1676" s="183" t="s">
        <v>2504</v>
      </c>
      <c r="AC1676" s="225" t="s">
        <v>2505</v>
      </c>
    </row>
    <row r="1677" spans="3:29" ht="9.65" customHeight="1">
      <c r="C1677" s="168" t="s">
        <v>2490</v>
      </c>
      <c r="J1677" s="168" t="s">
        <v>2506</v>
      </c>
      <c r="Q1677" s="168" t="s">
        <v>2507</v>
      </c>
      <c r="W1677" s="183" t="s">
        <v>2508</v>
      </c>
      <c r="AC1677" s="225" t="s">
        <v>2509</v>
      </c>
    </row>
    <row r="1678" spans="3:29" ht="9.65" customHeight="1">
      <c r="C1678" s="168" t="s">
        <v>2494</v>
      </c>
      <c r="J1678" s="168" t="s">
        <v>2510</v>
      </c>
      <c r="Q1678" s="168" t="s">
        <v>2511</v>
      </c>
      <c r="W1678" s="168" t="s">
        <v>2512</v>
      </c>
      <c r="AC1678" s="169" t="s">
        <v>2513</v>
      </c>
    </row>
    <row r="1679" spans="3:29" ht="9.65" customHeight="1">
      <c r="C1679" s="168" t="s">
        <v>2498</v>
      </c>
      <c r="J1679" s="168" t="s">
        <v>2439</v>
      </c>
      <c r="Q1679" s="168" t="s">
        <v>2514</v>
      </c>
      <c r="W1679" s="168" t="s">
        <v>2515</v>
      </c>
      <c r="AC1679" s="225" t="s">
        <v>2516</v>
      </c>
    </row>
    <row r="1680" spans="3:29" ht="9.65" customHeight="1">
      <c r="C1680" s="168" t="s">
        <v>2502</v>
      </c>
      <c r="J1680" s="168" t="s">
        <v>2443</v>
      </c>
      <c r="Q1680" s="168" t="s">
        <v>2517</v>
      </c>
      <c r="W1680" s="168" t="s">
        <v>2518</v>
      </c>
      <c r="AC1680" s="225" t="s">
        <v>2519</v>
      </c>
    </row>
    <row r="1681" spans="3:29" ht="9.65" customHeight="1">
      <c r="C1681" s="168" t="s">
        <v>2506</v>
      </c>
      <c r="J1681" s="168" t="s">
        <v>2474</v>
      </c>
      <c r="Q1681" s="168" t="s">
        <v>2520</v>
      </c>
      <c r="W1681" s="168" t="s">
        <v>2521</v>
      </c>
      <c r="AC1681" s="225" t="s">
        <v>2522</v>
      </c>
    </row>
    <row r="1682" spans="3:29" ht="9.65" customHeight="1">
      <c r="C1682" s="168" t="s">
        <v>2510</v>
      </c>
      <c r="J1682" s="168" t="s">
        <v>2479</v>
      </c>
      <c r="Q1682" s="168" t="s">
        <v>2523</v>
      </c>
      <c r="W1682" s="183" t="s">
        <v>2524</v>
      </c>
      <c r="AC1682" s="225" t="s">
        <v>2525</v>
      </c>
    </row>
    <row r="1683" spans="3:29" ht="9.65" customHeight="1">
      <c r="C1683" s="168" t="s">
        <v>2526</v>
      </c>
      <c r="J1683" s="168" t="s">
        <v>2483</v>
      </c>
      <c r="Q1683" s="168" t="s">
        <v>2527</v>
      </c>
      <c r="W1683" s="183" t="s">
        <v>2528</v>
      </c>
      <c r="AC1683" s="225" t="s">
        <v>2529</v>
      </c>
    </row>
    <row r="1684" spans="3:29" ht="9.65" customHeight="1">
      <c r="C1684" s="168" t="s">
        <v>2530</v>
      </c>
      <c r="J1684" s="168" t="s">
        <v>2487</v>
      </c>
      <c r="Q1684" s="168" t="s">
        <v>2531</v>
      </c>
      <c r="W1684" s="183" t="s">
        <v>2532</v>
      </c>
      <c r="AC1684" s="225" t="s">
        <v>2533</v>
      </c>
    </row>
    <row r="1685" spans="3:29" ht="9.65" customHeight="1">
      <c r="C1685" s="168" t="s">
        <v>2534</v>
      </c>
      <c r="J1685" s="168" t="s">
        <v>2491</v>
      </c>
      <c r="Q1685" s="168" t="s">
        <v>2535</v>
      </c>
      <c r="W1685" s="183" t="s">
        <v>2536</v>
      </c>
      <c r="AC1685" s="225" t="s">
        <v>2537</v>
      </c>
    </row>
    <row r="1686" spans="3:29" ht="9.65" customHeight="1">
      <c r="C1686" s="168" t="s">
        <v>2538</v>
      </c>
      <c r="J1686" s="168" t="s">
        <v>2495</v>
      </c>
      <c r="Q1686" s="168" t="s">
        <v>2539</v>
      </c>
      <c r="W1686" s="183" t="s">
        <v>2540</v>
      </c>
    </row>
    <row r="1687" spans="3:29" ht="9.65" customHeight="1">
      <c r="C1687" s="168" t="s">
        <v>2541</v>
      </c>
      <c r="J1687" s="168" t="s">
        <v>2499</v>
      </c>
      <c r="Q1687" s="168" t="s">
        <v>2542</v>
      </c>
      <c r="W1687" s="183" t="s">
        <v>2543</v>
      </c>
    </row>
    <row r="1688" spans="3:29" ht="9.65" customHeight="1">
      <c r="C1688" s="168" t="s">
        <v>2544</v>
      </c>
      <c r="J1688" s="168" t="s">
        <v>2503</v>
      </c>
      <c r="Q1688" s="168" t="s">
        <v>2545</v>
      </c>
      <c r="W1688" s="183" t="s">
        <v>2546</v>
      </c>
    </row>
    <row r="1689" spans="3:29" ht="9.65" customHeight="1">
      <c r="C1689" s="168" t="s">
        <v>2547</v>
      </c>
      <c r="J1689" s="168" t="s">
        <v>2507</v>
      </c>
      <c r="Q1689" s="168" t="s">
        <v>2548</v>
      </c>
      <c r="W1689" s="168" t="s">
        <v>2549</v>
      </c>
    </row>
    <row r="1690" spans="3:29" ht="9.65" customHeight="1">
      <c r="C1690" s="168" t="s">
        <v>2550</v>
      </c>
      <c r="J1690" s="168" t="s">
        <v>2511</v>
      </c>
      <c r="Q1690" s="168" t="s">
        <v>2551</v>
      </c>
      <c r="W1690" s="168" t="s">
        <v>2552</v>
      </c>
    </row>
    <row r="1691" spans="3:29" ht="9.65" customHeight="1">
      <c r="C1691" s="168" t="s">
        <v>2553</v>
      </c>
      <c r="J1691" s="168" t="s">
        <v>2514</v>
      </c>
      <c r="Q1691" s="168" t="s">
        <v>2554</v>
      </c>
      <c r="W1691" s="168" t="s">
        <v>2555</v>
      </c>
    </row>
    <row r="1692" spans="3:29" ht="9.65" customHeight="1">
      <c r="C1692" s="168" t="s">
        <v>2556</v>
      </c>
      <c r="J1692" s="168" t="s">
        <v>2517</v>
      </c>
      <c r="Q1692" s="168" t="s">
        <v>2557</v>
      </c>
      <c r="W1692" s="168" t="s">
        <v>2558</v>
      </c>
    </row>
    <row r="1693" spans="3:29" ht="9.65" customHeight="1">
      <c r="C1693" s="168" t="s">
        <v>2327</v>
      </c>
      <c r="J1693" s="168" t="s">
        <v>2520</v>
      </c>
      <c r="Q1693" s="168" t="s">
        <v>2559</v>
      </c>
      <c r="W1693" s="183" t="s">
        <v>2560</v>
      </c>
    </row>
    <row r="1694" spans="3:29" ht="9.65" customHeight="1">
      <c r="C1694" s="168" t="s">
        <v>2561</v>
      </c>
      <c r="J1694" s="168" t="s">
        <v>2523</v>
      </c>
      <c r="Q1694" s="168" t="s">
        <v>2562</v>
      </c>
      <c r="W1694" s="183" t="s">
        <v>2563</v>
      </c>
    </row>
    <row r="1695" spans="3:29" ht="9.65" customHeight="1">
      <c r="C1695" s="168" t="s">
        <v>2564</v>
      </c>
      <c r="J1695" s="168" t="s">
        <v>2527</v>
      </c>
      <c r="Q1695" s="168" t="s">
        <v>2565</v>
      </c>
      <c r="W1695" s="183" t="s">
        <v>2566</v>
      </c>
    </row>
    <row r="1696" spans="3:29" ht="9.65" customHeight="1">
      <c r="C1696" s="168" t="s">
        <v>2567</v>
      </c>
      <c r="J1696" s="168" t="s">
        <v>2568</v>
      </c>
      <c r="Q1696" s="168" t="s">
        <v>2569</v>
      </c>
      <c r="W1696" s="183" t="s">
        <v>2570</v>
      </c>
    </row>
    <row r="1697" spans="3:23" ht="9.65" customHeight="1">
      <c r="C1697" s="168" t="s">
        <v>2571</v>
      </c>
      <c r="J1697" s="168" t="s">
        <v>2572</v>
      </c>
      <c r="Q1697" s="168" t="s">
        <v>2573</v>
      </c>
      <c r="W1697" s="183" t="s">
        <v>2574</v>
      </c>
    </row>
    <row r="1698" spans="3:23" ht="9.65" customHeight="1">
      <c r="C1698" s="168" t="s">
        <v>2575</v>
      </c>
      <c r="J1698" s="168" t="s">
        <v>2576</v>
      </c>
      <c r="Q1698" s="168" t="s">
        <v>2577</v>
      </c>
      <c r="W1698" s="183" t="s">
        <v>2578</v>
      </c>
    </row>
    <row r="1699" spans="3:23" ht="9.65" customHeight="1">
      <c r="C1699" s="168" t="s">
        <v>2579</v>
      </c>
      <c r="J1699" s="168" t="s">
        <v>2580</v>
      </c>
      <c r="Q1699" s="168" t="s">
        <v>2302</v>
      </c>
      <c r="W1699" s="183" t="s">
        <v>2581</v>
      </c>
    </row>
    <row r="1700" spans="3:23" ht="9.65" customHeight="1">
      <c r="C1700" s="168" t="s">
        <v>2582</v>
      </c>
      <c r="J1700" s="168" t="s">
        <v>2583</v>
      </c>
      <c r="Q1700" s="168" t="s">
        <v>2584</v>
      </c>
      <c r="W1700" s="168" t="s">
        <v>2585</v>
      </c>
    </row>
    <row r="1701" spans="3:23" ht="9.65" customHeight="1">
      <c r="C1701" s="168" t="s">
        <v>2586</v>
      </c>
      <c r="J1701" s="168" t="s">
        <v>2587</v>
      </c>
      <c r="Q1701" s="168" t="s">
        <v>2588</v>
      </c>
      <c r="W1701" s="168" t="s">
        <v>2589</v>
      </c>
    </row>
    <row r="1702" spans="3:23" ht="9.65" customHeight="1">
      <c r="C1702" s="168" t="s">
        <v>2590</v>
      </c>
      <c r="J1702" s="168" t="s">
        <v>2591</v>
      </c>
      <c r="Q1702" s="168" t="s">
        <v>2592</v>
      </c>
      <c r="W1702" s="168" t="s">
        <v>2593</v>
      </c>
    </row>
    <row r="1703" spans="3:23" ht="9.65" customHeight="1">
      <c r="C1703" s="168" t="s">
        <v>2594</v>
      </c>
      <c r="J1703" s="168" t="s">
        <v>2595</v>
      </c>
      <c r="Q1703" s="168" t="s">
        <v>2596</v>
      </c>
      <c r="W1703" s="168" t="s">
        <v>2597</v>
      </c>
    </row>
    <row r="1704" spans="3:23" ht="9.65" customHeight="1">
      <c r="C1704" s="168" t="s">
        <v>2598</v>
      </c>
      <c r="J1704" s="168" t="s">
        <v>2599</v>
      </c>
      <c r="Q1704" s="168" t="s">
        <v>2600</v>
      </c>
      <c r="W1704" s="183" t="s">
        <v>2601</v>
      </c>
    </row>
    <row r="1705" spans="3:23" ht="9.65" customHeight="1">
      <c r="C1705" s="168" t="s">
        <v>2602</v>
      </c>
      <c r="J1705" s="168" t="s">
        <v>2603</v>
      </c>
      <c r="Q1705" s="168" t="s">
        <v>2604</v>
      </c>
      <c r="W1705" s="183" t="s">
        <v>2605</v>
      </c>
    </row>
    <row r="1706" spans="3:23" ht="9.65" customHeight="1">
      <c r="C1706" s="168" t="s">
        <v>2606</v>
      </c>
      <c r="J1706" s="168" t="s">
        <v>2607</v>
      </c>
      <c r="Q1706" s="168" t="s">
        <v>2608</v>
      </c>
      <c r="W1706" s="183" t="s">
        <v>2609</v>
      </c>
    </row>
    <row r="1707" spans="3:23" ht="9.65" customHeight="1">
      <c r="C1707" s="168" t="s">
        <v>2610</v>
      </c>
      <c r="J1707" s="168" t="s">
        <v>2611</v>
      </c>
      <c r="Q1707" s="168" t="s">
        <v>2612</v>
      </c>
      <c r="W1707" s="183" t="s">
        <v>2613</v>
      </c>
    </row>
    <row r="1708" spans="3:23" ht="9.65" customHeight="1">
      <c r="C1708" s="168" t="s">
        <v>2614</v>
      </c>
      <c r="J1708" s="168" t="s">
        <v>2531</v>
      </c>
      <c r="Q1708" s="168" t="s">
        <v>2615</v>
      </c>
      <c r="W1708" s="183" t="s">
        <v>2616</v>
      </c>
    </row>
    <row r="1709" spans="3:23" ht="9.65" customHeight="1">
      <c r="C1709" s="168" t="s">
        <v>2617</v>
      </c>
      <c r="J1709" s="168" t="s">
        <v>2535</v>
      </c>
      <c r="Q1709" s="168" t="s">
        <v>2618</v>
      </c>
      <c r="W1709" s="183" t="s">
        <v>2619</v>
      </c>
    </row>
    <row r="1710" spans="3:23" ht="9.65" customHeight="1">
      <c r="C1710" s="168" t="s">
        <v>2620</v>
      </c>
      <c r="J1710" s="168" t="s">
        <v>2539</v>
      </c>
      <c r="Q1710" s="168" t="s">
        <v>2621</v>
      </c>
    </row>
    <row r="1711" spans="3:23" ht="9.65" customHeight="1">
      <c r="C1711" s="168" t="s">
        <v>2622</v>
      </c>
      <c r="J1711" s="168" t="s">
        <v>2542</v>
      </c>
      <c r="Q1711" s="168" t="s">
        <v>2623</v>
      </c>
    </row>
    <row r="1712" spans="3:23" ht="9.65" customHeight="1">
      <c r="C1712" s="168" t="s">
        <v>2624</v>
      </c>
      <c r="J1712" s="168" t="s">
        <v>2545</v>
      </c>
      <c r="Q1712" s="168" t="s">
        <v>2625</v>
      </c>
    </row>
    <row r="1713" spans="3:17" ht="9.65" customHeight="1">
      <c r="C1713" s="168" t="s">
        <v>2626</v>
      </c>
      <c r="J1713" s="168" t="s">
        <v>2548</v>
      </c>
      <c r="Q1713" s="168" t="s">
        <v>2627</v>
      </c>
    </row>
    <row r="1714" spans="3:17" ht="9.65" customHeight="1">
      <c r="C1714" s="168" t="s">
        <v>2628</v>
      </c>
      <c r="J1714" s="168" t="s">
        <v>2551</v>
      </c>
    </row>
    <row r="1715" spans="3:17" ht="9.65" customHeight="1">
      <c r="C1715" s="168" t="s">
        <v>2629</v>
      </c>
      <c r="J1715" s="168" t="s">
        <v>2554</v>
      </c>
    </row>
    <row r="1716" spans="3:17" ht="9.65" customHeight="1">
      <c r="C1716" s="168" t="s">
        <v>2630</v>
      </c>
      <c r="J1716" s="168" t="s">
        <v>2557</v>
      </c>
    </row>
    <row r="1717" spans="3:17" ht="9.65" customHeight="1">
      <c r="C1717" s="168" t="s">
        <v>2631</v>
      </c>
      <c r="J1717" s="168" t="s">
        <v>2559</v>
      </c>
    </row>
    <row r="1718" spans="3:17" ht="9.65" customHeight="1">
      <c r="C1718" s="168" t="s">
        <v>2632</v>
      </c>
      <c r="J1718" s="168" t="s">
        <v>2562</v>
      </c>
    </row>
    <row r="1719" spans="3:17" ht="9.65" customHeight="1">
      <c r="C1719" s="168" t="s">
        <v>2633</v>
      </c>
      <c r="J1719" s="168" t="s">
        <v>2565</v>
      </c>
    </row>
    <row r="1720" spans="3:17" ht="9.65" customHeight="1">
      <c r="C1720" s="168" t="s">
        <v>2634</v>
      </c>
      <c r="J1720" s="168" t="s">
        <v>2569</v>
      </c>
    </row>
    <row r="1721" spans="3:17" ht="9.65" customHeight="1">
      <c r="C1721" s="168" t="s">
        <v>2635</v>
      </c>
      <c r="J1721" s="168" t="s">
        <v>2573</v>
      </c>
    </row>
    <row r="1722" spans="3:17" ht="9.65" customHeight="1">
      <c r="C1722" s="168" t="s">
        <v>2636</v>
      </c>
      <c r="J1722" s="168" t="s">
        <v>2577</v>
      </c>
    </row>
    <row r="1723" spans="3:17" ht="9.65" customHeight="1">
      <c r="C1723" s="168" t="s">
        <v>2637</v>
      </c>
      <c r="J1723" s="168" t="s">
        <v>2638</v>
      </c>
    </row>
    <row r="1724" spans="3:17" ht="9.65" customHeight="1">
      <c r="C1724" s="168" t="s">
        <v>2639</v>
      </c>
      <c r="J1724" s="168" t="s">
        <v>2640</v>
      </c>
    </row>
    <row r="1725" spans="3:17" ht="9.65" customHeight="1">
      <c r="C1725" s="168" t="s">
        <v>2641</v>
      </c>
      <c r="J1725" s="168" t="s">
        <v>2642</v>
      </c>
    </row>
    <row r="1726" spans="3:17" ht="9.65" customHeight="1">
      <c r="C1726" s="168" t="s">
        <v>2643</v>
      </c>
      <c r="J1726" s="168" t="s">
        <v>2644</v>
      </c>
    </row>
    <row r="1727" spans="3:17" ht="9.65" customHeight="1">
      <c r="C1727" s="168" t="s">
        <v>2645</v>
      </c>
      <c r="J1727" s="168" t="s">
        <v>2646</v>
      </c>
    </row>
    <row r="1728" spans="3:17" ht="9.65" customHeight="1">
      <c r="C1728" s="168" t="s">
        <v>2647</v>
      </c>
      <c r="J1728" s="168" t="s">
        <v>2648</v>
      </c>
    </row>
    <row r="1729" spans="3:10" ht="9.65" customHeight="1">
      <c r="C1729" s="168" t="s">
        <v>2649</v>
      </c>
      <c r="J1729" s="168" t="s">
        <v>2650</v>
      </c>
    </row>
    <row r="1730" spans="3:10" ht="9.65" customHeight="1">
      <c r="C1730" s="168" t="s">
        <v>2651</v>
      </c>
      <c r="J1730" s="168" t="s">
        <v>2652</v>
      </c>
    </row>
    <row r="1731" spans="3:10" ht="9.65" customHeight="1">
      <c r="C1731" s="168" t="s">
        <v>2653</v>
      </c>
      <c r="J1731" s="168" t="s">
        <v>2654</v>
      </c>
    </row>
    <row r="1732" spans="3:10" ht="9.65" customHeight="1">
      <c r="C1732" s="168" t="s">
        <v>2655</v>
      </c>
      <c r="J1732" s="168" t="s">
        <v>2656</v>
      </c>
    </row>
    <row r="1733" spans="3:10" ht="9.65" customHeight="1">
      <c r="C1733" s="168" t="s">
        <v>2657</v>
      </c>
      <c r="J1733" s="168" t="s">
        <v>2658</v>
      </c>
    </row>
    <row r="1734" spans="3:10" ht="9.65" customHeight="1">
      <c r="C1734" s="168" t="s">
        <v>2659</v>
      </c>
      <c r="J1734" s="168" t="s">
        <v>2660</v>
      </c>
    </row>
    <row r="1735" spans="3:10" ht="9.65" customHeight="1">
      <c r="C1735" s="168" t="s">
        <v>2661</v>
      </c>
      <c r="J1735" s="168" t="s">
        <v>2302</v>
      </c>
    </row>
    <row r="1736" spans="3:10" ht="9.65" customHeight="1">
      <c r="C1736" s="168" t="s">
        <v>2662</v>
      </c>
      <c r="J1736" s="168" t="s">
        <v>2584</v>
      </c>
    </row>
    <row r="1737" spans="3:10" ht="9.65" customHeight="1">
      <c r="C1737" s="168" t="s">
        <v>2663</v>
      </c>
      <c r="J1737" s="168" t="s">
        <v>2588</v>
      </c>
    </row>
    <row r="1738" spans="3:10" ht="9.65" customHeight="1">
      <c r="C1738" s="168" t="s">
        <v>2664</v>
      </c>
      <c r="J1738" s="168" t="s">
        <v>2592</v>
      </c>
    </row>
    <row r="1739" spans="3:10" ht="9.65" customHeight="1">
      <c r="C1739" s="168" t="s">
        <v>2665</v>
      </c>
      <c r="J1739" s="168" t="s">
        <v>2596</v>
      </c>
    </row>
    <row r="1740" spans="3:10" ht="9.65" customHeight="1">
      <c r="C1740" s="168" t="s">
        <v>2666</v>
      </c>
      <c r="J1740" s="168" t="s">
        <v>2600</v>
      </c>
    </row>
    <row r="1741" spans="3:10" ht="9.65" customHeight="1">
      <c r="C1741" s="168" t="s">
        <v>2667</v>
      </c>
      <c r="J1741" s="168" t="s">
        <v>2604</v>
      </c>
    </row>
    <row r="1742" spans="3:10" ht="9.65" customHeight="1">
      <c r="C1742" s="168" t="s">
        <v>2668</v>
      </c>
      <c r="J1742" s="168" t="s">
        <v>2608</v>
      </c>
    </row>
    <row r="1743" spans="3:10" ht="9.65" customHeight="1">
      <c r="C1743" s="168" t="s">
        <v>2669</v>
      </c>
      <c r="J1743" s="168" t="s">
        <v>2612</v>
      </c>
    </row>
    <row r="1744" spans="3:10" ht="9.65" customHeight="1">
      <c r="C1744" s="168" t="s">
        <v>2670</v>
      </c>
      <c r="J1744" s="168" t="s">
        <v>2615</v>
      </c>
    </row>
    <row r="1745" spans="3:10" ht="9.65" customHeight="1">
      <c r="C1745" s="168" t="s">
        <v>2671</v>
      </c>
      <c r="J1745" s="168" t="s">
        <v>2618</v>
      </c>
    </row>
    <row r="1746" spans="3:10" ht="9.65" customHeight="1">
      <c r="C1746" s="168" t="s">
        <v>2672</v>
      </c>
      <c r="J1746" s="168" t="s">
        <v>2621</v>
      </c>
    </row>
    <row r="1747" spans="3:10" ht="9.65" customHeight="1">
      <c r="C1747" s="168" t="s">
        <v>2673</v>
      </c>
      <c r="J1747" s="168" t="s">
        <v>2623</v>
      </c>
    </row>
    <row r="1748" spans="3:10" ht="9.65" customHeight="1">
      <c r="C1748" s="168" t="s">
        <v>2674</v>
      </c>
      <c r="J1748" s="168" t="s">
        <v>2625</v>
      </c>
    </row>
    <row r="1749" spans="3:10" ht="9.65" customHeight="1">
      <c r="C1749" s="168" t="s">
        <v>2675</v>
      </c>
      <c r="J1749" s="168" t="s">
        <v>2627</v>
      </c>
    </row>
    <row r="1750" spans="3:10" ht="9.65" customHeight="1">
      <c r="C1750" s="168" t="s">
        <v>2676</v>
      </c>
      <c r="J1750" s="168" t="s">
        <v>2677</v>
      </c>
    </row>
    <row r="1751" spans="3:10" ht="9.65" customHeight="1">
      <c r="C1751" s="168" t="s">
        <v>2678</v>
      </c>
      <c r="J1751" s="168" t="s">
        <v>2679</v>
      </c>
    </row>
    <row r="1752" spans="3:10" ht="9.65" customHeight="1">
      <c r="C1752" s="168" t="s">
        <v>2680</v>
      </c>
      <c r="J1752" s="168" t="s">
        <v>2681</v>
      </c>
    </row>
    <row r="1753" spans="3:10" ht="9.65" customHeight="1">
      <c r="C1753" s="168" t="s">
        <v>2682</v>
      </c>
      <c r="J1753" s="168" t="s">
        <v>2683</v>
      </c>
    </row>
    <row r="1754" spans="3:10" ht="9.65" customHeight="1">
      <c r="C1754" s="168" t="s">
        <v>2684</v>
      </c>
      <c r="J1754" s="168" t="s">
        <v>2685</v>
      </c>
    </row>
    <row r="1755" spans="3:10" ht="9.65" customHeight="1">
      <c r="C1755" s="168" t="s">
        <v>2686</v>
      </c>
      <c r="J1755" s="168" t="s">
        <v>2687</v>
      </c>
    </row>
    <row r="1756" spans="3:10" ht="9.65" customHeight="1">
      <c r="C1756" s="168" t="s">
        <v>2688</v>
      </c>
      <c r="J1756" s="168" t="s">
        <v>2689</v>
      </c>
    </row>
    <row r="1757" spans="3:10" ht="9.65" customHeight="1">
      <c r="C1757" s="168" t="s">
        <v>2690</v>
      </c>
      <c r="J1757" s="168" t="s">
        <v>2691</v>
      </c>
    </row>
    <row r="1758" spans="3:10" ht="9.65" customHeight="1">
      <c r="C1758" s="168" t="s">
        <v>2692</v>
      </c>
      <c r="J1758" s="168" t="s">
        <v>2693</v>
      </c>
    </row>
    <row r="1759" spans="3:10" ht="9.65" customHeight="1">
      <c r="C1759" s="168" t="s">
        <v>2694</v>
      </c>
      <c r="J1759" s="168" t="s">
        <v>2695</v>
      </c>
    </row>
    <row r="1760" spans="3:10" ht="9.65" customHeight="1">
      <c r="C1760" s="168" t="s">
        <v>2696</v>
      </c>
      <c r="J1760" s="168" t="s">
        <v>2697</v>
      </c>
    </row>
    <row r="1761" spans="3:10" ht="9.65" customHeight="1">
      <c r="C1761" s="168" t="s">
        <v>2698</v>
      </c>
      <c r="J1761" s="168" t="s">
        <v>2699</v>
      </c>
    </row>
    <row r="1762" spans="3:10" ht="9.65" customHeight="1">
      <c r="C1762" s="168" t="s">
        <v>2700</v>
      </c>
    </row>
    <row r="1763" spans="3:10" ht="9.65" customHeight="1">
      <c r="C1763" s="168" t="s">
        <v>2701</v>
      </c>
    </row>
    <row r="1764" spans="3:10" ht="9.65" customHeight="1">
      <c r="C1764" s="168" t="s">
        <v>2702</v>
      </c>
    </row>
    <row r="1765" spans="3:10" ht="9.65" customHeight="1">
      <c r="C1765" s="168" t="s">
        <v>2703</v>
      </c>
    </row>
    <row r="1766" spans="3:10" ht="9.65" customHeight="1">
      <c r="C1766" s="168" t="s">
        <v>2704</v>
      </c>
    </row>
    <row r="1767" spans="3:10" ht="9.65" customHeight="1">
      <c r="C1767" s="168" t="s">
        <v>2705</v>
      </c>
    </row>
    <row r="1768" spans="3:10" ht="9.65" customHeight="1">
      <c r="C1768" s="168" t="s">
        <v>2706</v>
      </c>
    </row>
    <row r="1769" spans="3:10" ht="9.65" customHeight="1">
      <c r="C1769" s="168" t="s">
        <v>2707</v>
      </c>
    </row>
    <row r="1770" spans="3:10" ht="9.65" customHeight="1">
      <c r="C1770" s="168" t="s">
        <v>2708</v>
      </c>
    </row>
    <row r="1771" spans="3:10" ht="9.65" customHeight="1">
      <c r="C1771" s="168" t="s">
        <v>2709</v>
      </c>
    </row>
    <row r="1772" spans="3:10" ht="9.65" customHeight="1">
      <c r="C1772" s="168" t="s">
        <v>2710</v>
      </c>
    </row>
    <row r="1773" spans="3:10" ht="9.65" customHeight="1">
      <c r="C1773" s="168" t="s">
        <v>2711</v>
      </c>
    </row>
    <row r="1774" spans="3:10" ht="9.65" customHeight="1">
      <c r="C1774" s="168" t="s">
        <v>2712</v>
      </c>
    </row>
    <row r="1775" spans="3:10" ht="9.65" customHeight="1">
      <c r="C1775" s="168" t="s">
        <v>2713</v>
      </c>
    </row>
    <row r="1776" spans="3:10" ht="9.65" customHeight="1">
      <c r="C1776" s="168" t="s">
        <v>2714</v>
      </c>
    </row>
    <row r="1777" spans="3:54" ht="9.65" customHeight="1">
      <c r="C1777" s="168" t="s">
        <v>2715</v>
      </c>
    </row>
    <row r="1778" spans="3:54" ht="9.65" customHeight="1">
      <c r="C1778" s="168" t="s">
        <v>2716</v>
      </c>
    </row>
    <row r="1779" spans="3:54" ht="9.65" customHeight="1">
      <c r="C1779" s="168" t="s">
        <v>2717</v>
      </c>
    </row>
    <row r="1780" spans="3:54" ht="9.65" customHeight="1">
      <c r="C1780" s="168" t="s">
        <v>2718</v>
      </c>
    </row>
    <row r="1781" spans="3:54" ht="9.65" customHeight="1">
      <c r="C1781" s="168" t="s">
        <v>2719</v>
      </c>
    </row>
    <row r="1782" spans="3:54" ht="9.65" customHeight="1">
      <c r="C1782" s="168" t="s">
        <v>2720</v>
      </c>
    </row>
    <row r="1783" spans="3:54" ht="9.65" customHeight="1">
      <c r="C1783" s="168" t="s">
        <v>2721</v>
      </c>
    </row>
    <row r="1784" spans="3:54" ht="9.65" customHeight="1">
      <c r="C1784" s="168" t="s">
        <v>2722</v>
      </c>
    </row>
    <row r="1785" spans="3:54" ht="9.65" customHeight="1">
      <c r="C1785" s="168" t="s">
        <v>2723</v>
      </c>
    </row>
    <row r="1786" spans="3:54" ht="9.65" customHeight="1">
      <c r="C1786" s="168" t="s">
        <v>2724</v>
      </c>
    </row>
    <row r="1787" spans="3:54" ht="9.65" customHeight="1">
      <c r="C1787" s="168" t="s">
        <v>2725</v>
      </c>
      <c r="BB1787" s="182"/>
    </row>
    <row r="1788" spans="3:54" ht="9.65" customHeight="1">
      <c r="C1788" s="168" t="s">
        <v>2726</v>
      </c>
      <c r="BB1788" s="182"/>
    </row>
    <row r="1789" spans="3:54" ht="9.65" customHeight="1">
      <c r="C1789" s="168" t="s">
        <v>2727</v>
      </c>
      <c r="BB1789" s="182"/>
    </row>
    <row r="1790" spans="3:54" ht="9.65" customHeight="1">
      <c r="C1790" s="168" t="s">
        <v>2728</v>
      </c>
      <c r="BB1790" s="182"/>
    </row>
    <row r="1791" spans="3:54" ht="9.65" customHeight="1">
      <c r="C1791" s="168" t="s">
        <v>2729</v>
      </c>
      <c r="BB1791" s="182"/>
    </row>
    <row r="1792" spans="3:54" ht="9.65" customHeight="1">
      <c r="C1792" s="168" t="s">
        <v>2730</v>
      </c>
      <c r="BB1792" s="182"/>
    </row>
    <row r="1793" spans="2:54" ht="9.65" customHeight="1">
      <c r="C1793" s="168" t="s">
        <v>2731</v>
      </c>
      <c r="BB1793" s="182"/>
    </row>
    <row r="1794" spans="2:54" ht="9.65" customHeight="1">
      <c r="C1794" s="168" t="s">
        <v>2732</v>
      </c>
      <c r="BB1794" s="182"/>
    </row>
    <row r="1795" spans="2:54" ht="9.65" customHeight="1">
      <c r="C1795" s="168" t="s">
        <v>2733</v>
      </c>
      <c r="BB1795" s="182"/>
    </row>
    <row r="1796" spans="2:54" ht="9.65" customHeight="1">
      <c r="C1796" s="168" t="s">
        <v>2734</v>
      </c>
      <c r="BB1796" s="182"/>
    </row>
    <row r="1797" spans="2:54" ht="9.65" customHeight="1">
      <c r="C1797" s="168" t="s">
        <v>2735</v>
      </c>
      <c r="BB1797" s="182"/>
    </row>
    <row r="1798" spans="2:54" ht="9.65" customHeight="1">
      <c r="C1798" s="168" t="s">
        <v>2736</v>
      </c>
      <c r="BB1798" s="182"/>
    </row>
    <row r="1799" spans="2:54" ht="9.65" customHeight="1">
      <c r="C1799" s="168" t="s">
        <v>2737</v>
      </c>
      <c r="BB1799" s="182"/>
    </row>
    <row r="1800" spans="2:54" ht="9.65" customHeight="1">
      <c r="C1800" s="168" t="s">
        <v>2738</v>
      </c>
      <c r="BB1800" s="182"/>
    </row>
    <row r="1801" spans="2:54" ht="9.65" customHeight="1">
      <c r="C1801" s="227"/>
      <c r="BB1801" s="182"/>
    </row>
    <row r="1802" spans="2:54" ht="9.65" customHeight="1">
      <c r="C1802" s="227"/>
      <c r="BB1802" s="182"/>
    </row>
    <row r="1803" spans="2:54" ht="9.65" customHeight="1">
      <c r="C1803" s="227"/>
      <c r="BB1803" s="182"/>
    </row>
    <row r="1804" spans="2:54" ht="14">
      <c r="B1804" s="164" t="s">
        <v>2739</v>
      </c>
      <c r="C1804" s="165"/>
      <c r="D1804" s="165"/>
      <c r="E1804" s="165"/>
      <c r="F1804" s="165"/>
      <c r="G1804" s="165"/>
      <c r="H1804" s="166"/>
    </row>
    <row r="1806" spans="2:54">
      <c r="C1806" s="191" t="s">
        <v>814</v>
      </c>
    </row>
    <row r="1807" spans="2:54">
      <c r="C1807" s="169" t="s">
        <v>810</v>
      </c>
    </row>
    <row r="1808" spans="2:54">
      <c r="C1808" s="169" t="s">
        <v>2740</v>
      </c>
    </row>
    <row r="1809" spans="2:8">
      <c r="C1809" s="169" t="s">
        <v>2741</v>
      </c>
    </row>
    <row r="1810" spans="2:8">
      <c r="C1810" s="169" t="s">
        <v>2742</v>
      </c>
    </row>
    <row r="1814" spans="2:8" ht="14">
      <c r="B1814" s="164" t="s">
        <v>2743</v>
      </c>
      <c r="C1814" s="165"/>
      <c r="D1814" s="165"/>
      <c r="E1814" s="165"/>
      <c r="F1814" s="165"/>
      <c r="G1814" s="165"/>
      <c r="H1814" s="166"/>
    </row>
    <row r="1816" spans="2:8">
      <c r="C1816" s="191" t="s">
        <v>1103</v>
      </c>
    </row>
    <row r="1817" spans="2:8">
      <c r="C1817" s="169" t="s">
        <v>841</v>
      </c>
    </row>
    <row r="1818" spans="2:8">
      <c r="C1818" s="169" t="s">
        <v>2744</v>
      </c>
    </row>
    <row r="1819" spans="2:8">
      <c r="C1819" s="169" t="s">
        <v>2745</v>
      </c>
    </row>
    <row r="1820" spans="2:8">
      <c r="C1820" s="169" t="s">
        <v>4455</v>
      </c>
    </row>
    <row r="1821" spans="2:8">
      <c r="C1821" s="169" t="s">
        <v>4456</v>
      </c>
    </row>
    <row r="1822" spans="2:8">
      <c r="C1822" s="169" t="s">
        <v>2746</v>
      </c>
    </row>
    <row r="1823" spans="2:8">
      <c r="C1823" s="169" t="s">
        <v>4457</v>
      </c>
    </row>
    <row r="1824" spans="2:8">
      <c r="C1824" s="169" t="s">
        <v>4458</v>
      </c>
    </row>
    <row r="1825" spans="3:3">
      <c r="C1825" s="169" t="s">
        <v>4459</v>
      </c>
    </row>
    <row r="1826" spans="3:3">
      <c r="C1826" s="169" t="s">
        <v>4460</v>
      </c>
    </row>
    <row r="1827" spans="3:3">
      <c r="C1827" s="169" t="s">
        <v>4461</v>
      </c>
    </row>
    <row r="1828" spans="3:3">
      <c r="C1828" s="169" t="s">
        <v>4462</v>
      </c>
    </row>
    <row r="1829" spans="3:3">
      <c r="C1829" s="169" t="s">
        <v>4463</v>
      </c>
    </row>
    <row r="1830" spans="3:3">
      <c r="C1830" s="169" t="s">
        <v>4464</v>
      </c>
    </row>
    <row r="1831" spans="3:3">
      <c r="C1831" s="169" t="s">
        <v>4465</v>
      </c>
    </row>
    <row r="1832" spans="3:3">
      <c r="C1832" s="169" t="s">
        <v>2747</v>
      </c>
    </row>
    <row r="1833" spans="3:3">
      <c r="C1833" s="169" t="s">
        <v>2748</v>
      </c>
    </row>
    <row r="1834" spans="3:3">
      <c r="C1834" s="169" t="s">
        <v>2749</v>
      </c>
    </row>
    <row r="1835" spans="3:3">
      <c r="C1835" s="169" t="s">
        <v>2750</v>
      </c>
    </row>
    <row r="1836" spans="3:3">
      <c r="C1836" s="169" t="s">
        <v>2751</v>
      </c>
    </row>
    <row r="1837" spans="3:3">
      <c r="C1837" s="169" t="s">
        <v>2752</v>
      </c>
    </row>
    <row r="1838" spans="3:3">
      <c r="C1838" s="169" t="s">
        <v>2753</v>
      </c>
    </row>
    <row r="1839" spans="3:3">
      <c r="C1839" s="169" t="s">
        <v>2754</v>
      </c>
    </row>
    <row r="1840" spans="3:3">
      <c r="C1840" s="169" t="s">
        <v>2755</v>
      </c>
    </row>
    <row r="1841" spans="2:12">
      <c r="C1841" s="169" t="s">
        <v>2756</v>
      </c>
    </row>
    <row r="1842" spans="2:12">
      <c r="C1842" s="169" t="s">
        <v>2757</v>
      </c>
    </row>
    <row r="1843" spans="2:12">
      <c r="C1843" s="169" t="s">
        <v>2758</v>
      </c>
    </row>
    <row r="1847" spans="2:12" ht="14.15" customHeight="1">
      <c r="B1847" s="184" t="s">
        <v>2759</v>
      </c>
      <c r="C1847" s="185"/>
      <c r="D1847" s="165"/>
      <c r="E1847" s="165"/>
      <c r="F1847" s="165"/>
      <c r="G1847" s="165"/>
      <c r="H1847" s="165"/>
      <c r="I1847" s="186"/>
      <c r="J1847" s="165"/>
      <c r="K1847" s="165"/>
      <c r="L1847" s="166"/>
    </row>
    <row r="1848" spans="2:12" ht="9.65" customHeight="1">
      <c r="B1848" s="187"/>
      <c r="C1848" s="187"/>
      <c r="I1848" s="188"/>
    </row>
    <row r="1849" spans="2:12" ht="9.65" customHeight="1">
      <c r="B1849" s="189"/>
      <c r="C1849" s="190" t="s">
        <v>4466</v>
      </c>
      <c r="D1849" s="191"/>
      <c r="E1849" s="191"/>
      <c r="F1849" s="191"/>
    </row>
    <row r="1850" spans="2:12" ht="9.65" customHeight="1">
      <c r="C1850" s="192" t="s">
        <v>4266</v>
      </c>
      <c r="F1850" s="192"/>
    </row>
    <row r="1851" spans="2:12" ht="9.65" customHeight="1">
      <c r="C1851" s="192" t="s">
        <v>2760</v>
      </c>
      <c r="F1851" s="192"/>
    </row>
    <row r="1852" spans="2:12" ht="9.65" customHeight="1">
      <c r="C1852" s="192" t="s">
        <v>2761</v>
      </c>
      <c r="F1852" s="192"/>
    </row>
    <row r="1853" spans="2:12" ht="9.65" customHeight="1">
      <c r="C1853" s="192" t="s">
        <v>2763</v>
      </c>
      <c r="F1853" s="193"/>
    </row>
    <row r="1854" spans="2:12" ht="9.65" customHeight="1">
      <c r="C1854" s="192" t="s">
        <v>2764</v>
      </c>
      <c r="F1854" s="193"/>
    </row>
    <row r="1855" spans="2:12" ht="9.65" customHeight="1">
      <c r="C1855" s="192" t="s">
        <v>2765</v>
      </c>
      <c r="F1855" s="193"/>
    </row>
    <row r="1856" spans="2:12" ht="9.65" customHeight="1">
      <c r="C1856" s="192" t="s">
        <v>2766</v>
      </c>
      <c r="F1856" s="193"/>
    </row>
    <row r="1857" spans="2:18" ht="9.65" customHeight="1">
      <c r="C1857" s="192" t="s">
        <v>2762</v>
      </c>
      <c r="F1857" s="193"/>
    </row>
    <row r="1858" spans="2:18" ht="9.65" customHeight="1">
      <c r="C1858" s="192"/>
      <c r="F1858" s="193"/>
    </row>
    <row r="1859" spans="2:18" ht="9.65" customHeight="1">
      <c r="C1859" s="192"/>
      <c r="F1859" s="193"/>
    </row>
    <row r="1860" spans="2:18" ht="9.65" customHeight="1">
      <c r="C1860" s="187"/>
      <c r="D1860" s="187"/>
    </row>
    <row r="1861" spans="2:18" ht="14.15" customHeight="1">
      <c r="B1861" s="184" t="s">
        <v>2767</v>
      </c>
      <c r="C1861" s="185"/>
      <c r="D1861" s="165"/>
      <c r="E1861" s="165"/>
      <c r="F1861" s="165"/>
      <c r="G1861" s="165"/>
      <c r="H1861" s="165"/>
      <c r="I1861" s="186"/>
      <c r="J1861" s="166"/>
    </row>
    <row r="1862" spans="2:18" ht="9.65" customHeight="1">
      <c r="B1862" s="187"/>
      <c r="C1862" s="187"/>
      <c r="I1862" s="188"/>
    </row>
    <row r="1863" spans="2:18" ht="9.65" customHeight="1">
      <c r="B1863" s="189"/>
      <c r="C1863" s="190" t="s">
        <v>2768</v>
      </c>
      <c r="D1863" s="191"/>
      <c r="E1863" s="191"/>
      <c r="F1863" s="191" t="s">
        <v>4468</v>
      </c>
    </row>
    <row r="1864" spans="2:18" ht="9.65" customHeight="1">
      <c r="C1864" s="192" t="s">
        <v>4266</v>
      </c>
      <c r="D1864" s="167"/>
      <c r="E1864" s="167"/>
      <c r="F1864" s="192" t="s">
        <v>4266</v>
      </c>
      <c r="G1864" s="167"/>
    </row>
    <row r="1865" spans="2:18" ht="9.65" customHeight="1">
      <c r="C1865" s="192" t="s">
        <v>2769</v>
      </c>
      <c r="D1865" s="167"/>
      <c r="E1865" s="167"/>
      <c r="F1865" s="192" t="s">
        <v>2770</v>
      </c>
      <c r="G1865" s="167"/>
    </row>
    <row r="1866" spans="2:18" ht="9.65" customHeight="1">
      <c r="C1866" s="192" t="s">
        <v>2771</v>
      </c>
      <c r="D1866" s="167"/>
      <c r="E1866" s="167"/>
      <c r="F1866" s="192"/>
      <c r="G1866" s="167"/>
    </row>
    <row r="1867" spans="2:18" ht="9.65" customHeight="1">
      <c r="C1867" s="192" t="s">
        <v>2772</v>
      </c>
      <c r="D1867" s="192"/>
      <c r="E1867" s="167"/>
      <c r="F1867" s="167"/>
      <c r="G1867" s="167"/>
    </row>
    <row r="1868" spans="2:18" ht="9.65" customHeight="1">
      <c r="C1868" s="192"/>
      <c r="D1868" s="192"/>
      <c r="E1868" s="167"/>
      <c r="F1868" s="167"/>
      <c r="G1868" s="167"/>
    </row>
    <row r="1869" spans="2:18" ht="9.65" customHeight="1">
      <c r="C1869" s="192"/>
      <c r="D1869" s="192"/>
      <c r="E1869" s="167"/>
      <c r="F1869" s="167"/>
      <c r="G1869" s="167"/>
    </row>
    <row r="1870" spans="2:18" ht="9.65" customHeight="1">
      <c r="C1870" s="187"/>
      <c r="D1870" s="187"/>
    </row>
    <row r="1871" spans="2:18" ht="14.15" customHeight="1">
      <c r="B1871" s="184" t="s">
        <v>2773</v>
      </c>
      <c r="C1871" s="194"/>
      <c r="D1871" s="165"/>
      <c r="E1871" s="165"/>
      <c r="F1871" s="165"/>
      <c r="G1871" s="165"/>
      <c r="H1871" s="165"/>
      <c r="I1871" s="165"/>
      <c r="J1871" s="165"/>
      <c r="K1871" s="165"/>
      <c r="L1871" s="186"/>
      <c r="M1871" s="165"/>
      <c r="N1871" s="165"/>
      <c r="O1871" s="165"/>
      <c r="P1871" s="165"/>
      <c r="Q1871" s="165"/>
      <c r="R1871" s="166"/>
    </row>
    <row r="1872" spans="2:18" ht="9.65" customHeight="1">
      <c r="B1872" s="187"/>
      <c r="C1872" s="195"/>
      <c r="I1872" s="188"/>
    </row>
    <row r="1873" spans="2:11" ht="9.65" customHeight="1">
      <c r="B1873" s="196"/>
      <c r="C1873" s="197" t="s">
        <v>4469</v>
      </c>
      <c r="D1873" s="191"/>
      <c r="E1873" s="191"/>
    </row>
    <row r="1874" spans="2:11" ht="9.65" customHeight="1">
      <c r="C1874" s="193" t="s">
        <v>4266</v>
      </c>
    </row>
    <row r="1875" spans="2:11" ht="9.65" customHeight="1">
      <c r="C1875" s="193" t="s">
        <v>2760</v>
      </c>
    </row>
    <row r="1876" spans="2:11" ht="9.65" customHeight="1">
      <c r="C1876" s="193" t="s">
        <v>2761</v>
      </c>
    </row>
    <row r="1877" spans="2:11" ht="9.65" customHeight="1">
      <c r="C1877" s="193" t="s">
        <v>2763</v>
      </c>
    </row>
    <row r="1878" spans="2:11" ht="9.65" customHeight="1">
      <c r="C1878" s="193" t="s">
        <v>2764</v>
      </c>
    </row>
    <row r="1879" spans="2:11" ht="9.65" customHeight="1">
      <c r="C1879" s="193" t="s">
        <v>2765</v>
      </c>
    </row>
    <row r="1880" spans="2:11" ht="9.65" customHeight="1">
      <c r="C1880" s="193" t="s">
        <v>2766</v>
      </c>
    </row>
    <row r="1881" spans="2:11" ht="9.65" customHeight="1">
      <c r="C1881" s="193" t="s">
        <v>2774</v>
      </c>
      <c r="F1881" s="198"/>
    </row>
    <row r="1882" spans="2:11" ht="9.65" customHeight="1">
      <c r="C1882" s="193" t="s">
        <v>2775</v>
      </c>
      <c r="F1882" s="198"/>
    </row>
    <row r="1883" spans="2:11" ht="9.65" customHeight="1">
      <c r="C1883" s="193" t="s">
        <v>2776</v>
      </c>
    </row>
    <row r="1884" spans="2:11" ht="9.65" customHeight="1">
      <c r="C1884" s="193" t="s">
        <v>2762</v>
      </c>
    </row>
    <row r="1885" spans="2:11" ht="9.65" customHeight="1">
      <c r="C1885" s="199"/>
    </row>
    <row r="1886" spans="2:11" ht="9.65" customHeight="1">
      <c r="C1886" s="199"/>
    </row>
    <row r="1887" spans="2:11" ht="9.65" customHeight="1"/>
    <row r="1888" spans="2:11" ht="14">
      <c r="B1888" s="164" t="s">
        <v>2777</v>
      </c>
      <c r="C1888" s="165"/>
      <c r="D1888" s="165"/>
      <c r="E1888" s="165"/>
      <c r="F1888" s="165"/>
      <c r="G1888" s="165"/>
      <c r="H1888" s="165"/>
      <c r="I1888" s="165"/>
      <c r="J1888" s="165"/>
      <c r="K1888" s="166"/>
    </row>
    <row r="1890" spans="3:14">
      <c r="C1890" s="191" t="s">
        <v>2778</v>
      </c>
      <c r="F1890" s="191" t="s">
        <v>1482</v>
      </c>
      <c r="I1890" s="191" t="s">
        <v>835</v>
      </c>
      <c r="L1890" s="191" t="s">
        <v>2290</v>
      </c>
      <c r="N1890" s="191"/>
    </row>
    <row r="1891" spans="3:14">
      <c r="C1891" s="169" t="s">
        <v>841</v>
      </c>
      <c r="F1891" s="169" t="s">
        <v>841</v>
      </c>
      <c r="I1891" s="169" t="s">
        <v>841</v>
      </c>
      <c r="L1891" s="169" t="s">
        <v>810</v>
      </c>
    </row>
    <row r="1892" spans="3:14">
      <c r="C1892" s="169" t="s">
        <v>2779</v>
      </c>
      <c r="F1892" s="169" t="s">
        <v>2779</v>
      </c>
      <c r="I1892" s="169" t="s">
        <v>2780</v>
      </c>
      <c r="L1892" s="169" t="s">
        <v>2781</v>
      </c>
    </row>
    <row r="1893" spans="3:14">
      <c r="C1893" s="169" t="s">
        <v>2782</v>
      </c>
      <c r="F1893" s="169" t="s">
        <v>2782</v>
      </c>
      <c r="I1893" s="169" t="s">
        <v>2783</v>
      </c>
      <c r="L1893" s="169" t="s">
        <v>2784</v>
      </c>
    </row>
    <row r="1894" spans="3:14">
      <c r="C1894" s="169" t="s">
        <v>2785</v>
      </c>
      <c r="F1894" s="169" t="s">
        <v>2785</v>
      </c>
      <c r="I1894" s="169" t="s">
        <v>2786</v>
      </c>
      <c r="L1894" s="169" t="s">
        <v>2787</v>
      </c>
    </row>
    <row r="1895" spans="3:14">
      <c r="C1895" s="169" t="s">
        <v>2788</v>
      </c>
      <c r="F1895" s="169" t="s">
        <v>2788</v>
      </c>
      <c r="I1895" s="169" t="s">
        <v>2789</v>
      </c>
      <c r="L1895" s="169" t="s">
        <v>2790</v>
      </c>
    </row>
    <row r="1896" spans="3:14">
      <c r="C1896" s="169" t="s">
        <v>2791</v>
      </c>
      <c r="F1896" s="169" t="s">
        <v>2791</v>
      </c>
      <c r="I1896" s="169" t="s">
        <v>2792</v>
      </c>
      <c r="L1896" s="169" t="s">
        <v>2793</v>
      </c>
    </row>
    <row r="1897" spans="3:14">
      <c r="C1897" s="169" t="s">
        <v>2794</v>
      </c>
      <c r="F1897" s="169" t="s">
        <v>2794</v>
      </c>
      <c r="I1897" s="169" t="s">
        <v>2795</v>
      </c>
      <c r="L1897" s="169" t="s">
        <v>2796</v>
      </c>
    </row>
    <row r="1898" spans="3:14">
      <c r="C1898" s="169" t="s">
        <v>2797</v>
      </c>
      <c r="F1898" s="169" t="s">
        <v>2797</v>
      </c>
      <c r="I1898" s="169" t="s">
        <v>2798</v>
      </c>
      <c r="L1898" s="169" t="s">
        <v>2799</v>
      </c>
    </row>
    <row r="1899" spans="3:14">
      <c r="C1899" s="169" t="s">
        <v>2800</v>
      </c>
      <c r="F1899" s="169" t="s">
        <v>2800</v>
      </c>
      <c r="I1899" s="169" t="s">
        <v>2801</v>
      </c>
      <c r="L1899" s="169" t="s">
        <v>2802</v>
      </c>
    </row>
    <row r="1900" spans="3:14">
      <c r="C1900" s="169" t="s">
        <v>2803</v>
      </c>
      <c r="F1900" s="169" t="s">
        <v>2803</v>
      </c>
      <c r="I1900" s="169" t="s">
        <v>2804</v>
      </c>
      <c r="L1900" s="169" t="s">
        <v>2805</v>
      </c>
    </row>
    <row r="1901" spans="3:14">
      <c r="C1901" s="169" t="s">
        <v>2806</v>
      </c>
      <c r="F1901" s="169" t="s">
        <v>2806</v>
      </c>
      <c r="I1901" s="169" t="s">
        <v>2807</v>
      </c>
    </row>
    <row r="1902" spans="3:14">
      <c r="C1902" s="169" t="s">
        <v>2808</v>
      </c>
      <c r="F1902" s="169" t="s">
        <v>2808</v>
      </c>
      <c r="I1902" s="169" t="s">
        <v>2809</v>
      </c>
    </row>
    <row r="1903" spans="3:14">
      <c r="C1903" s="169" t="s">
        <v>2810</v>
      </c>
      <c r="F1903" s="169" t="s">
        <v>2810</v>
      </c>
      <c r="I1903" s="169" t="s">
        <v>2811</v>
      </c>
    </row>
    <row r="1904" spans="3:14">
      <c r="C1904" s="169" t="s">
        <v>2812</v>
      </c>
      <c r="F1904" s="169" t="s">
        <v>2812</v>
      </c>
      <c r="I1904" s="169" t="s">
        <v>2813</v>
      </c>
    </row>
    <row r="1905" spans="2:15">
      <c r="C1905" s="169" t="s">
        <v>2814</v>
      </c>
      <c r="F1905" s="169" t="s">
        <v>2814</v>
      </c>
    </row>
    <row r="1906" spans="2:15">
      <c r="C1906" s="169" t="s">
        <v>2815</v>
      </c>
      <c r="F1906" s="169" t="s">
        <v>2815</v>
      </c>
    </row>
    <row r="1907" spans="2:15">
      <c r="C1907" s="169" t="s">
        <v>2816</v>
      </c>
      <c r="F1907" s="169" t="s">
        <v>2816</v>
      </c>
    </row>
    <row r="1908" spans="2:15">
      <c r="C1908" s="169" t="s">
        <v>2817</v>
      </c>
    </row>
    <row r="1912" spans="2:15" ht="14">
      <c r="B1912" s="164" t="s">
        <v>2818</v>
      </c>
      <c r="C1912" s="165"/>
      <c r="D1912" s="165"/>
      <c r="E1912" s="165"/>
      <c r="F1912" s="165"/>
      <c r="G1912" s="165"/>
      <c r="H1912" s="166"/>
    </row>
    <row r="1914" spans="2:15">
      <c r="C1914" s="191" t="s">
        <v>2819</v>
      </c>
      <c r="H1914" s="191" t="s">
        <v>2820</v>
      </c>
      <c r="K1914" s="191" t="s">
        <v>835</v>
      </c>
      <c r="O1914" s="191"/>
    </row>
    <row r="1915" spans="2:15">
      <c r="C1915" s="169" t="s">
        <v>810</v>
      </c>
      <c r="H1915" s="169" t="s">
        <v>841</v>
      </c>
      <c r="K1915" s="169" t="s">
        <v>810</v>
      </c>
    </row>
    <row r="1916" spans="2:15">
      <c r="C1916" s="169" t="s">
        <v>2821</v>
      </c>
      <c r="H1916" s="169" t="s">
        <v>4470</v>
      </c>
      <c r="K1916" s="169" t="s">
        <v>4471</v>
      </c>
    </row>
    <row r="1917" spans="2:15">
      <c r="C1917" s="169" t="s">
        <v>2822</v>
      </c>
      <c r="H1917" s="169" t="s">
        <v>4472</v>
      </c>
      <c r="K1917" s="169" t="s">
        <v>4473</v>
      </c>
    </row>
    <row r="1918" spans="2:15">
      <c r="C1918" s="169" t="s">
        <v>2823</v>
      </c>
      <c r="H1918" s="169" t="s">
        <v>4474</v>
      </c>
      <c r="K1918" s="169" t="s">
        <v>4475</v>
      </c>
    </row>
    <row r="1919" spans="2:15">
      <c r="C1919" s="169" t="s">
        <v>2824</v>
      </c>
      <c r="H1919" s="169" t="s">
        <v>4476</v>
      </c>
      <c r="K1919" s="169" t="s">
        <v>4477</v>
      </c>
    </row>
    <row r="1920" spans="2:15">
      <c r="C1920" s="169" t="s">
        <v>2825</v>
      </c>
      <c r="H1920" s="169" t="s">
        <v>4479</v>
      </c>
      <c r="K1920" s="169" t="s">
        <v>4480</v>
      </c>
    </row>
    <row r="1921" spans="3:11">
      <c r="C1921" s="169" t="s">
        <v>2826</v>
      </c>
      <c r="H1921" s="169" t="s">
        <v>4405</v>
      </c>
      <c r="K1921" s="169" t="s">
        <v>4482</v>
      </c>
    </row>
    <row r="1922" spans="3:11">
      <c r="C1922" s="169" t="s">
        <v>2827</v>
      </c>
      <c r="H1922" s="169" t="s">
        <v>4407</v>
      </c>
      <c r="K1922" s="169" t="s">
        <v>4483</v>
      </c>
    </row>
    <row r="1923" spans="3:11">
      <c r="C1923" s="169" t="s">
        <v>2828</v>
      </c>
      <c r="H1923" s="169" t="s">
        <v>4409</v>
      </c>
      <c r="K1923" s="169" t="s">
        <v>4484</v>
      </c>
    </row>
    <row r="1924" spans="3:11">
      <c r="C1924" s="169" t="s">
        <v>2829</v>
      </c>
      <c r="H1924" s="169" t="s">
        <v>4410</v>
      </c>
      <c r="K1924" s="169" t="s">
        <v>4485</v>
      </c>
    </row>
    <row r="1925" spans="3:11">
      <c r="C1925" s="169" t="s">
        <v>2830</v>
      </c>
      <c r="H1925" s="169" t="s">
        <v>4486</v>
      </c>
      <c r="K1925" s="169" t="s">
        <v>4487</v>
      </c>
    </row>
    <row r="1926" spans="3:11">
      <c r="C1926" s="169" t="s">
        <v>2831</v>
      </c>
      <c r="H1926" s="169" t="s">
        <v>4488</v>
      </c>
      <c r="K1926" s="169" t="s">
        <v>4489</v>
      </c>
    </row>
    <row r="1927" spans="3:11">
      <c r="C1927" s="169" t="s">
        <v>2832</v>
      </c>
      <c r="H1927" s="169" t="s">
        <v>4490</v>
      </c>
      <c r="K1927" s="169" t="s">
        <v>4491</v>
      </c>
    </row>
    <row r="1928" spans="3:11">
      <c r="C1928" s="169" t="s">
        <v>2833</v>
      </c>
      <c r="H1928" s="169" t="s">
        <v>4492</v>
      </c>
      <c r="K1928" s="169" t="s">
        <v>4493</v>
      </c>
    </row>
    <row r="1929" spans="3:11">
      <c r="C1929" s="169" t="s">
        <v>2834</v>
      </c>
      <c r="H1929" s="169" t="s">
        <v>4494</v>
      </c>
    </row>
    <row r="1930" spans="3:11">
      <c r="C1930" s="169" t="s">
        <v>2835</v>
      </c>
      <c r="H1930" s="169" t="s">
        <v>4495</v>
      </c>
    </row>
    <row r="1931" spans="3:11">
      <c r="C1931" s="169" t="s">
        <v>2836</v>
      </c>
      <c r="H1931" s="169" t="s">
        <v>4496</v>
      </c>
    </row>
    <row r="1932" spans="3:11">
      <c r="C1932" s="169" t="s">
        <v>2837</v>
      </c>
      <c r="H1932" s="169" t="s">
        <v>4497</v>
      </c>
    </row>
    <row r="1933" spans="3:11">
      <c r="C1933" s="169" t="s">
        <v>4498</v>
      </c>
      <c r="H1933" s="169" t="s">
        <v>4499</v>
      </c>
    </row>
    <row r="1934" spans="3:11">
      <c r="C1934" s="169" t="s">
        <v>2838</v>
      </c>
      <c r="H1934" s="169" t="s">
        <v>4500</v>
      </c>
    </row>
    <row r="1935" spans="3:11">
      <c r="C1935" s="169" t="s">
        <v>2839</v>
      </c>
    </row>
    <row r="1936" spans="3:11">
      <c r="C1936" s="169" t="s">
        <v>2840</v>
      </c>
    </row>
    <row r="1937" spans="2:15">
      <c r="C1937" s="169" t="s">
        <v>2841</v>
      </c>
    </row>
    <row r="1938" spans="2:15">
      <c r="C1938" s="169" t="s">
        <v>2842</v>
      </c>
    </row>
    <row r="1939" spans="2:15">
      <c r="C1939" s="169" t="s">
        <v>2843</v>
      </c>
    </row>
    <row r="1940" spans="2:15">
      <c r="C1940" s="169" t="s">
        <v>4501</v>
      </c>
    </row>
    <row r="1941" spans="2:15">
      <c r="C1941" s="169" t="s">
        <v>4502</v>
      </c>
    </row>
    <row r="1945" spans="2:15" ht="14">
      <c r="B1945" s="164" t="s">
        <v>2844</v>
      </c>
      <c r="C1945" s="165"/>
      <c r="D1945" s="165"/>
      <c r="E1945" s="165"/>
      <c r="F1945" s="165"/>
      <c r="G1945" s="165"/>
      <c r="H1945" s="166"/>
    </row>
    <row r="1947" spans="2:15">
      <c r="C1947" s="191" t="s">
        <v>1164</v>
      </c>
      <c r="F1947" s="191" t="s">
        <v>2290</v>
      </c>
      <c r="I1947" s="191" t="s">
        <v>831</v>
      </c>
      <c r="L1947" s="191" t="s">
        <v>1157</v>
      </c>
      <c r="O1947" s="191" t="s">
        <v>823</v>
      </c>
    </row>
    <row r="1948" spans="2:15">
      <c r="C1948" s="169" t="s">
        <v>810</v>
      </c>
      <c r="F1948" s="169" t="s">
        <v>810</v>
      </c>
      <c r="I1948" s="169" t="s">
        <v>810</v>
      </c>
      <c r="L1948" s="169" t="s">
        <v>810</v>
      </c>
      <c r="O1948" s="169" t="s">
        <v>810</v>
      </c>
    </row>
    <row r="1949" spans="2:15">
      <c r="C1949" s="169" t="s">
        <v>1158</v>
      </c>
      <c r="F1949" s="169" t="s">
        <v>1158</v>
      </c>
      <c r="I1949" s="169" t="s">
        <v>1158</v>
      </c>
      <c r="L1949" s="169" t="s">
        <v>1158</v>
      </c>
      <c r="O1949" s="169" t="s">
        <v>1158</v>
      </c>
    </row>
    <row r="1950" spans="2:15">
      <c r="C1950" s="169" t="s">
        <v>2845</v>
      </c>
      <c r="F1950" s="169" t="s">
        <v>2845</v>
      </c>
      <c r="I1950" s="169" t="s">
        <v>2845</v>
      </c>
      <c r="L1950" s="169" t="s">
        <v>2846</v>
      </c>
      <c r="O1950" s="169" t="s">
        <v>2845</v>
      </c>
    </row>
    <row r="1951" spans="2:15">
      <c r="C1951" s="169" t="s">
        <v>2847</v>
      </c>
      <c r="F1951" s="169" t="s">
        <v>2847</v>
      </c>
      <c r="I1951" s="169" t="s">
        <v>2847</v>
      </c>
      <c r="L1951" s="169" t="s">
        <v>2848</v>
      </c>
      <c r="O1951" s="169" t="s">
        <v>2847</v>
      </c>
    </row>
    <row r="1952" spans="2:15">
      <c r="C1952" s="169" t="s">
        <v>2849</v>
      </c>
      <c r="F1952" s="169" t="s">
        <v>2849</v>
      </c>
      <c r="I1952" s="169" t="s">
        <v>2849</v>
      </c>
      <c r="L1952" s="169" t="s">
        <v>2850</v>
      </c>
      <c r="O1952" s="169" t="s">
        <v>2849</v>
      </c>
    </row>
    <row r="1953" spans="2:12">
      <c r="C1953" s="169" t="s">
        <v>4503</v>
      </c>
      <c r="F1953" s="169" t="s">
        <v>4503</v>
      </c>
      <c r="I1953" s="169" t="s">
        <v>4503</v>
      </c>
      <c r="L1953" s="169" t="s">
        <v>2851</v>
      </c>
    </row>
    <row r="1954" spans="2:12">
      <c r="C1954" s="169" t="s">
        <v>4504</v>
      </c>
      <c r="F1954" s="169" t="s">
        <v>4504</v>
      </c>
      <c r="I1954" s="169" t="s">
        <v>4505</v>
      </c>
    </row>
    <row r="1955" spans="2:12">
      <c r="C1955" s="169" t="s">
        <v>4506</v>
      </c>
      <c r="F1955" s="169" t="s">
        <v>4506</v>
      </c>
      <c r="I1955" s="169" t="s">
        <v>4507</v>
      </c>
    </row>
    <row r="1956" spans="2:12">
      <c r="C1956" s="169" t="s">
        <v>4508</v>
      </c>
      <c r="F1956" s="169" t="s">
        <v>4509</v>
      </c>
      <c r="I1956" s="169" t="s">
        <v>4510</v>
      </c>
    </row>
    <row r="1957" spans="2:12">
      <c r="C1957" s="169" t="s">
        <v>4511</v>
      </c>
      <c r="F1957" s="169" t="s">
        <v>4512</v>
      </c>
    </row>
    <row r="1958" spans="2:12">
      <c r="C1958" s="169" t="s">
        <v>4513</v>
      </c>
    </row>
    <row r="1962" spans="2:12" ht="14">
      <c r="B1962" s="164" t="s">
        <v>4514</v>
      </c>
      <c r="C1962" s="165"/>
      <c r="D1962" s="165"/>
      <c r="E1962" s="165"/>
      <c r="F1962" s="165"/>
      <c r="G1962" s="165"/>
      <c r="H1962" s="166"/>
    </row>
    <row r="1964" spans="2:12">
      <c r="C1964" s="191" t="s">
        <v>2290</v>
      </c>
    </row>
    <row r="1965" spans="2:12">
      <c r="C1965" s="169" t="s">
        <v>810</v>
      </c>
    </row>
    <row r="1966" spans="2:12">
      <c r="C1966" s="169" t="s">
        <v>2852</v>
      </c>
    </row>
    <row r="1967" spans="2:12">
      <c r="C1967" s="169" t="s">
        <v>2853</v>
      </c>
    </row>
    <row r="1968" spans="2:12">
      <c r="C1968" s="169" t="s">
        <v>2854</v>
      </c>
    </row>
    <row r="1969" spans="2:11">
      <c r="C1969" s="169" t="s">
        <v>2855</v>
      </c>
    </row>
    <row r="1970" spans="2:11">
      <c r="C1970" s="169" t="s">
        <v>2856</v>
      </c>
    </row>
    <row r="1971" spans="2:11">
      <c r="C1971" s="169" t="s">
        <v>2857</v>
      </c>
    </row>
    <row r="1972" spans="2:11">
      <c r="C1972" s="169" t="s">
        <v>2858</v>
      </c>
    </row>
    <row r="1973" spans="2:11">
      <c r="C1973" s="169" t="s">
        <v>2859</v>
      </c>
    </row>
    <row r="1974" spans="2:11">
      <c r="C1974" s="169" t="s">
        <v>2860</v>
      </c>
    </row>
    <row r="1978" spans="2:11" ht="14">
      <c r="B1978" s="164" t="s">
        <v>4515</v>
      </c>
      <c r="C1978" s="165"/>
      <c r="D1978" s="165"/>
      <c r="E1978" s="165"/>
      <c r="F1978" s="165"/>
      <c r="G1978" s="165"/>
      <c r="H1978" s="165"/>
      <c r="I1978" s="165"/>
      <c r="J1978" s="165"/>
      <c r="K1978" s="166"/>
    </row>
    <row r="1980" spans="2:11">
      <c r="C1980" s="191" t="s">
        <v>2307</v>
      </c>
    </row>
    <row r="1981" spans="2:11">
      <c r="C1981" s="169" t="s">
        <v>841</v>
      </c>
    </row>
    <row r="1982" spans="2:11">
      <c r="C1982" s="169" t="s">
        <v>2861</v>
      </c>
    </row>
    <row r="1983" spans="2:11">
      <c r="C1983" s="169" t="s">
        <v>2862</v>
      </c>
    </row>
    <row r="1984" spans="2:11">
      <c r="C1984" s="169" t="s">
        <v>2863</v>
      </c>
    </row>
    <row r="1985" spans="2:8">
      <c r="C1985" s="169" t="s">
        <v>2864</v>
      </c>
    </row>
    <row r="1986" spans="2:8">
      <c r="C1986" s="169" t="s">
        <v>2865</v>
      </c>
    </row>
    <row r="1987" spans="2:8">
      <c r="C1987" s="169" t="s">
        <v>2866</v>
      </c>
    </row>
    <row r="1988" spans="2:8">
      <c r="C1988" s="169" t="s">
        <v>2867</v>
      </c>
    </row>
    <row r="1989" spans="2:8">
      <c r="C1989" s="169" t="s">
        <v>2868</v>
      </c>
    </row>
    <row r="1990" spans="2:8">
      <c r="C1990" s="169" t="s">
        <v>2869</v>
      </c>
    </row>
    <row r="1991" spans="2:8">
      <c r="C1991" s="169" t="s">
        <v>2870</v>
      </c>
    </row>
    <row r="1992" spans="2:8">
      <c r="C1992" s="169" t="s">
        <v>2871</v>
      </c>
    </row>
    <row r="1993" spans="2:8">
      <c r="C1993" s="169" t="s">
        <v>2872</v>
      </c>
    </row>
    <row r="1994" spans="2:8">
      <c r="C1994" s="169" t="s">
        <v>2873</v>
      </c>
    </row>
    <row r="1995" spans="2:8">
      <c r="C1995" s="169" t="s">
        <v>2874</v>
      </c>
    </row>
    <row r="1999" spans="2:8" ht="14">
      <c r="B1999" s="164" t="s">
        <v>4516</v>
      </c>
      <c r="C1999" s="165"/>
      <c r="D1999" s="165"/>
      <c r="E1999" s="165"/>
      <c r="F1999" s="165"/>
      <c r="G1999" s="165"/>
      <c r="H1999" s="166"/>
    </row>
    <row r="2001" spans="2:8">
      <c r="C2001" s="191" t="s">
        <v>809</v>
      </c>
    </row>
    <row r="2002" spans="2:8">
      <c r="C2002" s="169" t="s">
        <v>810</v>
      </c>
    </row>
    <row r="2003" spans="2:8">
      <c r="C2003" s="169" t="s">
        <v>2875</v>
      </c>
    </row>
    <row r="2004" spans="2:8">
      <c r="C2004" s="169" t="s">
        <v>2876</v>
      </c>
    </row>
    <row r="2008" spans="2:8" ht="14">
      <c r="B2008" s="164" t="s">
        <v>2877</v>
      </c>
      <c r="C2008" s="165"/>
      <c r="D2008" s="165"/>
      <c r="E2008" s="165"/>
      <c r="F2008" s="165"/>
      <c r="G2008" s="165"/>
      <c r="H2008" s="166"/>
    </row>
    <row r="2010" spans="2:8">
      <c r="C2010" s="191" t="s">
        <v>823</v>
      </c>
      <c r="F2010" s="191"/>
    </row>
    <row r="2011" spans="2:8">
      <c r="C2011" s="169" t="s">
        <v>810</v>
      </c>
    </row>
    <row r="2012" spans="2:8">
      <c r="C2012" s="169" t="s">
        <v>2878</v>
      </c>
    </row>
    <row r="2013" spans="2:8">
      <c r="C2013" s="169" t="s">
        <v>2879</v>
      </c>
    </row>
    <row r="2014" spans="2:8">
      <c r="C2014" s="169" t="s">
        <v>2880</v>
      </c>
    </row>
    <row r="2015" spans="2:8">
      <c r="C2015" s="169" t="s">
        <v>2881</v>
      </c>
    </row>
    <row r="2019" spans="2:15" ht="14">
      <c r="B2019" s="164" t="s">
        <v>2882</v>
      </c>
      <c r="C2019" s="165"/>
      <c r="D2019" s="165"/>
      <c r="E2019" s="165"/>
      <c r="F2019" s="165"/>
      <c r="G2019" s="165"/>
      <c r="H2019" s="165"/>
      <c r="I2019" s="165"/>
      <c r="J2019" s="165"/>
      <c r="K2019" s="166"/>
    </row>
    <row r="2021" spans="2:15">
      <c r="C2021" s="191" t="s">
        <v>838</v>
      </c>
    </row>
    <row r="2022" spans="2:15">
      <c r="C2022" s="169" t="s">
        <v>810</v>
      </c>
    </row>
    <row r="2023" spans="2:15">
      <c r="C2023" s="169" t="s">
        <v>2878</v>
      </c>
    </row>
    <row r="2024" spans="2:15">
      <c r="C2024" s="169" t="s">
        <v>2879</v>
      </c>
    </row>
    <row r="2025" spans="2:15">
      <c r="C2025" s="169" t="s">
        <v>2883</v>
      </c>
    </row>
    <row r="2026" spans="2:15">
      <c r="C2026" s="169" t="s">
        <v>2880</v>
      </c>
    </row>
    <row r="2027" spans="2:15">
      <c r="C2027" s="169" t="s">
        <v>2884</v>
      </c>
    </row>
    <row r="2028" spans="2:15">
      <c r="C2028" s="169" t="s">
        <v>2881</v>
      </c>
    </row>
    <row r="2032" spans="2:15" ht="14">
      <c r="B2032" s="164" t="s">
        <v>2885</v>
      </c>
      <c r="C2032" s="165"/>
      <c r="D2032" s="165"/>
      <c r="E2032" s="165"/>
      <c r="F2032" s="165"/>
      <c r="G2032" s="165"/>
      <c r="H2032" s="165"/>
      <c r="I2032" s="165"/>
      <c r="J2032" s="165"/>
      <c r="K2032" s="165"/>
      <c r="L2032" s="165"/>
      <c r="M2032" s="165"/>
      <c r="N2032" s="165"/>
      <c r="O2032" s="166"/>
    </row>
    <row r="2034" spans="3:15">
      <c r="C2034" s="191" t="s">
        <v>2307</v>
      </c>
      <c r="J2034" s="191" t="s">
        <v>831</v>
      </c>
      <c r="O2034" s="191" t="s">
        <v>1333</v>
      </c>
    </row>
    <row r="2035" spans="3:15">
      <c r="C2035" s="169" t="s">
        <v>810</v>
      </c>
      <c r="J2035" s="169" t="s">
        <v>810</v>
      </c>
      <c r="O2035" s="169" t="s">
        <v>810</v>
      </c>
    </row>
    <row r="2036" spans="3:15">
      <c r="C2036" s="169" t="s">
        <v>2878</v>
      </c>
      <c r="J2036" s="169" t="s">
        <v>2878</v>
      </c>
      <c r="O2036" s="169" t="s">
        <v>2878</v>
      </c>
    </row>
    <row r="2037" spans="3:15">
      <c r="C2037" s="169" t="s">
        <v>2886</v>
      </c>
      <c r="J2037" s="169" t="s">
        <v>2887</v>
      </c>
      <c r="O2037" s="169" t="s">
        <v>2888</v>
      </c>
    </row>
    <row r="2038" spans="3:15">
      <c r="C2038" s="169" t="s">
        <v>2889</v>
      </c>
      <c r="J2038" s="169" t="s">
        <v>2890</v>
      </c>
      <c r="O2038" s="169" t="s">
        <v>2891</v>
      </c>
    </row>
    <row r="2039" spans="3:15">
      <c r="C2039" s="169" t="s">
        <v>2879</v>
      </c>
      <c r="J2039" s="169" t="s">
        <v>2879</v>
      </c>
      <c r="O2039" s="169" t="s">
        <v>2892</v>
      </c>
    </row>
    <row r="2040" spans="3:15">
      <c r="C2040" s="169" t="s">
        <v>2893</v>
      </c>
      <c r="J2040" s="169" t="s">
        <v>2883</v>
      </c>
    </row>
    <row r="2041" spans="3:15">
      <c r="C2041" s="169" t="s">
        <v>2894</v>
      </c>
      <c r="J2041" s="169" t="s">
        <v>2880</v>
      </c>
    </row>
    <row r="2042" spans="3:15">
      <c r="C2042" s="169" t="s">
        <v>2895</v>
      </c>
      <c r="J2042" s="169" t="s">
        <v>2884</v>
      </c>
    </row>
    <row r="2043" spans="3:15">
      <c r="C2043" s="169" t="s">
        <v>2896</v>
      </c>
      <c r="J2043" s="169" t="s">
        <v>2881</v>
      </c>
    </row>
    <row r="2044" spans="3:15">
      <c r="C2044" s="169" t="s">
        <v>2880</v>
      </c>
    </row>
    <row r="2045" spans="3:15">
      <c r="C2045" s="169" t="s">
        <v>2897</v>
      </c>
    </row>
    <row r="2046" spans="3:15">
      <c r="C2046" s="169" t="s">
        <v>2898</v>
      </c>
    </row>
    <row r="2047" spans="3:15">
      <c r="C2047" s="169" t="s">
        <v>2899</v>
      </c>
    </row>
    <row r="2048" spans="3:15">
      <c r="C2048" s="169" t="s">
        <v>2900</v>
      </c>
    </row>
    <row r="2049" spans="2:8">
      <c r="C2049" s="169" t="s">
        <v>2881</v>
      </c>
    </row>
    <row r="2053" spans="2:8" ht="14">
      <c r="B2053" s="164" t="s">
        <v>4517</v>
      </c>
      <c r="C2053" s="165"/>
      <c r="D2053" s="165"/>
      <c r="E2053" s="165"/>
      <c r="F2053" s="165"/>
      <c r="G2053" s="165"/>
      <c r="H2053" s="166"/>
    </row>
    <row r="2055" spans="2:8">
      <c r="C2055" s="191" t="s">
        <v>2290</v>
      </c>
    </row>
    <row r="2056" spans="2:8">
      <c r="C2056" s="169" t="s">
        <v>810</v>
      </c>
    </row>
    <row r="2057" spans="2:8">
      <c r="C2057" s="169" t="s">
        <v>2901</v>
      </c>
    </row>
    <row r="2058" spans="2:8">
      <c r="C2058" s="169" t="s">
        <v>2902</v>
      </c>
    </row>
    <row r="2059" spans="2:8">
      <c r="C2059" s="169" t="s">
        <v>2903</v>
      </c>
    </row>
    <row r="2060" spans="2:8">
      <c r="C2060" s="169" t="s">
        <v>2904</v>
      </c>
    </row>
    <row r="2061" spans="2:8">
      <c r="C2061" s="169" t="s">
        <v>2905</v>
      </c>
    </row>
    <row r="2062" spans="2:8">
      <c r="C2062" s="169" t="s">
        <v>2906</v>
      </c>
    </row>
    <row r="2063" spans="2:8">
      <c r="C2063" s="169" t="s">
        <v>2907</v>
      </c>
    </row>
    <row r="2064" spans="2:8">
      <c r="C2064" s="169" t="s">
        <v>2908</v>
      </c>
    </row>
    <row r="2065" spans="2:8">
      <c r="C2065" s="169" t="s">
        <v>2860</v>
      </c>
    </row>
    <row r="2069" spans="2:8" ht="14">
      <c r="B2069" s="164" t="s">
        <v>2909</v>
      </c>
      <c r="C2069" s="165"/>
      <c r="D2069" s="165"/>
      <c r="E2069" s="165"/>
      <c r="F2069" s="165"/>
      <c r="G2069" s="165"/>
      <c r="H2069" s="166"/>
    </row>
    <row r="2071" spans="2:8">
      <c r="C2071" s="191" t="s">
        <v>814</v>
      </c>
    </row>
    <row r="2072" spans="2:8">
      <c r="C2072" s="169" t="s">
        <v>810</v>
      </c>
    </row>
    <row r="2073" spans="2:8">
      <c r="C2073" s="169" t="s">
        <v>2910</v>
      </c>
    </row>
    <row r="2074" spans="2:8">
      <c r="C2074" s="169" t="s">
        <v>2911</v>
      </c>
    </row>
    <row r="2075" spans="2:8">
      <c r="C2075" s="169" t="s">
        <v>2912</v>
      </c>
    </row>
    <row r="2079" spans="2:8" ht="14">
      <c r="B2079" s="164" t="s">
        <v>4518</v>
      </c>
      <c r="C2079" s="165"/>
      <c r="D2079" s="165"/>
      <c r="E2079" s="165"/>
      <c r="F2079" s="165"/>
      <c r="G2079" s="165"/>
      <c r="H2079" s="166"/>
    </row>
    <row r="2081" spans="2:15">
      <c r="C2081" s="191" t="s">
        <v>809</v>
      </c>
    </row>
    <row r="2082" spans="2:15">
      <c r="C2082" s="169" t="s">
        <v>810</v>
      </c>
    </row>
    <row r="2083" spans="2:15">
      <c r="C2083" s="169" t="s">
        <v>2913</v>
      </c>
    </row>
    <row r="2084" spans="2:15">
      <c r="C2084" s="169" t="s">
        <v>2914</v>
      </c>
    </row>
    <row r="2088" spans="2:15" ht="14.15" customHeight="1">
      <c r="B2088" s="200" t="s">
        <v>2915</v>
      </c>
      <c r="C2088" s="201"/>
      <c r="D2088" s="201"/>
      <c r="E2088" s="165"/>
      <c r="F2088" s="165"/>
      <c r="G2088" s="165"/>
      <c r="H2088" s="165"/>
      <c r="I2088" s="165"/>
      <c r="J2088" s="165"/>
      <c r="K2088" s="165"/>
      <c r="L2088" s="202"/>
      <c r="M2088" s="165"/>
      <c r="N2088" s="165"/>
      <c r="O2088" s="166"/>
    </row>
    <row r="2089" spans="2:15" ht="9.65" customHeight="1">
      <c r="C2089" s="167"/>
      <c r="D2089" s="167"/>
    </row>
    <row r="2090" spans="2:15" ht="9.65" customHeight="1">
      <c r="C2090" s="203" t="s">
        <v>1333</v>
      </c>
      <c r="D2090" s="167"/>
    </row>
    <row r="2091" spans="2:15" ht="9.65" customHeight="1">
      <c r="C2091" s="175" t="s">
        <v>4266</v>
      </c>
      <c r="D2091" s="167"/>
    </row>
    <row r="2092" spans="2:15" ht="9.65" customHeight="1">
      <c r="C2092" s="204" t="s">
        <v>4519</v>
      </c>
      <c r="D2092" s="167"/>
    </row>
    <row r="2093" spans="2:15" ht="9.65" customHeight="1">
      <c r="C2093" s="205" t="s">
        <v>4520</v>
      </c>
      <c r="D2093" s="167"/>
    </row>
    <row r="2094" spans="2:15" ht="9.65" customHeight="1">
      <c r="C2094" s="205" t="s">
        <v>4521</v>
      </c>
    </row>
    <row r="2095" spans="2:15" ht="9.65" customHeight="1">
      <c r="C2095" s="204" t="s">
        <v>4522</v>
      </c>
    </row>
    <row r="2096" spans="2:15" ht="9.65" customHeight="1"/>
    <row r="2097" spans="1:18" ht="9.65" customHeight="1"/>
    <row r="2098" spans="1:18" ht="9.65" customHeight="1"/>
    <row r="2099" spans="1:18" s="174" customFormat="1" ht="14.15" customHeight="1">
      <c r="A2099" s="170"/>
      <c r="B2099" s="164" t="s">
        <v>4523</v>
      </c>
      <c r="C2099" s="172"/>
      <c r="D2099" s="172"/>
      <c r="E2099" s="172"/>
      <c r="F2099" s="172"/>
      <c r="G2099" s="172"/>
      <c r="H2099" s="172"/>
      <c r="I2099" s="172"/>
      <c r="J2099" s="172"/>
      <c r="K2099" s="172"/>
      <c r="L2099" s="173"/>
    </row>
    <row r="2100" spans="1:18" ht="9.65" customHeight="1"/>
    <row r="2101" spans="1:18" ht="9.65" customHeight="1">
      <c r="C2101" s="191" t="s">
        <v>2768</v>
      </c>
    </row>
    <row r="2102" spans="1:18" ht="9.65" customHeight="1">
      <c r="C2102" s="167" t="s">
        <v>2916</v>
      </c>
    </row>
    <row r="2103" spans="1:18" ht="9.65" customHeight="1">
      <c r="C2103" s="167" t="s">
        <v>2917</v>
      </c>
      <c r="D2103" s="168"/>
    </row>
    <row r="2104" spans="1:18" ht="9.65" customHeight="1">
      <c r="C2104" s="167" t="s">
        <v>2918</v>
      </c>
      <c r="D2104" s="168"/>
    </row>
    <row r="2105" spans="1:18" ht="9.65" customHeight="1">
      <c r="C2105" s="167" t="s">
        <v>2919</v>
      </c>
      <c r="D2105" s="168"/>
    </row>
    <row r="2106" spans="1:18" ht="9.65" customHeight="1"/>
    <row r="2107" spans="1:18" ht="9.65" customHeight="1"/>
    <row r="2108" spans="1:18" ht="9.65" customHeight="1"/>
    <row r="2109" spans="1:18" ht="14" customHeight="1">
      <c r="B2109" s="164" t="s">
        <v>2920</v>
      </c>
      <c r="C2109" s="165"/>
      <c r="D2109" s="165"/>
      <c r="E2109" s="165"/>
      <c r="F2109" s="165"/>
      <c r="G2109" s="165"/>
      <c r="H2109" s="165"/>
      <c r="I2109" s="165"/>
      <c r="J2109" s="165"/>
      <c r="K2109" s="165"/>
      <c r="L2109" s="165"/>
      <c r="M2109" s="165"/>
      <c r="N2109" s="165"/>
      <c r="O2109" s="165"/>
      <c r="P2109" s="165"/>
      <c r="Q2109" s="165"/>
      <c r="R2109" s="166"/>
    </row>
    <row r="2110" spans="1:18" ht="9.65" customHeight="1"/>
    <row r="2111" spans="1:18" ht="9.65" customHeight="1">
      <c r="C2111" s="191" t="s">
        <v>4524</v>
      </c>
    </row>
    <row r="2112" spans="1:18" ht="9.65" customHeight="1">
      <c r="C2112" s="169" t="s">
        <v>2921</v>
      </c>
    </row>
    <row r="2113" spans="2:12" ht="9.65" customHeight="1">
      <c r="C2113" s="169" t="s">
        <v>4525</v>
      </c>
    </row>
    <row r="2114" spans="2:12" ht="9.65" customHeight="1">
      <c r="C2114" s="169" t="s">
        <v>4526</v>
      </c>
    </row>
    <row r="2115" spans="2:12" ht="9.65" customHeight="1">
      <c r="C2115" s="169" t="s">
        <v>4527</v>
      </c>
    </row>
    <row r="2116" spans="2:12" ht="9.65" customHeight="1">
      <c r="C2116" s="169" t="s">
        <v>4528</v>
      </c>
    </row>
    <row r="2117" spans="2:12" ht="9.65" customHeight="1">
      <c r="C2117" s="169" t="s">
        <v>4529</v>
      </c>
    </row>
    <row r="2118" spans="2:12" ht="9.65" customHeight="1">
      <c r="C2118" s="169" t="s">
        <v>4530</v>
      </c>
    </row>
    <row r="2119" spans="2:12" ht="9.65" customHeight="1">
      <c r="C2119" s="169" t="s">
        <v>4531</v>
      </c>
    </row>
    <row r="2120" spans="2:12" ht="9.65" customHeight="1">
      <c r="C2120" s="169" t="s">
        <v>4532</v>
      </c>
    </row>
    <row r="2121" spans="2:12" ht="9.65" customHeight="1">
      <c r="C2121" s="169" t="s">
        <v>4533</v>
      </c>
    </row>
    <row r="2122" spans="2:12" ht="9.65" customHeight="1">
      <c r="C2122" s="169" t="s">
        <v>4534</v>
      </c>
    </row>
    <row r="2123" spans="2:12" ht="9.65" customHeight="1">
      <c r="C2123" s="169" t="s">
        <v>4535</v>
      </c>
    </row>
    <row r="2124" spans="2:12" ht="9.65" customHeight="1"/>
    <row r="2125" spans="2:12" ht="9.65" customHeight="1"/>
    <row r="2126" spans="2:12" ht="9.65" customHeight="1"/>
    <row r="2127" spans="2:12" ht="14">
      <c r="B2127" s="164" t="s">
        <v>2922</v>
      </c>
      <c r="C2127" s="165"/>
      <c r="D2127" s="165"/>
      <c r="E2127" s="165"/>
      <c r="F2127" s="165"/>
      <c r="G2127" s="165"/>
      <c r="H2127" s="165"/>
      <c r="I2127" s="165"/>
      <c r="J2127" s="165"/>
      <c r="K2127" s="165"/>
      <c r="L2127" s="166"/>
    </row>
    <row r="2129" spans="2:17">
      <c r="C2129" s="191" t="s">
        <v>823</v>
      </c>
    </row>
    <row r="2130" spans="2:17">
      <c r="C2130" s="169" t="s">
        <v>810</v>
      </c>
    </row>
    <row r="2131" spans="2:17">
      <c r="C2131" s="169" t="s">
        <v>2923</v>
      </c>
    </row>
    <row r="2132" spans="2:17">
      <c r="C2132" s="169" t="s">
        <v>2924</v>
      </c>
    </row>
    <row r="2133" spans="2:17">
      <c r="C2133" s="169" t="s">
        <v>2925</v>
      </c>
    </row>
    <row r="2134" spans="2:17">
      <c r="C2134" s="169" t="s">
        <v>2926</v>
      </c>
    </row>
    <row r="2138" spans="2:17" ht="14">
      <c r="B2138" s="164" t="s">
        <v>4536</v>
      </c>
      <c r="C2138" s="165"/>
      <c r="D2138" s="165"/>
      <c r="E2138" s="165"/>
      <c r="F2138" s="165"/>
      <c r="G2138" s="165"/>
      <c r="H2138" s="165"/>
      <c r="I2138" s="165"/>
      <c r="J2138" s="165"/>
      <c r="K2138" s="165"/>
      <c r="L2138" s="165"/>
      <c r="M2138" s="165"/>
      <c r="N2138" s="165"/>
      <c r="O2138" s="165"/>
      <c r="P2138" s="165"/>
      <c r="Q2138" s="166"/>
    </row>
    <row r="2140" spans="2:17">
      <c r="C2140" s="191" t="s">
        <v>1331</v>
      </c>
    </row>
    <row r="2141" spans="2:17">
      <c r="C2141" s="169" t="s">
        <v>810</v>
      </c>
    </row>
    <row r="2142" spans="2:17">
      <c r="C2142" s="169" t="s">
        <v>2923</v>
      </c>
    </row>
    <row r="2143" spans="2:17">
      <c r="C2143" s="169" t="s">
        <v>2924</v>
      </c>
    </row>
    <row r="2144" spans="2:17">
      <c r="C2144" s="169" t="s">
        <v>2927</v>
      </c>
    </row>
    <row r="2145" spans="2:20">
      <c r="C2145" s="169" t="s">
        <v>2928</v>
      </c>
    </row>
    <row r="2146" spans="2:20">
      <c r="C2146" s="169" t="s">
        <v>2929</v>
      </c>
    </row>
    <row r="2147" spans="2:20">
      <c r="C2147" s="169" t="s">
        <v>2930</v>
      </c>
    </row>
    <row r="2148" spans="2:20">
      <c r="C2148" s="169" t="s">
        <v>2931</v>
      </c>
    </row>
    <row r="2149" spans="2:20">
      <c r="C2149" s="169" t="s">
        <v>2932</v>
      </c>
    </row>
    <row r="2150" spans="2:20">
      <c r="C2150" s="169" t="s">
        <v>2933</v>
      </c>
    </row>
    <row r="2151" spans="2:20">
      <c r="C2151" s="169" t="s">
        <v>2934</v>
      </c>
    </row>
    <row r="2152" spans="2:20">
      <c r="C2152" s="169" t="s">
        <v>2925</v>
      </c>
    </row>
    <row r="2153" spans="2:20">
      <c r="C2153" s="169" t="s">
        <v>2926</v>
      </c>
    </row>
    <row r="2157" spans="2:20" ht="14">
      <c r="B2157" s="164" t="s">
        <v>4537</v>
      </c>
      <c r="C2157" s="165"/>
      <c r="D2157" s="165"/>
      <c r="E2157" s="165"/>
      <c r="F2157" s="165"/>
      <c r="G2157" s="165"/>
      <c r="H2157" s="165"/>
      <c r="I2157" s="165"/>
      <c r="J2157" s="165"/>
      <c r="K2157" s="165"/>
      <c r="L2157" s="165"/>
      <c r="M2157" s="165"/>
      <c r="N2157" s="165"/>
      <c r="O2157" s="165"/>
      <c r="P2157" s="165"/>
      <c r="Q2157" s="165"/>
      <c r="R2157" s="165"/>
      <c r="S2157" s="165"/>
      <c r="T2157" s="166"/>
    </row>
    <row r="2159" spans="2:20">
      <c r="C2159" s="191" t="s">
        <v>2819</v>
      </c>
    </row>
    <row r="2160" spans="2:20">
      <c r="C2160" s="169" t="s">
        <v>810</v>
      </c>
    </row>
    <row r="2161" spans="3:3">
      <c r="C2161" s="169" t="s">
        <v>2923</v>
      </c>
    </row>
    <row r="2162" spans="3:3">
      <c r="C2162" s="169" t="s">
        <v>2924</v>
      </c>
    </row>
    <row r="2163" spans="3:3">
      <c r="C2163" s="169" t="s">
        <v>2925</v>
      </c>
    </row>
    <row r="2164" spans="3:3">
      <c r="C2164" s="169" t="s">
        <v>2935</v>
      </c>
    </row>
    <row r="2165" spans="3:3">
      <c r="C2165" s="169" t="s">
        <v>2936</v>
      </c>
    </row>
    <row r="2166" spans="3:3">
      <c r="C2166" s="169" t="s">
        <v>2937</v>
      </c>
    </row>
    <row r="2167" spans="3:3">
      <c r="C2167" s="169" t="s">
        <v>2938</v>
      </c>
    </row>
    <row r="2168" spans="3:3">
      <c r="C2168" s="169" t="s">
        <v>2939</v>
      </c>
    </row>
    <row r="2169" spans="3:3">
      <c r="C2169" s="169" t="s">
        <v>2940</v>
      </c>
    </row>
    <row r="2170" spans="3:3">
      <c r="C2170" s="169" t="s">
        <v>2941</v>
      </c>
    </row>
    <row r="2171" spans="3:3">
      <c r="C2171" s="169" t="s">
        <v>2942</v>
      </c>
    </row>
    <row r="2172" spans="3:3">
      <c r="C2172" s="169" t="s">
        <v>2943</v>
      </c>
    </row>
    <row r="2173" spans="3:3">
      <c r="C2173" s="169" t="s">
        <v>2944</v>
      </c>
    </row>
    <row r="2174" spans="3:3">
      <c r="C2174" s="169" t="s">
        <v>2945</v>
      </c>
    </row>
    <row r="2175" spans="3:3">
      <c r="C2175" s="169" t="s">
        <v>2926</v>
      </c>
    </row>
    <row r="2176" spans="3:3">
      <c r="C2176" s="169" t="s">
        <v>2946</v>
      </c>
    </row>
    <row r="2177" spans="2:8">
      <c r="C2177" s="169" t="s">
        <v>2947</v>
      </c>
    </row>
    <row r="2178" spans="2:8">
      <c r="C2178" s="169" t="s">
        <v>2948</v>
      </c>
    </row>
    <row r="2179" spans="2:8">
      <c r="C2179" s="169" t="s">
        <v>2949</v>
      </c>
    </row>
    <row r="2180" spans="2:8">
      <c r="C2180" s="169" t="s">
        <v>2950</v>
      </c>
    </row>
    <row r="2181" spans="2:8">
      <c r="C2181" s="169" t="s">
        <v>2951</v>
      </c>
    </row>
    <row r="2182" spans="2:8">
      <c r="C2182" s="169" t="s">
        <v>2952</v>
      </c>
    </row>
    <row r="2183" spans="2:8">
      <c r="C2183" s="169" t="s">
        <v>2953</v>
      </c>
    </row>
    <row r="2184" spans="2:8">
      <c r="C2184" s="169" t="s">
        <v>2954</v>
      </c>
    </row>
    <row r="2185" spans="2:8">
      <c r="C2185" s="169" t="s">
        <v>2955</v>
      </c>
    </row>
    <row r="2186" spans="2:8">
      <c r="C2186" s="169" t="s">
        <v>2956</v>
      </c>
    </row>
    <row r="2190" spans="2:8" ht="14">
      <c r="B2190" s="164" t="s">
        <v>2957</v>
      </c>
      <c r="C2190" s="165"/>
      <c r="D2190" s="165"/>
      <c r="E2190" s="165"/>
      <c r="F2190" s="165"/>
      <c r="G2190" s="165"/>
      <c r="H2190" s="166"/>
    </row>
    <row r="2192" spans="2:8">
      <c r="C2192" s="191" t="s">
        <v>831</v>
      </c>
    </row>
    <row r="2193" spans="2:9">
      <c r="C2193" s="169" t="s">
        <v>810</v>
      </c>
    </row>
    <row r="2194" spans="2:9">
      <c r="C2194" s="169" t="s">
        <v>2958</v>
      </c>
    </row>
    <row r="2195" spans="2:9">
      <c r="C2195" s="169" t="s">
        <v>2853</v>
      </c>
    </row>
    <row r="2196" spans="2:9">
      <c r="C2196" s="169" t="s">
        <v>2854</v>
      </c>
    </row>
    <row r="2197" spans="2:9">
      <c r="C2197" s="169" t="s">
        <v>2959</v>
      </c>
    </row>
    <row r="2198" spans="2:9">
      <c r="C2198" s="169" t="s">
        <v>2960</v>
      </c>
    </row>
    <row r="2199" spans="2:9">
      <c r="C2199" s="169" t="s">
        <v>2857</v>
      </c>
    </row>
    <row r="2200" spans="2:9">
      <c r="C2200" s="169" t="s">
        <v>2858</v>
      </c>
    </row>
    <row r="2201" spans="2:9">
      <c r="C2201" s="169" t="s">
        <v>2961</v>
      </c>
    </row>
    <row r="2205" spans="2:9" ht="14">
      <c r="B2205" s="164" t="s">
        <v>4538</v>
      </c>
      <c r="C2205" s="165"/>
      <c r="D2205" s="165"/>
      <c r="E2205" s="165"/>
      <c r="F2205" s="165"/>
      <c r="G2205" s="165"/>
      <c r="H2205" s="165"/>
      <c r="I2205" s="166"/>
    </row>
    <row r="2207" spans="2:9">
      <c r="C2207" s="191" t="s">
        <v>4370</v>
      </c>
    </row>
    <row r="2208" spans="2:9">
      <c r="C2208" s="169" t="s">
        <v>841</v>
      </c>
    </row>
    <row r="2209" spans="2:9">
      <c r="C2209" s="169" t="s">
        <v>2962</v>
      </c>
    </row>
    <row r="2210" spans="2:9">
      <c r="C2210" s="169" t="s">
        <v>2963</v>
      </c>
    </row>
    <row r="2211" spans="2:9">
      <c r="C2211" s="169" t="s">
        <v>2964</v>
      </c>
    </row>
    <row r="2212" spans="2:9">
      <c r="C2212" s="169" t="s">
        <v>2965</v>
      </c>
    </row>
    <row r="2213" spans="2:9">
      <c r="C2213" s="169" t="s">
        <v>2966</v>
      </c>
    </row>
    <row r="2214" spans="2:9">
      <c r="C2214" s="169" t="s">
        <v>2967</v>
      </c>
    </row>
    <row r="2215" spans="2:9">
      <c r="C2215" s="169" t="s">
        <v>2968</v>
      </c>
    </row>
    <row r="2216" spans="2:9">
      <c r="C2216" s="169" t="s">
        <v>2969</v>
      </c>
    </row>
    <row r="2217" spans="2:9">
      <c r="C2217" s="169" t="s">
        <v>2970</v>
      </c>
    </row>
    <row r="2218" spans="2:9">
      <c r="C2218" s="169" t="s">
        <v>4539</v>
      </c>
    </row>
    <row r="2219" spans="2:9">
      <c r="C2219" s="169" t="s">
        <v>4540</v>
      </c>
    </row>
    <row r="2220" spans="2:9">
      <c r="C2220" s="169" t="s">
        <v>4541</v>
      </c>
    </row>
    <row r="2224" spans="2:9" ht="14">
      <c r="B2224" s="164" t="s">
        <v>4542</v>
      </c>
      <c r="C2224" s="165"/>
      <c r="D2224" s="165"/>
      <c r="E2224" s="165"/>
      <c r="F2224" s="165"/>
      <c r="G2224" s="165"/>
      <c r="H2224" s="165"/>
      <c r="I2224" s="166"/>
    </row>
    <row r="2226" spans="2:8">
      <c r="C2226" s="191" t="s">
        <v>831</v>
      </c>
    </row>
    <row r="2227" spans="2:8">
      <c r="C2227" s="169" t="s">
        <v>810</v>
      </c>
    </row>
    <row r="2228" spans="2:8">
      <c r="C2228" s="169" t="s">
        <v>1337</v>
      </c>
    </row>
    <row r="2229" spans="2:8">
      <c r="C2229" s="169" t="s">
        <v>2971</v>
      </c>
    </row>
    <row r="2230" spans="2:8">
      <c r="C2230" s="169" t="s">
        <v>1356</v>
      </c>
    </row>
    <row r="2231" spans="2:8">
      <c r="C2231" s="169" t="s">
        <v>1365</v>
      </c>
    </row>
    <row r="2232" spans="2:8">
      <c r="C2232" s="169" t="s">
        <v>2972</v>
      </c>
    </row>
    <row r="2233" spans="2:8">
      <c r="C2233" s="169" t="s">
        <v>2973</v>
      </c>
    </row>
    <row r="2234" spans="2:8">
      <c r="C2234" s="169" t="s">
        <v>2974</v>
      </c>
    </row>
    <row r="2235" spans="2:8">
      <c r="C2235" s="169" t="s">
        <v>2961</v>
      </c>
    </row>
    <row r="2239" spans="2:8" ht="14">
      <c r="B2239" s="164" t="s">
        <v>4543</v>
      </c>
      <c r="C2239" s="165"/>
      <c r="D2239" s="165"/>
      <c r="E2239" s="165"/>
      <c r="F2239" s="165"/>
      <c r="G2239" s="165"/>
      <c r="H2239" s="166"/>
    </row>
    <row r="2241" spans="2:11">
      <c r="C2241" s="191" t="s">
        <v>815</v>
      </c>
    </row>
    <row r="2242" spans="2:11">
      <c r="C2242" s="169" t="s">
        <v>810</v>
      </c>
    </row>
    <row r="2243" spans="2:11">
      <c r="C2243" s="169" t="s">
        <v>2975</v>
      </c>
    </row>
    <row r="2247" spans="2:11" ht="14">
      <c r="B2247" s="164" t="s">
        <v>4544</v>
      </c>
      <c r="C2247" s="165"/>
      <c r="D2247" s="165"/>
      <c r="E2247" s="165"/>
      <c r="F2247" s="165"/>
      <c r="G2247" s="165"/>
      <c r="H2247" s="165"/>
      <c r="I2247" s="165"/>
      <c r="J2247" s="165"/>
      <c r="K2247" s="166"/>
    </row>
    <row r="2249" spans="2:11">
      <c r="C2249" s="191" t="s">
        <v>823</v>
      </c>
    </row>
    <row r="2250" spans="2:11">
      <c r="C2250" s="169" t="s">
        <v>810</v>
      </c>
    </row>
    <row r="2251" spans="2:11">
      <c r="C2251" s="169" t="s">
        <v>2975</v>
      </c>
    </row>
    <row r="2252" spans="2:11">
      <c r="C2252" s="169" t="s">
        <v>2976</v>
      </c>
    </row>
    <row r="2253" spans="2:11">
      <c r="C2253" s="169" t="s">
        <v>2977</v>
      </c>
    </row>
    <row r="2254" spans="2:11">
      <c r="C2254" s="169" t="s">
        <v>2978</v>
      </c>
    </row>
    <row r="2258" spans="2:8" ht="14">
      <c r="B2258" s="164" t="s">
        <v>4545</v>
      </c>
      <c r="C2258" s="165"/>
      <c r="D2258" s="165"/>
      <c r="E2258" s="165"/>
      <c r="F2258" s="165"/>
      <c r="G2258" s="165"/>
      <c r="H2258" s="166"/>
    </row>
    <row r="2260" spans="2:8">
      <c r="C2260" s="191" t="s">
        <v>1458</v>
      </c>
    </row>
    <row r="2261" spans="2:8">
      <c r="C2261" s="169" t="s">
        <v>841</v>
      </c>
    </row>
    <row r="2262" spans="2:8">
      <c r="C2262" s="169" t="s">
        <v>2979</v>
      </c>
    </row>
    <row r="2263" spans="2:8">
      <c r="C2263" s="169" t="s">
        <v>2980</v>
      </c>
    </row>
    <row r="2264" spans="2:8">
      <c r="C2264" s="169" t="s">
        <v>2981</v>
      </c>
    </row>
    <row r="2265" spans="2:8">
      <c r="C2265" s="169" t="s">
        <v>2982</v>
      </c>
    </row>
    <row r="2266" spans="2:8">
      <c r="C2266" s="169" t="s">
        <v>2983</v>
      </c>
    </row>
    <row r="2267" spans="2:8">
      <c r="C2267" s="169" t="s">
        <v>2984</v>
      </c>
    </row>
    <row r="2268" spans="2:8">
      <c r="C2268" s="169" t="s">
        <v>2985</v>
      </c>
    </row>
    <row r="2269" spans="2:8">
      <c r="C2269" s="169" t="s">
        <v>2986</v>
      </c>
    </row>
    <row r="2270" spans="2:8">
      <c r="C2270" s="169" t="s">
        <v>2987</v>
      </c>
    </row>
    <row r="2271" spans="2:8">
      <c r="C2271" s="169" t="s">
        <v>2988</v>
      </c>
    </row>
    <row r="2272" spans="2:8">
      <c r="C2272" s="169" t="s">
        <v>2989</v>
      </c>
    </row>
    <row r="2276" spans="2:9" ht="14">
      <c r="B2276" s="164" t="s">
        <v>2990</v>
      </c>
      <c r="C2276" s="165"/>
      <c r="D2276" s="165"/>
      <c r="E2276" s="165"/>
      <c r="F2276" s="165"/>
      <c r="G2276" s="166"/>
    </row>
    <row r="2278" spans="2:9">
      <c r="C2278" s="191" t="s">
        <v>1287</v>
      </c>
      <c r="F2278" s="191" t="s">
        <v>833</v>
      </c>
      <c r="I2278" s="191" t="s">
        <v>836</v>
      </c>
    </row>
    <row r="2279" spans="2:9">
      <c r="C2279" s="169" t="s">
        <v>841</v>
      </c>
      <c r="F2279" s="169" t="s">
        <v>810</v>
      </c>
      <c r="I2279" s="169" t="s">
        <v>810</v>
      </c>
    </row>
    <row r="2280" spans="2:9">
      <c r="C2280" s="169" t="s">
        <v>2991</v>
      </c>
      <c r="F2280" s="169" t="s">
        <v>1158</v>
      </c>
      <c r="I2280" s="169" t="s">
        <v>2992</v>
      </c>
    </row>
    <row r="2281" spans="2:9">
      <c r="C2281" s="169" t="s">
        <v>2993</v>
      </c>
      <c r="F2281" s="169" t="s">
        <v>2994</v>
      </c>
      <c r="I2281" s="169" t="s">
        <v>2995</v>
      </c>
    </row>
    <row r="2282" spans="2:9">
      <c r="C2282" s="169" t="s">
        <v>2996</v>
      </c>
      <c r="F2282" s="169" t="s">
        <v>2997</v>
      </c>
      <c r="I2282" s="169" t="s">
        <v>2998</v>
      </c>
    </row>
    <row r="2283" spans="2:9">
      <c r="C2283" s="169" t="s">
        <v>2999</v>
      </c>
      <c r="F2283" s="169" t="s">
        <v>3000</v>
      </c>
      <c r="I2283" s="169" t="s">
        <v>3001</v>
      </c>
    </row>
    <row r="2284" spans="2:9">
      <c r="C2284" s="169" t="s">
        <v>3002</v>
      </c>
      <c r="F2284" s="169" t="s">
        <v>3003</v>
      </c>
      <c r="I2284" s="169" t="s">
        <v>3004</v>
      </c>
    </row>
    <row r="2285" spans="2:9">
      <c r="C2285" s="169" t="s">
        <v>3005</v>
      </c>
      <c r="F2285" s="169" t="s">
        <v>3006</v>
      </c>
      <c r="I2285" s="169" t="s">
        <v>3007</v>
      </c>
    </row>
    <row r="2286" spans="2:9">
      <c r="C2286" s="169" t="s">
        <v>3008</v>
      </c>
      <c r="F2286" s="169" t="s">
        <v>3009</v>
      </c>
      <c r="I2286" s="169" t="s">
        <v>3010</v>
      </c>
    </row>
    <row r="2287" spans="2:9">
      <c r="C2287" s="169" t="s">
        <v>3011</v>
      </c>
      <c r="F2287" s="169" t="s">
        <v>3012</v>
      </c>
    </row>
    <row r="2288" spans="2:9">
      <c r="C2288" s="169" t="s">
        <v>3013</v>
      </c>
      <c r="F2288" s="169" t="s">
        <v>3014</v>
      </c>
    </row>
    <row r="2289" spans="3:6">
      <c r="C2289" s="169" t="s">
        <v>3015</v>
      </c>
      <c r="F2289" s="169" t="s">
        <v>3016</v>
      </c>
    </row>
    <row r="2290" spans="3:6">
      <c r="C2290" s="169" t="s">
        <v>3017</v>
      </c>
      <c r="F2290" s="169" t="s">
        <v>3018</v>
      </c>
    </row>
    <row r="2291" spans="3:6">
      <c r="C2291" s="169" t="s">
        <v>3019</v>
      </c>
      <c r="F2291" s="169" t="s">
        <v>3020</v>
      </c>
    </row>
    <row r="2292" spans="3:6">
      <c r="C2292" s="169" t="s">
        <v>3021</v>
      </c>
      <c r="F2292" s="169" t="s">
        <v>3022</v>
      </c>
    </row>
    <row r="2293" spans="3:6">
      <c r="C2293" s="169" t="s">
        <v>3023</v>
      </c>
      <c r="F2293" s="169" t="s">
        <v>3024</v>
      </c>
    </row>
    <row r="2294" spans="3:6">
      <c r="C2294" s="169" t="s">
        <v>3025</v>
      </c>
      <c r="F2294" s="169" t="s">
        <v>3026</v>
      </c>
    </row>
    <row r="2295" spans="3:6">
      <c r="C2295" s="169" t="s">
        <v>3027</v>
      </c>
    </row>
    <row r="2296" spans="3:6">
      <c r="C2296" s="169" t="s">
        <v>3028</v>
      </c>
    </row>
    <row r="2297" spans="3:6">
      <c r="C2297" s="169" t="s">
        <v>3029</v>
      </c>
    </row>
    <row r="2298" spans="3:6">
      <c r="C2298" s="169" t="s">
        <v>3030</v>
      </c>
    </row>
    <row r="2299" spans="3:6">
      <c r="C2299" s="169" t="s">
        <v>3031</v>
      </c>
    </row>
    <row r="2300" spans="3:6">
      <c r="C2300" s="169" t="s">
        <v>3032</v>
      </c>
    </row>
    <row r="2301" spans="3:6">
      <c r="C2301" s="169" t="s">
        <v>3033</v>
      </c>
    </row>
    <row r="2302" spans="3:6">
      <c r="C2302" s="169" t="s">
        <v>3034</v>
      </c>
    </row>
    <row r="2303" spans="3:6">
      <c r="C2303" s="169" t="s">
        <v>3035</v>
      </c>
    </row>
    <row r="2304" spans="3:6">
      <c r="C2304" s="169" t="s">
        <v>3036</v>
      </c>
    </row>
    <row r="2305" spans="2:8">
      <c r="C2305" s="169" t="s">
        <v>3037</v>
      </c>
    </row>
    <row r="2306" spans="2:8">
      <c r="C2306" s="169" t="s">
        <v>3038</v>
      </c>
    </row>
    <row r="2307" spans="2:8">
      <c r="C2307" s="169" t="s">
        <v>3039</v>
      </c>
    </row>
    <row r="2308" spans="2:8">
      <c r="C2308" s="169" t="s">
        <v>3040</v>
      </c>
    </row>
    <row r="2309" spans="2:8">
      <c r="C2309" s="169" t="s">
        <v>3041</v>
      </c>
    </row>
    <row r="2310" spans="2:8">
      <c r="C2310" s="169" t="s">
        <v>3042</v>
      </c>
    </row>
    <row r="2311" spans="2:8">
      <c r="C2311" s="169" t="s">
        <v>3043</v>
      </c>
    </row>
    <row r="2312" spans="2:8">
      <c r="C2312" s="169" t="s">
        <v>3044</v>
      </c>
    </row>
    <row r="2313" spans="2:8">
      <c r="C2313" s="169" t="s">
        <v>3045</v>
      </c>
    </row>
    <row r="2314" spans="2:8">
      <c r="C2314" s="169" t="s">
        <v>3046</v>
      </c>
    </row>
    <row r="2315" spans="2:8">
      <c r="C2315" s="169" t="s">
        <v>3047</v>
      </c>
    </row>
    <row r="2316" spans="2:8">
      <c r="C2316" s="169" t="s">
        <v>3048</v>
      </c>
    </row>
    <row r="2320" spans="2:8" ht="14">
      <c r="B2320" s="164" t="s">
        <v>3049</v>
      </c>
      <c r="C2320" s="165"/>
      <c r="D2320" s="165"/>
      <c r="E2320" s="165"/>
      <c r="F2320" s="165"/>
      <c r="G2320" s="165"/>
      <c r="H2320" s="166"/>
    </row>
    <row r="2322" spans="2:9">
      <c r="C2322" s="191" t="s">
        <v>814</v>
      </c>
      <c r="H2322" s="191" t="s">
        <v>815</v>
      </c>
    </row>
    <row r="2323" spans="2:9">
      <c r="C2323" s="169" t="s">
        <v>810</v>
      </c>
      <c r="H2323" s="169" t="s">
        <v>810</v>
      </c>
    </row>
    <row r="2324" spans="2:9">
      <c r="C2324" s="169" t="s">
        <v>3050</v>
      </c>
      <c r="H2324" s="169" t="s">
        <v>3051</v>
      </c>
    </row>
    <row r="2325" spans="2:9">
      <c r="C2325" s="169" t="s">
        <v>3052</v>
      </c>
    </row>
    <row r="2326" spans="2:9">
      <c r="C2326" s="169" t="s">
        <v>3053</v>
      </c>
    </row>
    <row r="2330" spans="2:9" ht="14">
      <c r="B2330" s="164" t="s">
        <v>4546</v>
      </c>
      <c r="C2330" s="165"/>
      <c r="D2330" s="165"/>
      <c r="E2330" s="165"/>
      <c r="F2330" s="165"/>
      <c r="G2330" s="165"/>
      <c r="H2330" s="165"/>
      <c r="I2330" s="166"/>
    </row>
    <row r="2332" spans="2:9">
      <c r="C2332" s="191" t="s">
        <v>1458</v>
      </c>
    </row>
    <row r="2333" spans="2:9">
      <c r="C2333" s="169" t="s">
        <v>841</v>
      </c>
    </row>
    <row r="2334" spans="2:9">
      <c r="C2334" s="169" t="s">
        <v>3054</v>
      </c>
    </row>
    <row r="2335" spans="2:9">
      <c r="C2335" s="169" t="s">
        <v>3055</v>
      </c>
    </row>
    <row r="2336" spans="2:9">
      <c r="C2336" s="169" t="s">
        <v>3056</v>
      </c>
    </row>
    <row r="2337" spans="2:12">
      <c r="C2337" s="169" t="s">
        <v>3057</v>
      </c>
    </row>
    <row r="2338" spans="2:12">
      <c r="C2338" s="169" t="s">
        <v>3058</v>
      </c>
    </row>
    <row r="2339" spans="2:12">
      <c r="C2339" s="169" t="s">
        <v>3059</v>
      </c>
    </row>
    <row r="2340" spans="2:12">
      <c r="C2340" s="169" t="s">
        <v>3060</v>
      </c>
    </row>
    <row r="2341" spans="2:12">
      <c r="C2341" s="169" t="s">
        <v>3061</v>
      </c>
    </row>
    <row r="2342" spans="2:12">
      <c r="C2342" s="169" t="s">
        <v>3062</v>
      </c>
    </row>
    <row r="2343" spans="2:12">
      <c r="C2343" s="169" t="s">
        <v>3063</v>
      </c>
    </row>
    <row r="2344" spans="2:12">
      <c r="C2344" s="169" t="s">
        <v>3064</v>
      </c>
    </row>
    <row r="2348" spans="2:12" ht="14">
      <c r="B2348" s="164" t="s">
        <v>3065</v>
      </c>
      <c r="C2348" s="165"/>
      <c r="D2348" s="165"/>
      <c r="E2348" s="165"/>
      <c r="F2348" s="165"/>
      <c r="G2348" s="166"/>
    </row>
    <row r="2350" spans="2:12">
      <c r="C2350" s="191" t="s">
        <v>4547</v>
      </c>
      <c r="F2350" s="191" t="s">
        <v>809</v>
      </c>
      <c r="I2350" s="191" t="s">
        <v>3066</v>
      </c>
      <c r="L2350" s="191"/>
    </row>
    <row r="2351" spans="2:12">
      <c r="C2351" s="169" t="s">
        <v>810</v>
      </c>
      <c r="F2351" s="169" t="s">
        <v>810</v>
      </c>
      <c r="I2351" s="169" t="s">
        <v>810</v>
      </c>
    </row>
    <row r="2352" spans="2:12">
      <c r="C2352" s="169" t="s">
        <v>3067</v>
      </c>
      <c r="F2352" s="169" t="s">
        <v>3067</v>
      </c>
      <c r="I2352" s="169" t="s">
        <v>3068</v>
      </c>
    </row>
    <row r="2353" spans="2:12">
      <c r="C2353" s="169" t="s">
        <v>3069</v>
      </c>
      <c r="F2353" s="169" t="s">
        <v>3069</v>
      </c>
      <c r="I2353" s="169" t="s">
        <v>3070</v>
      </c>
    </row>
    <row r="2354" spans="2:12">
      <c r="C2354" s="169" t="s">
        <v>3071</v>
      </c>
    </row>
    <row r="2355" spans="2:12">
      <c r="C2355" s="169" t="s">
        <v>3072</v>
      </c>
    </row>
    <row r="2359" spans="2:12" ht="14">
      <c r="B2359" s="164" t="s">
        <v>3073</v>
      </c>
      <c r="C2359" s="165"/>
      <c r="D2359" s="165"/>
      <c r="E2359" s="165"/>
      <c r="F2359" s="165"/>
      <c r="G2359" s="165"/>
      <c r="H2359" s="165"/>
      <c r="I2359" s="166"/>
    </row>
    <row r="2361" spans="2:12">
      <c r="C2361" s="191" t="s">
        <v>1157</v>
      </c>
      <c r="F2361" s="191" t="s">
        <v>814</v>
      </c>
      <c r="I2361" s="191" t="s">
        <v>809</v>
      </c>
      <c r="L2361" s="191" t="s">
        <v>815</v>
      </c>
    </row>
    <row r="2362" spans="2:12">
      <c r="C2362" s="169" t="s">
        <v>810</v>
      </c>
      <c r="F2362" s="169" t="s">
        <v>810</v>
      </c>
      <c r="I2362" s="169" t="s">
        <v>810</v>
      </c>
      <c r="L2362" s="169" t="s">
        <v>810</v>
      </c>
    </row>
    <row r="2363" spans="2:12">
      <c r="C2363" s="169" t="s">
        <v>3074</v>
      </c>
      <c r="F2363" s="169" t="s">
        <v>3074</v>
      </c>
      <c r="I2363" s="169" t="s">
        <v>3075</v>
      </c>
      <c r="L2363" s="169" t="s">
        <v>3076</v>
      </c>
    </row>
    <row r="2364" spans="2:12">
      <c r="C2364" s="169" t="s">
        <v>3077</v>
      </c>
      <c r="F2364" s="169" t="s">
        <v>3077</v>
      </c>
      <c r="I2364" s="169" t="s">
        <v>3078</v>
      </c>
    </row>
    <row r="2365" spans="2:12">
      <c r="C2365" s="169" t="s">
        <v>3079</v>
      </c>
      <c r="F2365" s="169" t="s">
        <v>3080</v>
      </c>
    </row>
    <row r="2366" spans="2:12">
      <c r="C2366" s="169" t="s">
        <v>3081</v>
      </c>
    </row>
    <row r="2367" spans="2:12">
      <c r="C2367" s="169" t="s">
        <v>3082</v>
      </c>
    </row>
    <row r="2371" spans="2:12" ht="14">
      <c r="B2371" s="164" t="s">
        <v>3083</v>
      </c>
      <c r="C2371" s="165"/>
      <c r="D2371" s="165"/>
      <c r="E2371" s="165"/>
      <c r="F2371" s="165"/>
      <c r="G2371" s="165"/>
      <c r="H2371" s="165"/>
      <c r="I2371" s="165"/>
      <c r="J2371" s="166"/>
    </row>
    <row r="2373" spans="2:12">
      <c r="C2373" s="191" t="s">
        <v>2778</v>
      </c>
      <c r="L2373" s="191" t="s">
        <v>1157</v>
      </c>
    </row>
    <row r="2374" spans="2:12">
      <c r="C2374" s="169" t="s">
        <v>841</v>
      </c>
      <c r="L2374" s="169" t="s">
        <v>810</v>
      </c>
    </row>
    <row r="2375" spans="2:12">
      <c r="C2375" s="169" t="s">
        <v>3084</v>
      </c>
      <c r="L2375" s="169" t="s">
        <v>3085</v>
      </c>
    </row>
    <row r="2376" spans="2:12">
      <c r="C2376" s="169" t="s">
        <v>3086</v>
      </c>
      <c r="L2376" s="169" t="s">
        <v>3087</v>
      </c>
    </row>
    <row r="2377" spans="2:12">
      <c r="C2377" s="169" t="s">
        <v>3088</v>
      </c>
      <c r="L2377" s="169" t="s">
        <v>3089</v>
      </c>
    </row>
    <row r="2378" spans="2:12">
      <c r="C2378" s="169" t="s">
        <v>3090</v>
      </c>
      <c r="L2378" s="169" t="s">
        <v>3091</v>
      </c>
    </row>
    <row r="2379" spans="2:12">
      <c r="C2379" s="169" t="s">
        <v>3092</v>
      </c>
      <c r="L2379" s="169" t="s">
        <v>3093</v>
      </c>
    </row>
    <row r="2380" spans="2:12">
      <c r="C2380" s="169" t="s">
        <v>3094</v>
      </c>
    </row>
    <row r="2381" spans="2:12">
      <c r="C2381" s="169" t="s">
        <v>3095</v>
      </c>
    </row>
    <row r="2382" spans="2:12">
      <c r="C2382" s="169" t="s">
        <v>3096</v>
      </c>
    </row>
    <row r="2383" spans="2:12">
      <c r="C2383" s="169" t="s">
        <v>3097</v>
      </c>
    </row>
    <row r="2384" spans="2:12">
      <c r="C2384" s="169" t="s">
        <v>3098</v>
      </c>
    </row>
    <row r="2385" spans="2:8">
      <c r="C2385" s="169" t="s">
        <v>3099</v>
      </c>
    </row>
    <row r="2386" spans="2:8">
      <c r="C2386" s="169" t="s">
        <v>3100</v>
      </c>
    </row>
    <row r="2387" spans="2:8">
      <c r="C2387" s="169" t="s">
        <v>3101</v>
      </c>
    </row>
    <row r="2388" spans="2:8">
      <c r="C2388" s="169" t="s">
        <v>3102</v>
      </c>
    </row>
    <row r="2389" spans="2:8">
      <c r="C2389" s="169" t="s">
        <v>3103</v>
      </c>
    </row>
    <row r="2390" spans="2:8">
      <c r="C2390" s="169" t="s">
        <v>3104</v>
      </c>
    </row>
    <row r="2391" spans="2:8">
      <c r="C2391" s="169" t="s">
        <v>3105</v>
      </c>
    </row>
    <row r="2395" spans="2:8" ht="14">
      <c r="B2395" s="164" t="s">
        <v>4548</v>
      </c>
      <c r="C2395" s="165"/>
      <c r="D2395" s="165"/>
      <c r="E2395" s="165"/>
      <c r="F2395" s="165"/>
      <c r="G2395" s="165"/>
      <c r="H2395" s="166"/>
    </row>
    <row r="2397" spans="2:8">
      <c r="C2397" s="191" t="s">
        <v>809</v>
      </c>
    </row>
    <row r="2398" spans="2:8">
      <c r="C2398" s="169" t="s">
        <v>810</v>
      </c>
    </row>
    <row r="2399" spans="2:8">
      <c r="C2399" s="169" t="s">
        <v>3106</v>
      </c>
    </row>
    <row r="2400" spans="2:8">
      <c r="C2400" s="169" t="s">
        <v>3107</v>
      </c>
    </row>
    <row r="2404" spans="2:12" ht="14">
      <c r="B2404" s="164" t="s">
        <v>4549</v>
      </c>
      <c r="C2404" s="165"/>
      <c r="D2404" s="165"/>
      <c r="E2404" s="165"/>
      <c r="F2404" s="165"/>
      <c r="G2404" s="165"/>
      <c r="H2404" s="165"/>
      <c r="I2404" s="165"/>
      <c r="J2404" s="165"/>
      <c r="K2404" s="165"/>
      <c r="L2404" s="166"/>
    </row>
    <row r="2406" spans="2:12">
      <c r="C2406" s="191" t="s">
        <v>1185</v>
      </c>
    </row>
    <row r="2407" spans="2:12">
      <c r="C2407" s="169" t="s">
        <v>810</v>
      </c>
    </row>
    <row r="2408" spans="2:12">
      <c r="C2408" s="169" t="s">
        <v>3106</v>
      </c>
    </row>
    <row r="2409" spans="2:12">
      <c r="C2409" s="169" t="s">
        <v>1186</v>
      </c>
    </row>
    <row r="2410" spans="2:12">
      <c r="C2410" s="169" t="s">
        <v>1187</v>
      </c>
    </row>
    <row r="2411" spans="2:12">
      <c r="C2411" s="169" t="s">
        <v>1188</v>
      </c>
    </row>
    <row r="2412" spans="2:12">
      <c r="C2412" s="169" t="s">
        <v>1189</v>
      </c>
    </row>
    <row r="2413" spans="2:12">
      <c r="C2413" s="169" t="s">
        <v>1190</v>
      </c>
    </row>
    <row r="2414" spans="2:12">
      <c r="C2414" s="169" t="s">
        <v>1191</v>
      </c>
    </row>
    <row r="2415" spans="2:12">
      <c r="C2415" s="169" t="s">
        <v>1192</v>
      </c>
    </row>
    <row r="2416" spans="2:12">
      <c r="C2416" s="169" t="s">
        <v>1193</v>
      </c>
    </row>
    <row r="2417" spans="3:3">
      <c r="C2417" s="169" t="s">
        <v>1194</v>
      </c>
    </row>
    <row r="2418" spans="3:3">
      <c r="C2418" s="169" t="s">
        <v>1195</v>
      </c>
    </row>
    <row r="2419" spans="3:3">
      <c r="C2419" s="169" t="s">
        <v>1196</v>
      </c>
    </row>
    <row r="2420" spans="3:3">
      <c r="C2420" s="169" t="s">
        <v>1197</v>
      </c>
    </row>
    <row r="2421" spans="3:3">
      <c r="C2421" s="169" t="s">
        <v>1198</v>
      </c>
    </row>
    <row r="2422" spans="3:3">
      <c r="C2422" s="169" t="s">
        <v>1199</v>
      </c>
    </row>
    <row r="2423" spans="3:3">
      <c r="C2423" s="169" t="s">
        <v>1200</v>
      </c>
    </row>
    <row r="2424" spans="3:3">
      <c r="C2424" s="169" t="s">
        <v>1201</v>
      </c>
    </row>
    <row r="2425" spans="3:3">
      <c r="C2425" s="169" t="s">
        <v>1202</v>
      </c>
    </row>
    <row r="2426" spans="3:3">
      <c r="C2426" s="169" t="s">
        <v>1203</v>
      </c>
    </row>
    <row r="2427" spans="3:3">
      <c r="C2427" s="169" t="s">
        <v>1204</v>
      </c>
    </row>
    <row r="2428" spans="3:3">
      <c r="C2428" s="169" t="s">
        <v>1205</v>
      </c>
    </row>
    <row r="2429" spans="3:3">
      <c r="C2429" s="169" t="s">
        <v>1206</v>
      </c>
    </row>
    <row r="2430" spans="3:3">
      <c r="C2430" s="169" t="s">
        <v>1207</v>
      </c>
    </row>
    <row r="2431" spans="3:3">
      <c r="C2431" s="169" t="s">
        <v>1208</v>
      </c>
    </row>
    <row r="2432" spans="3:3">
      <c r="C2432" s="169" t="s">
        <v>1209</v>
      </c>
    </row>
    <row r="2433" spans="3:3">
      <c r="C2433" s="169" t="s">
        <v>1210</v>
      </c>
    </row>
    <row r="2434" spans="3:3">
      <c r="C2434" s="169" t="s">
        <v>1211</v>
      </c>
    </row>
    <row r="2435" spans="3:3">
      <c r="C2435" s="169" t="s">
        <v>1212</v>
      </c>
    </row>
    <row r="2436" spans="3:3">
      <c r="C2436" s="169" t="s">
        <v>1213</v>
      </c>
    </row>
    <row r="2437" spans="3:3">
      <c r="C2437" s="169" t="s">
        <v>1214</v>
      </c>
    </row>
    <row r="2438" spans="3:3">
      <c r="C2438" s="169" t="s">
        <v>1215</v>
      </c>
    </row>
    <row r="2439" spans="3:3">
      <c r="C2439" s="169" t="s">
        <v>1216</v>
      </c>
    </row>
    <row r="2440" spans="3:3">
      <c r="C2440" s="169" t="s">
        <v>1217</v>
      </c>
    </row>
    <row r="2441" spans="3:3">
      <c r="C2441" s="169" t="s">
        <v>1218</v>
      </c>
    </row>
    <row r="2442" spans="3:3">
      <c r="C2442" s="169" t="s">
        <v>1219</v>
      </c>
    </row>
    <row r="2443" spans="3:3">
      <c r="C2443" s="169" t="s">
        <v>1220</v>
      </c>
    </row>
    <row r="2444" spans="3:3">
      <c r="C2444" s="169" t="s">
        <v>1221</v>
      </c>
    </row>
    <row r="2445" spans="3:3">
      <c r="C2445" s="169" t="s">
        <v>1222</v>
      </c>
    </row>
    <row r="2446" spans="3:3">
      <c r="C2446" s="169" t="s">
        <v>1223</v>
      </c>
    </row>
    <row r="2447" spans="3:3">
      <c r="C2447" s="169" t="s">
        <v>1224</v>
      </c>
    </row>
    <row r="2448" spans="3:3">
      <c r="C2448" s="169" t="s">
        <v>1225</v>
      </c>
    </row>
    <row r="2449" spans="3:3">
      <c r="C2449" s="169" t="s">
        <v>1226</v>
      </c>
    </row>
    <row r="2450" spans="3:3">
      <c r="C2450" s="169" t="s">
        <v>1227</v>
      </c>
    </row>
    <row r="2451" spans="3:3">
      <c r="C2451" s="169" t="s">
        <v>1228</v>
      </c>
    </row>
    <row r="2452" spans="3:3">
      <c r="C2452" s="169" t="s">
        <v>1229</v>
      </c>
    </row>
    <row r="2453" spans="3:3">
      <c r="C2453" s="169" t="s">
        <v>1230</v>
      </c>
    </row>
    <row r="2454" spans="3:3">
      <c r="C2454" s="169" t="s">
        <v>3108</v>
      </c>
    </row>
    <row r="2455" spans="3:3">
      <c r="C2455" s="169" t="s">
        <v>3109</v>
      </c>
    </row>
    <row r="2456" spans="3:3">
      <c r="C2456" s="169" t="s">
        <v>3110</v>
      </c>
    </row>
    <row r="2457" spans="3:3">
      <c r="C2457" s="169" t="s">
        <v>3111</v>
      </c>
    </row>
    <row r="2458" spans="3:3">
      <c r="C2458" s="169" t="s">
        <v>1231</v>
      </c>
    </row>
    <row r="2459" spans="3:3">
      <c r="C2459" s="169" t="s">
        <v>1232</v>
      </c>
    </row>
    <row r="2460" spans="3:3">
      <c r="C2460" s="169" t="s">
        <v>1233</v>
      </c>
    </row>
    <row r="2461" spans="3:3">
      <c r="C2461" s="169" t="s">
        <v>1234</v>
      </c>
    </row>
    <row r="2462" spans="3:3">
      <c r="C2462" s="169" t="s">
        <v>1235</v>
      </c>
    </row>
    <row r="2463" spans="3:3">
      <c r="C2463" s="169" t="s">
        <v>1236</v>
      </c>
    </row>
    <row r="2464" spans="3:3">
      <c r="C2464" s="169" t="s">
        <v>1237</v>
      </c>
    </row>
    <row r="2465" spans="3:3">
      <c r="C2465" s="169" t="s">
        <v>1238</v>
      </c>
    </row>
    <row r="2466" spans="3:3">
      <c r="C2466" s="169" t="s">
        <v>1239</v>
      </c>
    </row>
    <row r="2467" spans="3:3">
      <c r="C2467" s="169" t="s">
        <v>1240</v>
      </c>
    </row>
    <row r="2468" spans="3:3">
      <c r="C2468" s="169" t="s">
        <v>1241</v>
      </c>
    </row>
    <row r="2469" spans="3:3">
      <c r="C2469" s="169" t="s">
        <v>1242</v>
      </c>
    </row>
    <row r="2470" spans="3:3">
      <c r="C2470" s="169" t="s">
        <v>1243</v>
      </c>
    </row>
    <row r="2471" spans="3:3">
      <c r="C2471" s="169" t="s">
        <v>1244</v>
      </c>
    </row>
    <row r="2472" spans="3:3">
      <c r="C2472" s="169" t="s">
        <v>1245</v>
      </c>
    </row>
    <row r="2473" spans="3:3">
      <c r="C2473" s="169" t="s">
        <v>1246</v>
      </c>
    </row>
    <row r="2474" spans="3:3">
      <c r="C2474" s="169" t="s">
        <v>1247</v>
      </c>
    </row>
    <row r="2475" spans="3:3">
      <c r="C2475" s="169" t="s">
        <v>1248</v>
      </c>
    </row>
    <row r="2476" spans="3:3">
      <c r="C2476" s="169" t="s">
        <v>1249</v>
      </c>
    </row>
    <row r="2477" spans="3:3">
      <c r="C2477" s="169" t="s">
        <v>1250</v>
      </c>
    </row>
    <row r="2478" spans="3:3">
      <c r="C2478" s="169" t="s">
        <v>1251</v>
      </c>
    </row>
    <row r="2479" spans="3:3">
      <c r="C2479" s="169" t="s">
        <v>1252</v>
      </c>
    </row>
    <row r="2480" spans="3:3">
      <c r="C2480" s="169" t="s">
        <v>1253</v>
      </c>
    </row>
    <row r="2481" spans="2:11">
      <c r="C2481" s="169" t="s">
        <v>1254</v>
      </c>
    </row>
    <row r="2482" spans="2:11">
      <c r="C2482" s="169" t="s">
        <v>1255</v>
      </c>
    </row>
    <row r="2483" spans="2:11">
      <c r="C2483" s="169" t="s">
        <v>1256</v>
      </c>
    </row>
    <row r="2484" spans="2:11">
      <c r="C2484" s="169" t="s">
        <v>4416</v>
      </c>
    </row>
    <row r="2485" spans="2:11">
      <c r="C2485" s="169" t="s">
        <v>3107</v>
      </c>
    </row>
    <row r="2489" spans="2:11" ht="14">
      <c r="B2489" s="164" t="s">
        <v>4550</v>
      </c>
      <c r="C2489" s="165"/>
      <c r="D2489" s="165"/>
      <c r="E2489" s="165"/>
      <c r="F2489" s="165"/>
      <c r="G2489" s="165"/>
      <c r="H2489" s="165"/>
      <c r="I2489" s="165"/>
      <c r="J2489" s="165"/>
      <c r="K2489" s="166"/>
    </row>
    <row r="2491" spans="2:11">
      <c r="C2491" s="191" t="s">
        <v>3112</v>
      </c>
    </row>
    <row r="2492" spans="2:11">
      <c r="C2492" s="169" t="s">
        <v>810</v>
      </c>
    </row>
    <row r="2493" spans="2:11">
      <c r="C2493" s="169" t="s">
        <v>3106</v>
      </c>
    </row>
    <row r="2494" spans="2:11">
      <c r="C2494" s="169" t="s">
        <v>3113</v>
      </c>
    </row>
    <row r="2495" spans="2:11">
      <c r="C2495" s="169" t="s">
        <v>3114</v>
      </c>
    </row>
    <row r="2496" spans="2:11">
      <c r="C2496" s="169" t="s">
        <v>3115</v>
      </c>
    </row>
    <row r="2497" spans="2:12">
      <c r="C2497" s="169" t="s">
        <v>3116</v>
      </c>
    </row>
    <row r="2498" spans="2:12">
      <c r="C2498" s="169" t="s">
        <v>3117</v>
      </c>
    </row>
    <row r="2499" spans="2:12">
      <c r="C2499" s="169" t="s">
        <v>3118</v>
      </c>
    </row>
    <row r="2500" spans="2:12">
      <c r="C2500" s="169" t="s">
        <v>3119</v>
      </c>
    </row>
    <row r="2501" spans="2:12">
      <c r="C2501" s="169" t="s">
        <v>3120</v>
      </c>
    </row>
    <row r="2502" spans="2:12">
      <c r="C2502" s="169" t="s">
        <v>3121</v>
      </c>
    </row>
    <row r="2503" spans="2:12">
      <c r="C2503" s="169" t="s">
        <v>3122</v>
      </c>
    </row>
    <row r="2504" spans="2:12">
      <c r="C2504" s="169" t="s">
        <v>3123</v>
      </c>
    </row>
    <row r="2505" spans="2:12">
      <c r="C2505" s="169" t="s">
        <v>3124</v>
      </c>
    </row>
    <row r="2506" spans="2:12">
      <c r="C2506" s="169" t="s">
        <v>3125</v>
      </c>
    </row>
    <row r="2507" spans="2:12">
      <c r="C2507" s="169" t="s">
        <v>3126</v>
      </c>
    </row>
    <row r="2508" spans="2:12">
      <c r="C2508" s="169" t="s">
        <v>3107</v>
      </c>
    </row>
    <row r="2512" spans="2:12" ht="14">
      <c r="B2512" s="164" t="s">
        <v>3127</v>
      </c>
      <c r="C2512" s="165"/>
      <c r="D2512" s="165"/>
      <c r="E2512" s="165"/>
      <c r="F2512" s="165"/>
      <c r="G2512" s="165"/>
      <c r="H2512" s="165"/>
      <c r="I2512" s="165"/>
      <c r="J2512" s="165"/>
      <c r="K2512" s="165"/>
      <c r="L2512" s="166"/>
    </row>
    <row r="2514" spans="3:9">
      <c r="C2514" s="191" t="s">
        <v>2778</v>
      </c>
      <c r="I2514" s="191" t="s">
        <v>836</v>
      </c>
    </row>
    <row r="2515" spans="3:9">
      <c r="C2515" s="169" t="s">
        <v>810</v>
      </c>
      <c r="I2515" s="169" t="s">
        <v>810</v>
      </c>
    </row>
    <row r="2516" spans="3:9">
      <c r="C2516" s="169" t="s">
        <v>3106</v>
      </c>
      <c r="I2516" s="169" t="s">
        <v>3106</v>
      </c>
    </row>
    <row r="2517" spans="3:9">
      <c r="C2517" s="169" t="s">
        <v>3128</v>
      </c>
      <c r="I2517" s="169" t="s">
        <v>3129</v>
      </c>
    </row>
    <row r="2518" spans="3:9">
      <c r="C2518" s="169" t="s">
        <v>3130</v>
      </c>
      <c r="I2518" s="169" t="s">
        <v>3131</v>
      </c>
    </row>
    <row r="2519" spans="3:9">
      <c r="C2519" s="169" t="s">
        <v>3132</v>
      </c>
      <c r="I2519" s="169" t="s">
        <v>3133</v>
      </c>
    </row>
    <row r="2520" spans="3:9">
      <c r="C2520" s="169" t="s">
        <v>3134</v>
      </c>
      <c r="I2520" s="169" t="s">
        <v>3135</v>
      </c>
    </row>
    <row r="2521" spans="3:9">
      <c r="C2521" s="169" t="s">
        <v>3136</v>
      </c>
      <c r="I2521" s="169" t="s">
        <v>3137</v>
      </c>
    </row>
    <row r="2522" spans="3:9">
      <c r="C2522" s="169" t="s">
        <v>3138</v>
      </c>
      <c r="I2522" s="169" t="s">
        <v>3107</v>
      </c>
    </row>
    <row r="2523" spans="3:9">
      <c r="C2523" s="169" t="s">
        <v>3139</v>
      </c>
    </row>
    <row r="2524" spans="3:9">
      <c r="C2524" s="169" t="s">
        <v>3140</v>
      </c>
    </row>
    <row r="2525" spans="3:9">
      <c r="C2525" s="169" t="s">
        <v>3141</v>
      </c>
    </row>
    <row r="2526" spans="3:9">
      <c r="C2526" s="169" t="s">
        <v>3142</v>
      </c>
    </row>
    <row r="2527" spans="3:9">
      <c r="C2527" s="169" t="s">
        <v>3143</v>
      </c>
    </row>
    <row r="2528" spans="3:9">
      <c r="C2528" s="169" t="s">
        <v>3144</v>
      </c>
    </row>
    <row r="2529" spans="2:12">
      <c r="C2529" s="169" t="s">
        <v>3145</v>
      </c>
    </row>
    <row r="2530" spans="2:12">
      <c r="C2530" s="169" t="s">
        <v>3146</v>
      </c>
    </row>
    <row r="2531" spans="2:12">
      <c r="C2531" s="169" t="s">
        <v>3147</v>
      </c>
    </row>
    <row r="2532" spans="2:12">
      <c r="C2532" s="169" t="s">
        <v>3107</v>
      </c>
    </row>
    <row r="2536" spans="2:12" ht="14">
      <c r="B2536" s="164" t="s">
        <v>3148</v>
      </c>
      <c r="C2536" s="165"/>
      <c r="D2536" s="165"/>
      <c r="E2536" s="165"/>
      <c r="F2536" s="165"/>
      <c r="G2536" s="165"/>
      <c r="H2536" s="165"/>
      <c r="I2536" s="166"/>
    </row>
    <row r="2538" spans="2:12">
      <c r="C2538" s="191" t="s">
        <v>2307</v>
      </c>
      <c r="G2538" s="191" t="s">
        <v>838</v>
      </c>
      <c r="L2538" s="191" t="s">
        <v>1157</v>
      </c>
    </row>
    <row r="2539" spans="2:12">
      <c r="C2539" s="169" t="s">
        <v>810</v>
      </c>
      <c r="G2539" s="169" t="s">
        <v>810</v>
      </c>
      <c r="L2539" s="169" t="s">
        <v>810</v>
      </c>
    </row>
    <row r="2540" spans="2:12">
      <c r="C2540" s="169" t="s">
        <v>2821</v>
      </c>
      <c r="G2540" s="169" t="s">
        <v>3149</v>
      </c>
      <c r="L2540" s="169" t="s">
        <v>3149</v>
      </c>
    </row>
    <row r="2541" spans="2:12">
      <c r="C2541" s="169" t="s">
        <v>3150</v>
      </c>
      <c r="G2541" s="169" t="s">
        <v>4551</v>
      </c>
      <c r="L2541" s="169" t="s">
        <v>4551</v>
      </c>
    </row>
    <row r="2542" spans="2:12">
      <c r="C2542" s="169" t="s">
        <v>3151</v>
      </c>
      <c r="G2542" s="169" t="s">
        <v>4552</v>
      </c>
      <c r="L2542" s="169" t="s">
        <v>4552</v>
      </c>
    </row>
    <row r="2543" spans="2:12">
      <c r="C2543" s="169" t="s">
        <v>3152</v>
      </c>
      <c r="G2543" s="169" t="s">
        <v>4478</v>
      </c>
      <c r="L2543" s="169" t="s">
        <v>4478</v>
      </c>
    </row>
    <row r="2544" spans="2:12">
      <c r="C2544" s="169" t="s">
        <v>3153</v>
      </c>
      <c r="G2544" s="169" t="s">
        <v>4481</v>
      </c>
      <c r="L2544" s="169" t="s">
        <v>4481</v>
      </c>
    </row>
    <row r="2545" spans="2:11">
      <c r="C2545" s="169" t="s">
        <v>3154</v>
      </c>
      <c r="G2545" s="169" t="s">
        <v>3155</v>
      </c>
    </row>
    <row r="2546" spans="2:11">
      <c r="C2546" s="169" t="s">
        <v>3156</v>
      </c>
    </row>
    <row r="2547" spans="2:11">
      <c r="C2547" s="169" t="s">
        <v>3157</v>
      </c>
    </row>
    <row r="2548" spans="2:11">
      <c r="C2548" s="169" t="s">
        <v>3158</v>
      </c>
    </row>
    <row r="2549" spans="2:11">
      <c r="C2549" s="169" t="s">
        <v>3159</v>
      </c>
    </row>
    <row r="2550" spans="2:11">
      <c r="C2550" s="169" t="s">
        <v>2825</v>
      </c>
    </row>
    <row r="2551" spans="2:11">
      <c r="C2551" s="169" t="s">
        <v>3160</v>
      </c>
    </row>
    <row r="2552" spans="2:11">
      <c r="C2552" s="169" t="s">
        <v>3161</v>
      </c>
    </row>
    <row r="2553" spans="2:11">
      <c r="C2553" s="169" t="s">
        <v>3162</v>
      </c>
    </row>
    <row r="2557" spans="2:11" ht="14">
      <c r="B2557" s="164" t="s">
        <v>3163</v>
      </c>
      <c r="C2557" s="165"/>
      <c r="D2557" s="165"/>
      <c r="E2557" s="165"/>
      <c r="F2557" s="165"/>
      <c r="G2557" s="166"/>
    </row>
    <row r="2559" spans="2:11">
      <c r="C2559" s="191" t="s">
        <v>2820</v>
      </c>
      <c r="G2559" s="191" t="s">
        <v>833</v>
      </c>
      <c r="K2559" s="191" t="s">
        <v>2290</v>
      </c>
    </row>
    <row r="2560" spans="2:11">
      <c r="C2560" s="169" t="s">
        <v>810</v>
      </c>
      <c r="G2560" s="169" t="s">
        <v>810</v>
      </c>
      <c r="K2560" s="169" t="s">
        <v>810</v>
      </c>
    </row>
    <row r="2561" spans="3:11">
      <c r="C2561" s="169" t="s">
        <v>1158</v>
      </c>
      <c r="G2561" s="169" t="s">
        <v>1158</v>
      </c>
      <c r="K2561" s="169" t="s">
        <v>1158</v>
      </c>
    </row>
    <row r="2562" spans="3:11">
      <c r="C2562" s="169" t="s">
        <v>3164</v>
      </c>
      <c r="G2562" s="169" t="s">
        <v>2994</v>
      </c>
      <c r="K2562" s="169" t="s">
        <v>3165</v>
      </c>
    </row>
    <row r="2563" spans="3:11">
      <c r="C2563" s="169" t="s">
        <v>3166</v>
      </c>
      <c r="G2563" s="169" t="s">
        <v>2997</v>
      </c>
      <c r="K2563" s="169" t="s">
        <v>3167</v>
      </c>
    </row>
    <row r="2564" spans="3:11">
      <c r="C2564" s="169" t="s">
        <v>3168</v>
      </c>
      <c r="G2564" s="169" t="s">
        <v>3000</v>
      </c>
      <c r="K2564" s="169" t="s">
        <v>3169</v>
      </c>
    </row>
    <row r="2565" spans="3:11">
      <c r="C2565" s="169" t="s">
        <v>3170</v>
      </c>
      <c r="G2565" s="169" t="s">
        <v>3003</v>
      </c>
      <c r="K2565" s="169" t="s">
        <v>3171</v>
      </c>
    </row>
    <row r="2566" spans="3:11">
      <c r="C2566" s="169" t="s">
        <v>3172</v>
      </c>
      <c r="G2566" s="169" t="s">
        <v>3006</v>
      </c>
      <c r="K2566" s="169" t="s">
        <v>3173</v>
      </c>
    </row>
    <row r="2567" spans="3:11">
      <c r="C2567" s="169" t="s">
        <v>3174</v>
      </c>
      <c r="G2567" s="169" t="s">
        <v>3009</v>
      </c>
      <c r="K2567" s="169" t="s">
        <v>3175</v>
      </c>
    </row>
    <row r="2568" spans="3:11">
      <c r="C2568" s="169" t="s">
        <v>4553</v>
      </c>
      <c r="G2568" s="169" t="s">
        <v>3012</v>
      </c>
      <c r="K2568" s="169" t="s">
        <v>3024</v>
      </c>
    </row>
    <row r="2569" spans="3:11">
      <c r="C2569" s="169" t="s">
        <v>3176</v>
      </c>
      <c r="G2569" s="169" t="s">
        <v>3014</v>
      </c>
      <c r="K2569" s="169" t="s">
        <v>3026</v>
      </c>
    </row>
    <row r="2570" spans="3:11">
      <c r="C2570" s="169" t="s">
        <v>3177</v>
      </c>
      <c r="G2570" s="169" t="s">
        <v>3016</v>
      </c>
    </row>
    <row r="2571" spans="3:11">
      <c r="C2571" s="169" t="s">
        <v>3178</v>
      </c>
      <c r="G2571" s="169" t="s">
        <v>3018</v>
      </c>
    </row>
    <row r="2572" spans="3:11">
      <c r="C2572" s="169" t="s">
        <v>3179</v>
      </c>
      <c r="G2572" s="169" t="s">
        <v>3020</v>
      </c>
    </row>
    <row r="2573" spans="3:11">
      <c r="C2573" s="169" t="s">
        <v>3180</v>
      </c>
      <c r="G2573" s="169" t="s">
        <v>3022</v>
      </c>
    </row>
    <row r="2574" spans="3:11">
      <c r="C2574" s="169" t="s">
        <v>3181</v>
      </c>
      <c r="G2574" s="169" t="s">
        <v>3024</v>
      </c>
    </row>
    <row r="2575" spans="3:11">
      <c r="C2575" s="169" t="s">
        <v>3182</v>
      </c>
      <c r="G2575" s="169" t="s">
        <v>3026</v>
      </c>
    </row>
    <row r="2576" spans="3:11">
      <c r="C2576" s="169" t="s">
        <v>3183</v>
      </c>
    </row>
    <row r="2577" spans="2:14">
      <c r="C2577" s="169" t="s">
        <v>3184</v>
      </c>
    </row>
    <row r="2578" spans="2:14">
      <c r="C2578" s="169" t="s">
        <v>3185</v>
      </c>
    </row>
    <row r="2579" spans="2:14">
      <c r="C2579" s="169" t="s">
        <v>3186</v>
      </c>
    </row>
    <row r="2583" spans="2:14" ht="14">
      <c r="B2583" s="164" t="s">
        <v>3187</v>
      </c>
      <c r="C2583" s="165"/>
      <c r="D2583" s="165"/>
      <c r="E2583" s="165"/>
      <c r="F2583" s="165"/>
      <c r="G2583" s="165"/>
      <c r="H2583" s="165"/>
      <c r="I2583" s="166"/>
    </row>
    <row r="2585" spans="2:14">
      <c r="C2585" s="191" t="s">
        <v>833</v>
      </c>
      <c r="I2585" s="191" t="s">
        <v>1157</v>
      </c>
      <c r="N2585" s="191" t="s">
        <v>815</v>
      </c>
    </row>
    <row r="2586" spans="2:14">
      <c r="C2586" s="169" t="s">
        <v>841</v>
      </c>
      <c r="I2586" s="169" t="s">
        <v>810</v>
      </c>
      <c r="N2586" s="169" t="s">
        <v>810</v>
      </c>
    </row>
    <row r="2587" spans="2:14">
      <c r="C2587" s="169" t="s">
        <v>3188</v>
      </c>
      <c r="I2587" s="169" t="s">
        <v>3189</v>
      </c>
      <c r="N2587" s="169" t="s">
        <v>3190</v>
      </c>
    </row>
    <row r="2588" spans="2:14">
      <c r="C2588" s="169" t="s">
        <v>3191</v>
      </c>
      <c r="I2588" s="169" t="s">
        <v>3192</v>
      </c>
    </row>
    <row r="2589" spans="2:14">
      <c r="C2589" s="169" t="s">
        <v>3193</v>
      </c>
      <c r="I2589" s="169" t="s">
        <v>3194</v>
      </c>
    </row>
    <row r="2590" spans="2:14">
      <c r="C2590" s="169" t="s">
        <v>3195</v>
      </c>
      <c r="I2590" s="169" t="s">
        <v>3196</v>
      </c>
    </row>
    <row r="2591" spans="2:14">
      <c r="C2591" s="169" t="s">
        <v>3197</v>
      </c>
      <c r="I2591" s="169" t="s">
        <v>3198</v>
      </c>
    </row>
    <row r="2592" spans="2:14">
      <c r="C2592" s="169" t="s">
        <v>3199</v>
      </c>
    </row>
    <row r="2593" spans="2:8">
      <c r="C2593" s="169" t="s">
        <v>3200</v>
      </c>
    </row>
    <row r="2594" spans="2:8">
      <c r="C2594" s="169" t="s">
        <v>3201</v>
      </c>
    </row>
    <row r="2595" spans="2:8">
      <c r="C2595" s="169" t="s">
        <v>3202</v>
      </c>
    </row>
    <row r="2596" spans="2:8">
      <c r="C2596" s="169" t="s">
        <v>3203</v>
      </c>
    </row>
    <row r="2597" spans="2:8">
      <c r="C2597" s="169" t="s">
        <v>3204</v>
      </c>
    </row>
    <row r="2598" spans="2:8">
      <c r="C2598" s="169" t="s">
        <v>3205</v>
      </c>
    </row>
    <row r="2599" spans="2:8">
      <c r="C2599" s="169" t="s">
        <v>3206</v>
      </c>
    </row>
    <row r="2600" spans="2:8">
      <c r="C2600" s="169" t="s">
        <v>3207</v>
      </c>
    </row>
    <row r="2601" spans="2:8">
      <c r="C2601" s="169" t="s">
        <v>3208</v>
      </c>
    </row>
    <row r="2605" spans="2:8" ht="14">
      <c r="B2605" s="164" t="s">
        <v>4554</v>
      </c>
      <c r="C2605" s="165"/>
      <c r="D2605" s="165"/>
      <c r="E2605" s="165"/>
      <c r="F2605" s="165"/>
      <c r="G2605" s="165"/>
      <c r="H2605" s="166"/>
    </row>
    <row r="2607" spans="2:8">
      <c r="C2607" s="191" t="s">
        <v>809</v>
      </c>
      <c r="F2607" s="191" t="s">
        <v>3209</v>
      </c>
    </row>
    <row r="2608" spans="2:8">
      <c r="C2608" s="169" t="s">
        <v>810</v>
      </c>
      <c r="F2608" s="169" t="s">
        <v>2921</v>
      </c>
    </row>
    <row r="2609" spans="2:10">
      <c r="C2609" s="169" t="s">
        <v>3210</v>
      </c>
    </row>
    <row r="2610" spans="2:10">
      <c r="C2610" s="169" t="s">
        <v>3211</v>
      </c>
    </row>
    <row r="2614" spans="2:10" ht="14">
      <c r="B2614" s="164" t="s">
        <v>4555</v>
      </c>
      <c r="C2614" s="165"/>
      <c r="D2614" s="165"/>
      <c r="E2614" s="165"/>
      <c r="F2614" s="165"/>
      <c r="G2614" s="165"/>
      <c r="H2614" s="165"/>
      <c r="I2614" s="165"/>
      <c r="J2614" s="166"/>
    </row>
    <row r="2616" spans="2:10">
      <c r="C2616" s="191" t="s">
        <v>814</v>
      </c>
    </row>
    <row r="2617" spans="2:10">
      <c r="C2617" s="169" t="s">
        <v>810</v>
      </c>
    </row>
    <row r="2618" spans="2:10">
      <c r="C2618" s="169" t="s">
        <v>3212</v>
      </c>
    </row>
    <row r="2619" spans="2:10">
      <c r="C2619" s="169" t="s">
        <v>3213</v>
      </c>
    </row>
    <row r="2620" spans="2:10">
      <c r="C2620" s="169" t="s">
        <v>3214</v>
      </c>
    </row>
    <row r="2624" spans="2:10" ht="14">
      <c r="B2624" s="164" t="s">
        <v>3215</v>
      </c>
      <c r="C2624" s="165"/>
      <c r="D2624" s="165"/>
      <c r="E2624" s="165"/>
      <c r="F2624" s="165"/>
      <c r="G2624" s="165"/>
      <c r="H2624" s="165"/>
      <c r="I2624" s="166"/>
    </row>
    <row r="2626" spans="3:8">
      <c r="C2626" s="191" t="s">
        <v>2307</v>
      </c>
      <c r="H2626" s="191"/>
    </row>
    <row r="2627" spans="3:8">
      <c r="C2627" s="169" t="s">
        <v>841</v>
      </c>
    </row>
    <row r="2628" spans="3:8">
      <c r="C2628" s="169" t="s">
        <v>4556</v>
      </c>
    </row>
    <row r="2629" spans="3:8">
      <c r="C2629" s="169" t="s">
        <v>4557</v>
      </c>
    </row>
    <row r="2630" spans="3:8">
      <c r="C2630" s="169" t="s">
        <v>4558</v>
      </c>
    </row>
    <row r="2631" spans="3:8">
      <c r="C2631" s="169" t="s">
        <v>4559</v>
      </c>
    </row>
    <row r="2632" spans="3:8">
      <c r="C2632" s="169" t="s">
        <v>4560</v>
      </c>
    </row>
    <row r="2633" spans="3:8">
      <c r="C2633" s="169" t="s">
        <v>4561</v>
      </c>
    </row>
    <row r="2634" spans="3:8">
      <c r="C2634" s="169" t="s">
        <v>4562</v>
      </c>
    </row>
    <row r="2635" spans="3:8">
      <c r="C2635" s="169" t="s">
        <v>4563</v>
      </c>
    </row>
    <row r="2636" spans="3:8">
      <c r="C2636" s="169" t="s">
        <v>4564</v>
      </c>
    </row>
    <row r="2637" spans="3:8">
      <c r="C2637" s="169" t="s">
        <v>4565</v>
      </c>
    </row>
    <row r="2638" spans="3:8">
      <c r="C2638" s="169" t="s">
        <v>4566</v>
      </c>
    </row>
    <row r="2639" spans="3:8">
      <c r="C2639" s="169" t="s">
        <v>4567</v>
      </c>
    </row>
    <row r="2640" spans="3:8">
      <c r="C2640" s="169" t="s">
        <v>4568</v>
      </c>
    </row>
    <row r="2641" spans="2:9">
      <c r="C2641" s="169" t="s">
        <v>4569</v>
      </c>
    </row>
    <row r="2645" spans="2:9" ht="14">
      <c r="B2645" s="164" t="s">
        <v>4570</v>
      </c>
      <c r="C2645" s="165"/>
      <c r="D2645" s="165"/>
      <c r="E2645" s="165"/>
      <c r="F2645" s="165"/>
      <c r="G2645" s="165"/>
      <c r="H2645" s="165"/>
      <c r="I2645" s="166"/>
    </row>
    <row r="2647" spans="2:9">
      <c r="C2647" s="191" t="s">
        <v>2778</v>
      </c>
    </row>
    <row r="2648" spans="2:9">
      <c r="C2648" s="169" t="s">
        <v>841</v>
      </c>
    </row>
    <row r="2649" spans="2:9">
      <c r="C2649" s="169" t="s">
        <v>3216</v>
      </c>
    </row>
    <row r="2650" spans="2:9">
      <c r="C2650" s="169" t="s">
        <v>3217</v>
      </c>
    </row>
    <row r="2651" spans="2:9">
      <c r="C2651" s="169" t="s">
        <v>3218</v>
      </c>
    </row>
    <row r="2652" spans="2:9">
      <c r="C2652" s="169" t="s">
        <v>3219</v>
      </c>
    </row>
    <row r="2653" spans="2:9">
      <c r="C2653" s="169" t="s">
        <v>3220</v>
      </c>
    </row>
    <row r="2654" spans="2:9">
      <c r="C2654" s="169" t="s">
        <v>3221</v>
      </c>
    </row>
    <row r="2655" spans="2:9">
      <c r="C2655" s="169" t="s">
        <v>3222</v>
      </c>
    </row>
    <row r="2656" spans="2:9">
      <c r="C2656" s="169" t="s">
        <v>3223</v>
      </c>
    </row>
    <row r="2657" spans="2:24">
      <c r="C2657" s="169" t="s">
        <v>3224</v>
      </c>
    </row>
    <row r="2658" spans="2:24">
      <c r="C2658" s="169" t="s">
        <v>3225</v>
      </c>
    </row>
    <row r="2659" spans="2:24">
      <c r="C2659" s="169" t="s">
        <v>3226</v>
      </c>
    </row>
    <row r="2660" spans="2:24">
      <c r="C2660" s="169" t="s">
        <v>3227</v>
      </c>
    </row>
    <row r="2661" spans="2:24">
      <c r="C2661" s="169" t="s">
        <v>3228</v>
      </c>
    </row>
    <row r="2662" spans="2:24">
      <c r="C2662" s="169" t="s">
        <v>3229</v>
      </c>
    </row>
    <row r="2663" spans="2:24">
      <c r="C2663" s="169" t="s">
        <v>3230</v>
      </c>
    </row>
    <row r="2664" spans="2:24">
      <c r="C2664" s="169" t="s">
        <v>3231</v>
      </c>
    </row>
    <row r="2665" spans="2:24">
      <c r="C2665" s="169" t="s">
        <v>3232</v>
      </c>
    </row>
    <row r="2669" spans="2:24" ht="14">
      <c r="B2669" s="164" t="s">
        <v>3233</v>
      </c>
      <c r="C2669" s="165"/>
      <c r="D2669" s="165"/>
      <c r="E2669" s="165"/>
      <c r="F2669" s="165"/>
      <c r="G2669" s="165"/>
      <c r="H2669" s="165"/>
      <c r="I2669" s="165"/>
      <c r="J2669" s="165"/>
      <c r="K2669" s="165"/>
      <c r="L2669" s="166"/>
    </row>
    <row r="2671" spans="2:24">
      <c r="C2671" s="191" t="s">
        <v>3112</v>
      </c>
      <c r="H2671" s="191" t="s">
        <v>835</v>
      </c>
      <c r="L2671" s="191" t="s">
        <v>1157</v>
      </c>
      <c r="M2671" s="191"/>
      <c r="X2671" s="191"/>
    </row>
    <row r="2672" spans="2:24">
      <c r="C2672" s="169" t="s">
        <v>810</v>
      </c>
      <c r="H2672" s="169" t="s">
        <v>810</v>
      </c>
      <c r="L2672" s="169" t="s">
        <v>810</v>
      </c>
    </row>
    <row r="2673" spans="3:12">
      <c r="C2673" s="169" t="s">
        <v>1334</v>
      </c>
      <c r="H2673" s="169" t="s">
        <v>1334</v>
      </c>
      <c r="L2673" s="169" t="s">
        <v>1334</v>
      </c>
    </row>
    <row r="2674" spans="3:12">
      <c r="C2674" s="169" t="s">
        <v>1341</v>
      </c>
      <c r="H2674" s="169" t="s">
        <v>1342</v>
      </c>
      <c r="L2674" s="169" t="s">
        <v>1342</v>
      </c>
    </row>
    <row r="2675" spans="3:12">
      <c r="C2675" s="169" t="s">
        <v>1350</v>
      </c>
      <c r="H2675" s="169" t="s">
        <v>1351</v>
      </c>
      <c r="L2675" s="169" t="s">
        <v>1351</v>
      </c>
    </row>
    <row r="2676" spans="3:12">
      <c r="C2676" s="169" t="s">
        <v>1358</v>
      </c>
      <c r="H2676" s="169" t="s">
        <v>1359</v>
      </c>
      <c r="L2676" s="169" t="s">
        <v>1363</v>
      </c>
    </row>
    <row r="2677" spans="3:12">
      <c r="C2677" s="169" t="s">
        <v>1342</v>
      </c>
      <c r="H2677" s="169" t="s">
        <v>1367</v>
      </c>
      <c r="L2677" s="169" t="s">
        <v>1371</v>
      </c>
    </row>
    <row r="2678" spans="3:12">
      <c r="C2678" s="169" t="s">
        <v>1351</v>
      </c>
      <c r="H2678" s="169" t="s">
        <v>1375</v>
      </c>
    </row>
    <row r="2679" spans="3:12">
      <c r="C2679" s="169" t="s">
        <v>1359</v>
      </c>
      <c r="H2679" s="169" t="s">
        <v>1382</v>
      </c>
    </row>
    <row r="2680" spans="3:12">
      <c r="C2680" s="169" t="s">
        <v>1367</v>
      </c>
      <c r="H2680" s="169" t="s">
        <v>1390</v>
      </c>
    </row>
    <row r="2681" spans="3:12">
      <c r="C2681" s="169" t="s">
        <v>1375</v>
      </c>
      <c r="H2681" s="169" t="s">
        <v>1394</v>
      </c>
    </row>
    <row r="2682" spans="3:12">
      <c r="C2682" s="169" t="s">
        <v>1382</v>
      </c>
      <c r="H2682" s="169" t="s">
        <v>1397</v>
      </c>
    </row>
    <row r="2683" spans="3:12">
      <c r="C2683" s="169" t="s">
        <v>1390</v>
      </c>
      <c r="H2683" s="169" t="s">
        <v>1400</v>
      </c>
    </row>
    <row r="2684" spans="3:12">
      <c r="C2684" s="169" t="s">
        <v>1394</v>
      </c>
      <c r="H2684" s="169" t="s">
        <v>1402</v>
      </c>
    </row>
    <row r="2685" spans="3:12">
      <c r="C2685" s="169" t="s">
        <v>1397</v>
      </c>
      <c r="H2685" s="169" t="s">
        <v>1404</v>
      </c>
    </row>
    <row r="2686" spans="3:12">
      <c r="C2686" s="169" t="s">
        <v>1400</v>
      </c>
    </row>
    <row r="2687" spans="3:12">
      <c r="C2687" s="169" t="s">
        <v>1402</v>
      </c>
    </row>
    <row r="2688" spans="3:12">
      <c r="C2688" s="169" t="s">
        <v>1404</v>
      </c>
    </row>
    <row r="2692" spans="2:20" ht="14.15" customHeight="1">
      <c r="B2692" s="164" t="s">
        <v>3234</v>
      </c>
      <c r="C2692" s="165"/>
      <c r="D2692" s="165"/>
      <c r="E2692" s="165"/>
      <c r="F2692" s="165"/>
      <c r="G2692" s="165"/>
      <c r="H2692" s="165"/>
      <c r="I2692" s="165"/>
      <c r="J2692" s="165"/>
      <c r="K2692" s="165"/>
      <c r="L2692" s="165"/>
      <c r="M2692" s="165"/>
      <c r="N2692" s="165"/>
      <c r="O2692" s="165"/>
      <c r="P2692" s="165"/>
      <c r="Q2692" s="202"/>
      <c r="R2692" s="165"/>
      <c r="S2692" s="165"/>
      <c r="T2692" s="166"/>
    </row>
    <row r="2693" spans="2:20" ht="9.65" customHeight="1"/>
    <row r="2694" spans="2:20" ht="9.65" customHeight="1">
      <c r="C2694" s="191" t="s">
        <v>4571</v>
      </c>
    </row>
    <row r="2695" spans="2:20" ht="9.65" customHeight="1">
      <c r="C2695" s="169" t="s">
        <v>2921</v>
      </c>
      <c r="J2695" s="191"/>
    </row>
    <row r="2696" spans="2:20" ht="9.65" customHeight="1">
      <c r="C2696" s="169" t="s">
        <v>4572</v>
      </c>
      <c r="J2696" s="191"/>
    </row>
    <row r="2697" spans="2:20" ht="9.65" customHeight="1">
      <c r="C2697" s="169" t="s">
        <v>4573</v>
      </c>
    </row>
    <row r="2698" spans="2:20" ht="9.65" customHeight="1">
      <c r="C2698" s="169" t="s">
        <v>4574</v>
      </c>
      <c r="N2698" s="175"/>
    </row>
    <row r="2699" spans="2:20" ht="9.65" customHeight="1">
      <c r="C2699" s="169" t="s">
        <v>3235</v>
      </c>
    </row>
    <row r="2700" spans="2:20" ht="9.65" customHeight="1">
      <c r="C2700" s="169" t="s">
        <v>3236</v>
      </c>
    </row>
    <row r="2701" spans="2:20" ht="9.65" customHeight="1">
      <c r="C2701" s="169" t="s">
        <v>3237</v>
      </c>
    </row>
    <row r="2702" spans="2:20" ht="9.65" customHeight="1">
      <c r="C2702" s="169" t="s">
        <v>3238</v>
      </c>
    </row>
    <row r="2703" spans="2:20" ht="9.65" customHeight="1">
      <c r="C2703" s="169" t="s">
        <v>3239</v>
      </c>
    </row>
    <row r="2704" spans="2:20" ht="9.65" customHeight="1">
      <c r="C2704" s="169" t="s">
        <v>4575</v>
      </c>
    </row>
    <row r="2705" spans="2:17" ht="9.65" customHeight="1"/>
    <row r="2706" spans="2:17" ht="9.65" customHeight="1"/>
    <row r="2707" spans="2:17" ht="9.65" customHeight="1"/>
    <row r="2708" spans="2:17" ht="14">
      <c r="B2708" s="164" t="s">
        <v>3240</v>
      </c>
      <c r="C2708" s="165"/>
      <c r="D2708" s="165"/>
      <c r="E2708" s="165"/>
      <c r="F2708" s="165"/>
      <c r="G2708" s="165"/>
      <c r="H2708" s="165"/>
      <c r="I2708" s="165"/>
      <c r="J2708" s="165"/>
      <c r="K2708" s="165"/>
      <c r="L2708" s="165"/>
      <c r="M2708" s="165"/>
      <c r="N2708" s="165"/>
      <c r="O2708" s="165"/>
      <c r="P2708" s="165"/>
      <c r="Q2708" s="166"/>
    </row>
    <row r="2710" spans="2:17">
      <c r="C2710" s="191" t="s">
        <v>3241</v>
      </c>
      <c r="N2710" s="191" t="s">
        <v>838</v>
      </c>
    </row>
    <row r="2711" spans="2:17">
      <c r="C2711" s="169" t="s">
        <v>810</v>
      </c>
      <c r="N2711" s="169" t="s">
        <v>810</v>
      </c>
    </row>
    <row r="2712" spans="2:17">
      <c r="C2712" s="169" t="s">
        <v>3242</v>
      </c>
      <c r="N2712" s="169" t="s">
        <v>3242</v>
      </c>
    </row>
    <row r="2713" spans="2:17">
      <c r="C2713" s="169" t="s">
        <v>3243</v>
      </c>
      <c r="N2713" s="169" t="s">
        <v>3243</v>
      </c>
    </row>
    <row r="2714" spans="2:17">
      <c r="C2714" s="169" t="s">
        <v>3244</v>
      </c>
      <c r="N2714" s="169" t="s">
        <v>3245</v>
      </c>
    </row>
    <row r="2715" spans="2:17">
      <c r="C2715" s="169" t="s">
        <v>3246</v>
      </c>
      <c r="N2715" s="169" t="s">
        <v>3247</v>
      </c>
    </row>
    <row r="2716" spans="2:17">
      <c r="C2716" s="169" t="s">
        <v>3248</v>
      </c>
      <c r="N2716" s="169" t="s">
        <v>3249</v>
      </c>
    </row>
    <row r="2717" spans="2:17">
      <c r="C2717" s="169" t="s">
        <v>3250</v>
      </c>
      <c r="N2717" s="169" t="s">
        <v>3251</v>
      </c>
    </row>
    <row r="2718" spans="2:17">
      <c r="C2718" s="169" t="s">
        <v>3252</v>
      </c>
    </row>
    <row r="2719" spans="2:17">
      <c r="C2719" s="169" t="s">
        <v>3253</v>
      </c>
    </row>
    <row r="2720" spans="2:17">
      <c r="C2720" s="169" t="s">
        <v>3254</v>
      </c>
    </row>
    <row r="2721" spans="3:3">
      <c r="C2721" s="169" t="s">
        <v>3255</v>
      </c>
    </row>
    <row r="2722" spans="3:3">
      <c r="C2722" s="169" t="s">
        <v>3245</v>
      </c>
    </row>
    <row r="2723" spans="3:3">
      <c r="C2723" s="169" t="s">
        <v>3256</v>
      </c>
    </row>
    <row r="2724" spans="3:3">
      <c r="C2724" s="169" t="s">
        <v>3257</v>
      </c>
    </row>
    <row r="2725" spans="3:3">
      <c r="C2725" s="169" t="s">
        <v>3258</v>
      </c>
    </row>
    <row r="2726" spans="3:3">
      <c r="C2726" s="169" t="s">
        <v>3259</v>
      </c>
    </row>
    <row r="2727" spans="3:3">
      <c r="C2727" s="169" t="s">
        <v>3260</v>
      </c>
    </row>
    <row r="2728" spans="3:3">
      <c r="C2728" s="169" t="s">
        <v>3261</v>
      </c>
    </row>
    <row r="2729" spans="3:3">
      <c r="C2729" s="169" t="s">
        <v>3262</v>
      </c>
    </row>
    <row r="2730" spans="3:3">
      <c r="C2730" s="169" t="s">
        <v>3263</v>
      </c>
    </row>
    <row r="2731" spans="3:3">
      <c r="C2731" s="169" t="s">
        <v>3264</v>
      </c>
    </row>
    <row r="2732" spans="3:3">
      <c r="C2732" s="169" t="s">
        <v>3265</v>
      </c>
    </row>
    <row r="2733" spans="3:3">
      <c r="C2733" s="169" t="s">
        <v>3266</v>
      </c>
    </row>
    <row r="2734" spans="3:3">
      <c r="C2734" s="169" t="s">
        <v>3267</v>
      </c>
    </row>
    <row r="2735" spans="3:3">
      <c r="C2735" s="169" t="s">
        <v>3268</v>
      </c>
    </row>
    <row r="2736" spans="3:3">
      <c r="C2736" s="169" t="s">
        <v>3269</v>
      </c>
    </row>
    <row r="2737" spans="2:16">
      <c r="C2737" s="169" t="s">
        <v>3270</v>
      </c>
    </row>
    <row r="2738" spans="2:16">
      <c r="C2738" s="169" t="s">
        <v>3271</v>
      </c>
    </row>
    <row r="2739" spans="2:16">
      <c r="C2739" s="169" t="s">
        <v>3251</v>
      </c>
    </row>
    <row r="2743" spans="2:16" ht="14">
      <c r="B2743" s="164" t="s">
        <v>4576</v>
      </c>
      <c r="C2743" s="165"/>
      <c r="D2743" s="165"/>
      <c r="E2743" s="165"/>
      <c r="F2743" s="165"/>
      <c r="G2743" s="165"/>
      <c r="H2743" s="165"/>
      <c r="I2743" s="165"/>
      <c r="J2743" s="165"/>
      <c r="K2743" s="165"/>
      <c r="L2743" s="165"/>
      <c r="M2743" s="165"/>
      <c r="N2743" s="165"/>
      <c r="O2743" s="165"/>
      <c r="P2743" s="166"/>
    </row>
    <row r="2745" spans="2:16">
      <c r="C2745" s="191" t="s">
        <v>835</v>
      </c>
    </row>
    <row r="2746" spans="2:16">
      <c r="C2746" s="169" t="s">
        <v>810</v>
      </c>
    </row>
    <row r="2747" spans="2:16">
      <c r="C2747" s="169" t="s">
        <v>3272</v>
      </c>
    </row>
    <row r="2748" spans="2:16">
      <c r="C2748" s="169" t="s">
        <v>3273</v>
      </c>
    </row>
    <row r="2749" spans="2:16">
      <c r="C2749" s="169" t="s">
        <v>3274</v>
      </c>
    </row>
    <row r="2750" spans="2:16">
      <c r="C2750" s="169" t="s">
        <v>3275</v>
      </c>
    </row>
    <row r="2751" spans="2:16">
      <c r="C2751" s="169" t="s">
        <v>3276</v>
      </c>
    </row>
    <row r="2752" spans="2:16">
      <c r="C2752" s="169" t="s">
        <v>3277</v>
      </c>
    </row>
    <row r="2753" spans="2:12">
      <c r="C2753" s="169" t="s">
        <v>3278</v>
      </c>
    </row>
    <row r="2754" spans="2:12">
      <c r="C2754" s="169" t="s">
        <v>4577</v>
      </c>
    </row>
    <row r="2755" spans="2:12">
      <c r="C2755" s="169" t="s">
        <v>4578</v>
      </c>
    </row>
    <row r="2756" spans="2:12">
      <c r="C2756" s="169" t="s">
        <v>4579</v>
      </c>
    </row>
    <row r="2757" spans="2:12">
      <c r="C2757" s="169" t="s">
        <v>4580</v>
      </c>
    </row>
    <row r="2758" spans="2:12">
      <c r="C2758" s="169" t="s">
        <v>4581</v>
      </c>
    </row>
    <row r="2759" spans="2:12">
      <c r="C2759" s="169" t="s">
        <v>4582</v>
      </c>
    </row>
    <row r="2763" spans="2:12" ht="14">
      <c r="B2763" s="164" t="s">
        <v>4583</v>
      </c>
      <c r="C2763" s="165"/>
      <c r="D2763" s="165"/>
      <c r="E2763" s="165"/>
      <c r="F2763" s="165"/>
      <c r="G2763" s="165"/>
      <c r="H2763" s="165"/>
      <c r="I2763" s="165"/>
      <c r="J2763" s="165"/>
      <c r="K2763" s="165"/>
      <c r="L2763" s="166"/>
    </row>
    <row r="2765" spans="2:12">
      <c r="C2765" s="191" t="s">
        <v>3279</v>
      </c>
    </row>
    <row r="2766" spans="2:12">
      <c r="C2766" s="169" t="s">
        <v>810</v>
      </c>
    </row>
    <row r="2767" spans="2:12">
      <c r="C2767" s="169" t="s">
        <v>3272</v>
      </c>
    </row>
    <row r="2768" spans="2:12">
      <c r="C2768" s="169" t="s">
        <v>3273</v>
      </c>
    </row>
    <row r="2769" spans="3:3">
      <c r="C2769" s="169" t="s">
        <v>3280</v>
      </c>
    </row>
    <row r="2770" spans="3:3">
      <c r="C2770" s="169" t="s">
        <v>3281</v>
      </c>
    </row>
    <row r="2771" spans="3:3">
      <c r="C2771" s="169" t="s">
        <v>3282</v>
      </c>
    </row>
    <row r="2772" spans="3:3">
      <c r="C2772" s="169" t="s">
        <v>3283</v>
      </c>
    </row>
    <row r="2773" spans="3:3">
      <c r="C2773" s="169" t="s">
        <v>3284</v>
      </c>
    </row>
    <row r="2774" spans="3:3">
      <c r="C2774" s="169" t="s">
        <v>3285</v>
      </c>
    </row>
    <row r="2775" spans="3:3">
      <c r="C2775" s="169" t="s">
        <v>3286</v>
      </c>
    </row>
    <row r="2776" spans="3:3">
      <c r="C2776" s="169" t="s">
        <v>3287</v>
      </c>
    </row>
    <row r="2777" spans="3:3">
      <c r="C2777" s="169" t="s">
        <v>3288</v>
      </c>
    </row>
    <row r="2778" spans="3:3">
      <c r="C2778" s="169" t="s">
        <v>3289</v>
      </c>
    </row>
    <row r="2779" spans="3:3">
      <c r="C2779" s="169" t="s">
        <v>3290</v>
      </c>
    </row>
    <row r="2780" spans="3:3">
      <c r="C2780" s="169" t="s">
        <v>3291</v>
      </c>
    </row>
    <row r="2781" spans="3:3">
      <c r="C2781" s="169" t="s">
        <v>3292</v>
      </c>
    </row>
    <row r="2782" spans="3:3">
      <c r="C2782" s="169" t="s">
        <v>3293</v>
      </c>
    </row>
    <row r="2783" spans="3:3">
      <c r="C2783" s="169" t="s">
        <v>3294</v>
      </c>
    </row>
    <row r="2784" spans="3:3">
      <c r="C2784" s="169" t="s">
        <v>3295</v>
      </c>
    </row>
    <row r="2785" spans="3:3">
      <c r="C2785" s="169" t="s">
        <v>3296</v>
      </c>
    </row>
    <row r="2786" spans="3:3">
      <c r="C2786" s="169" t="s">
        <v>3297</v>
      </c>
    </row>
    <row r="2787" spans="3:3">
      <c r="C2787" s="169" t="s">
        <v>3298</v>
      </c>
    </row>
    <row r="2788" spans="3:3">
      <c r="C2788" s="169" t="s">
        <v>3299</v>
      </c>
    </row>
    <row r="2789" spans="3:3">
      <c r="C2789" s="169" t="s">
        <v>3300</v>
      </c>
    </row>
    <row r="2790" spans="3:3">
      <c r="C2790" s="169" t="s">
        <v>3301</v>
      </c>
    </row>
    <row r="2791" spans="3:3">
      <c r="C2791" s="169" t="s">
        <v>3302</v>
      </c>
    </row>
    <row r="2792" spans="3:3">
      <c r="C2792" s="169" t="s">
        <v>3303</v>
      </c>
    </row>
    <row r="2793" spans="3:3">
      <c r="C2793" s="169" t="s">
        <v>3304</v>
      </c>
    </row>
    <row r="2794" spans="3:3">
      <c r="C2794" s="169" t="s">
        <v>3305</v>
      </c>
    </row>
    <row r="2795" spans="3:3">
      <c r="C2795" s="169" t="s">
        <v>3306</v>
      </c>
    </row>
    <row r="2796" spans="3:3">
      <c r="C2796" s="169" t="s">
        <v>3307</v>
      </c>
    </row>
    <row r="2797" spans="3:3">
      <c r="C2797" s="169" t="s">
        <v>3308</v>
      </c>
    </row>
    <row r="2798" spans="3:3">
      <c r="C2798" s="169" t="s">
        <v>3309</v>
      </c>
    </row>
    <row r="2799" spans="3:3">
      <c r="C2799" s="169" t="s">
        <v>3310</v>
      </c>
    </row>
    <row r="2800" spans="3:3">
      <c r="C2800" s="169" t="s">
        <v>3311</v>
      </c>
    </row>
    <row r="2801" spans="3:3">
      <c r="C2801" s="169" t="s">
        <v>3312</v>
      </c>
    </row>
    <row r="2802" spans="3:3">
      <c r="C2802" s="169" t="s">
        <v>3313</v>
      </c>
    </row>
    <row r="2803" spans="3:3">
      <c r="C2803" s="169" t="s">
        <v>3314</v>
      </c>
    </row>
    <row r="2804" spans="3:3">
      <c r="C2804" s="169" t="s">
        <v>3315</v>
      </c>
    </row>
    <row r="2805" spans="3:3">
      <c r="C2805" s="169" t="s">
        <v>3316</v>
      </c>
    </row>
    <row r="2806" spans="3:3">
      <c r="C2806" s="169" t="s">
        <v>3317</v>
      </c>
    </row>
    <row r="2807" spans="3:3">
      <c r="C2807" s="169" t="s">
        <v>3318</v>
      </c>
    </row>
    <row r="2808" spans="3:3">
      <c r="C2808" s="169" t="s">
        <v>3319</v>
      </c>
    </row>
    <row r="2809" spans="3:3">
      <c r="C2809" s="169" t="s">
        <v>3320</v>
      </c>
    </row>
    <row r="2810" spans="3:3">
      <c r="C2810" s="169" t="s">
        <v>3321</v>
      </c>
    </row>
    <row r="2811" spans="3:3">
      <c r="C2811" s="169" t="s">
        <v>3322</v>
      </c>
    </row>
    <row r="2812" spans="3:3">
      <c r="C2812" s="169" t="s">
        <v>3323</v>
      </c>
    </row>
    <row r="2813" spans="3:3">
      <c r="C2813" s="169" t="s">
        <v>3324</v>
      </c>
    </row>
    <row r="2814" spans="3:3">
      <c r="C2814" s="169" t="s">
        <v>3325</v>
      </c>
    </row>
    <row r="2815" spans="3:3">
      <c r="C2815" s="169" t="s">
        <v>3326</v>
      </c>
    </row>
    <row r="2816" spans="3:3">
      <c r="C2816" s="169" t="s">
        <v>3327</v>
      </c>
    </row>
    <row r="2817" spans="2:15">
      <c r="C2817" s="169" t="s">
        <v>3328</v>
      </c>
    </row>
    <row r="2818" spans="2:15">
      <c r="C2818" s="169" t="s">
        <v>3329</v>
      </c>
    </row>
    <row r="2819" spans="2:15">
      <c r="C2819" s="169" t="s">
        <v>3330</v>
      </c>
    </row>
    <row r="2820" spans="2:15">
      <c r="C2820" s="169" t="s">
        <v>3331</v>
      </c>
    </row>
    <row r="2824" spans="2:15" ht="14">
      <c r="B2824" s="164" t="s">
        <v>3332</v>
      </c>
      <c r="C2824" s="165"/>
      <c r="D2824" s="165"/>
      <c r="E2824" s="165"/>
      <c r="F2824" s="165"/>
      <c r="G2824" s="165"/>
      <c r="H2824" s="165"/>
      <c r="I2824" s="165"/>
      <c r="J2824" s="165"/>
      <c r="K2824" s="165"/>
      <c r="L2824" s="165"/>
      <c r="M2824" s="165"/>
      <c r="N2824" s="165"/>
      <c r="O2824" s="166"/>
    </row>
    <row r="2826" spans="2:15">
      <c r="C2826" s="191" t="s">
        <v>3279</v>
      </c>
      <c r="H2826" s="191" t="s">
        <v>836</v>
      </c>
    </row>
    <row r="2827" spans="2:15">
      <c r="C2827" s="169" t="s">
        <v>810</v>
      </c>
      <c r="H2827" s="169" t="s">
        <v>810</v>
      </c>
    </row>
    <row r="2828" spans="2:15">
      <c r="C2828" s="169" t="s">
        <v>3272</v>
      </c>
      <c r="H2828" s="169" t="s">
        <v>3272</v>
      </c>
    </row>
    <row r="2829" spans="2:15">
      <c r="C2829" s="169" t="s">
        <v>3273</v>
      </c>
      <c r="H2829" s="169" t="s">
        <v>3273</v>
      </c>
    </row>
    <row r="2830" spans="2:15">
      <c r="C2830" s="169" t="s">
        <v>3280</v>
      </c>
      <c r="H2830" s="169" t="s">
        <v>3280</v>
      </c>
    </row>
    <row r="2831" spans="2:15">
      <c r="C2831" s="169" t="s">
        <v>3281</v>
      </c>
      <c r="H2831" s="169" t="s">
        <v>3281</v>
      </c>
    </row>
    <row r="2832" spans="2:15">
      <c r="C2832" s="169" t="s">
        <v>3282</v>
      </c>
      <c r="H2832" s="169" t="s">
        <v>3282</v>
      </c>
    </row>
    <row r="2833" spans="3:8">
      <c r="C2833" s="169" t="s">
        <v>3283</v>
      </c>
      <c r="H2833" s="169" t="s">
        <v>3283</v>
      </c>
    </row>
    <row r="2834" spans="3:8">
      <c r="C2834" s="169" t="s">
        <v>3284</v>
      </c>
      <c r="H2834" s="169" t="s">
        <v>3331</v>
      </c>
    </row>
    <row r="2835" spans="3:8">
      <c r="C2835" s="169" t="s">
        <v>3285</v>
      </c>
    </row>
    <row r="2836" spans="3:8">
      <c r="C2836" s="169" t="s">
        <v>3286</v>
      </c>
    </row>
    <row r="2837" spans="3:8">
      <c r="C2837" s="169" t="s">
        <v>3287</v>
      </c>
    </row>
    <row r="2838" spans="3:8">
      <c r="C2838" s="169" t="s">
        <v>3288</v>
      </c>
    </row>
    <row r="2839" spans="3:8">
      <c r="C2839" s="169" t="s">
        <v>3289</v>
      </c>
    </row>
    <row r="2840" spans="3:8">
      <c r="C2840" s="169" t="s">
        <v>3290</v>
      </c>
    </row>
    <row r="2841" spans="3:8">
      <c r="C2841" s="169" t="s">
        <v>3291</v>
      </c>
    </row>
    <row r="2842" spans="3:8">
      <c r="C2842" s="169" t="s">
        <v>3292</v>
      </c>
    </row>
    <row r="2843" spans="3:8">
      <c r="C2843" s="169" t="s">
        <v>3293</v>
      </c>
    </row>
    <row r="2844" spans="3:8">
      <c r="C2844" s="169" t="s">
        <v>3294</v>
      </c>
    </row>
    <row r="2845" spans="3:8">
      <c r="C2845" s="169" t="s">
        <v>3295</v>
      </c>
    </row>
    <row r="2846" spans="3:8">
      <c r="C2846" s="169" t="s">
        <v>3296</v>
      </c>
    </row>
    <row r="2847" spans="3:8">
      <c r="C2847" s="169" t="s">
        <v>3297</v>
      </c>
    </row>
    <row r="2848" spans="3:8">
      <c r="C2848" s="169" t="s">
        <v>3298</v>
      </c>
    </row>
    <row r="2849" spans="3:3">
      <c r="C2849" s="169" t="s">
        <v>3299</v>
      </c>
    </row>
    <row r="2850" spans="3:3">
      <c r="C2850" s="169" t="s">
        <v>3300</v>
      </c>
    </row>
    <row r="2851" spans="3:3">
      <c r="C2851" s="169" t="s">
        <v>3301</v>
      </c>
    </row>
    <row r="2852" spans="3:3">
      <c r="C2852" s="169" t="s">
        <v>3302</v>
      </c>
    </row>
    <row r="2853" spans="3:3">
      <c r="C2853" s="169" t="s">
        <v>3303</v>
      </c>
    </row>
    <row r="2854" spans="3:3">
      <c r="C2854" s="169" t="s">
        <v>3304</v>
      </c>
    </row>
    <row r="2855" spans="3:3">
      <c r="C2855" s="169" t="s">
        <v>3305</v>
      </c>
    </row>
    <row r="2856" spans="3:3">
      <c r="C2856" s="169" t="s">
        <v>3306</v>
      </c>
    </row>
    <row r="2857" spans="3:3">
      <c r="C2857" s="169" t="s">
        <v>3307</v>
      </c>
    </row>
    <row r="2858" spans="3:3">
      <c r="C2858" s="169" t="s">
        <v>3308</v>
      </c>
    </row>
    <row r="2859" spans="3:3">
      <c r="C2859" s="169" t="s">
        <v>3309</v>
      </c>
    </row>
    <row r="2860" spans="3:3">
      <c r="C2860" s="169" t="s">
        <v>3310</v>
      </c>
    </row>
    <row r="2861" spans="3:3">
      <c r="C2861" s="169" t="s">
        <v>3311</v>
      </c>
    </row>
    <row r="2862" spans="3:3">
      <c r="C2862" s="169" t="s">
        <v>3312</v>
      </c>
    </row>
    <row r="2863" spans="3:3">
      <c r="C2863" s="169" t="s">
        <v>3313</v>
      </c>
    </row>
    <row r="2864" spans="3:3">
      <c r="C2864" s="169" t="s">
        <v>3314</v>
      </c>
    </row>
    <row r="2865" spans="3:3">
      <c r="C2865" s="169" t="s">
        <v>3315</v>
      </c>
    </row>
    <row r="2866" spans="3:3">
      <c r="C2866" s="169" t="s">
        <v>3316</v>
      </c>
    </row>
    <row r="2867" spans="3:3">
      <c r="C2867" s="169" t="s">
        <v>3317</v>
      </c>
    </row>
    <row r="2868" spans="3:3">
      <c r="C2868" s="169" t="s">
        <v>3318</v>
      </c>
    </row>
    <row r="2869" spans="3:3">
      <c r="C2869" s="169" t="s">
        <v>3319</v>
      </c>
    </row>
    <row r="2870" spans="3:3">
      <c r="C2870" s="169" t="s">
        <v>3320</v>
      </c>
    </row>
    <row r="2871" spans="3:3">
      <c r="C2871" s="169" t="s">
        <v>3321</v>
      </c>
    </row>
    <row r="2872" spans="3:3">
      <c r="C2872" s="169" t="s">
        <v>3322</v>
      </c>
    </row>
    <row r="2873" spans="3:3">
      <c r="C2873" s="169" t="s">
        <v>3323</v>
      </c>
    </row>
    <row r="2874" spans="3:3">
      <c r="C2874" s="169" t="s">
        <v>3324</v>
      </c>
    </row>
    <row r="2875" spans="3:3">
      <c r="C2875" s="169" t="s">
        <v>3325</v>
      </c>
    </row>
    <row r="2876" spans="3:3">
      <c r="C2876" s="169" t="s">
        <v>3326</v>
      </c>
    </row>
    <row r="2877" spans="3:3">
      <c r="C2877" s="169" t="s">
        <v>3327</v>
      </c>
    </row>
    <row r="2878" spans="3:3">
      <c r="C2878" s="169" t="s">
        <v>3328</v>
      </c>
    </row>
    <row r="2879" spans="3:3">
      <c r="C2879" s="169" t="s">
        <v>3329</v>
      </c>
    </row>
    <row r="2880" spans="3:3">
      <c r="C2880" s="169" t="s">
        <v>3330</v>
      </c>
    </row>
    <row r="2881" spans="2:18">
      <c r="C2881" s="169" t="s">
        <v>3331</v>
      </c>
    </row>
    <row r="2885" spans="2:18" ht="14">
      <c r="B2885" s="164" t="s">
        <v>3333</v>
      </c>
      <c r="C2885" s="165"/>
      <c r="D2885" s="165"/>
      <c r="E2885" s="165"/>
      <c r="F2885" s="165"/>
      <c r="G2885" s="165"/>
      <c r="H2885" s="166"/>
    </row>
    <row r="2887" spans="2:18">
      <c r="C2887" s="191" t="s">
        <v>2307</v>
      </c>
      <c r="I2887" s="191" t="s">
        <v>1157</v>
      </c>
      <c r="N2887" s="191" t="s">
        <v>1332</v>
      </c>
      <c r="R2887" s="191"/>
    </row>
    <row r="2888" spans="2:18">
      <c r="C2888" s="169" t="s">
        <v>810</v>
      </c>
      <c r="I2888" s="169" t="s">
        <v>810</v>
      </c>
      <c r="N2888" s="169" t="s">
        <v>810</v>
      </c>
    </row>
    <row r="2889" spans="2:18">
      <c r="C2889" s="169" t="s">
        <v>3334</v>
      </c>
      <c r="I2889" s="169" t="s">
        <v>3335</v>
      </c>
      <c r="N2889" s="169" t="s">
        <v>3149</v>
      </c>
    </row>
    <row r="2890" spans="2:18">
      <c r="C2890" s="169" t="s">
        <v>3336</v>
      </c>
      <c r="I2890" s="169" t="s">
        <v>4584</v>
      </c>
      <c r="N2890" s="169" t="s">
        <v>4551</v>
      </c>
    </row>
    <row r="2891" spans="2:18">
      <c r="C2891" s="169" t="s">
        <v>4585</v>
      </c>
      <c r="I2891" s="169" t="s">
        <v>4586</v>
      </c>
      <c r="N2891" s="169" t="s">
        <v>4552</v>
      </c>
    </row>
    <row r="2892" spans="2:18">
      <c r="C2892" s="169" t="s">
        <v>4587</v>
      </c>
      <c r="I2892" s="169" t="s">
        <v>4833</v>
      </c>
      <c r="N2892" s="169" t="s">
        <v>4588</v>
      </c>
    </row>
    <row r="2893" spans="2:18">
      <c r="C2893" s="169" t="s">
        <v>4589</v>
      </c>
      <c r="I2893" s="169" t="s">
        <v>4590</v>
      </c>
      <c r="N2893" s="169" t="s">
        <v>4481</v>
      </c>
    </row>
    <row r="2894" spans="2:18">
      <c r="C2894" s="169" t="s">
        <v>4591</v>
      </c>
    </row>
    <row r="2895" spans="2:18">
      <c r="C2895" s="169" t="s">
        <v>3337</v>
      </c>
    </row>
    <row r="2896" spans="2:18">
      <c r="C2896" s="169" t="s">
        <v>4592</v>
      </c>
    </row>
    <row r="2897" spans="2:7">
      <c r="C2897" s="169" t="s">
        <v>4593</v>
      </c>
    </row>
    <row r="2898" spans="2:7">
      <c r="C2898" s="169" t="s">
        <v>4594</v>
      </c>
    </row>
    <row r="2899" spans="2:7">
      <c r="C2899" s="169" t="s">
        <v>4595</v>
      </c>
    </row>
    <row r="2900" spans="2:7">
      <c r="C2900" s="169" t="s">
        <v>4596</v>
      </c>
    </row>
    <row r="2901" spans="2:7">
      <c r="C2901" s="169" t="s">
        <v>4597</v>
      </c>
    </row>
    <row r="2902" spans="2:7">
      <c r="C2902" s="169" t="s">
        <v>4598</v>
      </c>
    </row>
    <row r="2906" spans="2:7" ht="14">
      <c r="B2906" s="164" t="s">
        <v>4599</v>
      </c>
      <c r="C2906" s="165"/>
      <c r="D2906" s="165"/>
      <c r="E2906" s="165"/>
      <c r="F2906" s="165"/>
      <c r="G2906" s="166"/>
    </row>
    <row r="2908" spans="2:7">
      <c r="C2908" s="191" t="s">
        <v>1458</v>
      </c>
    </row>
    <row r="2909" spans="2:7">
      <c r="C2909" s="169" t="s">
        <v>810</v>
      </c>
    </row>
    <row r="2910" spans="2:7">
      <c r="C2910" s="169" t="s">
        <v>3338</v>
      </c>
    </row>
    <row r="2911" spans="2:7">
      <c r="C2911" s="169" t="s">
        <v>3339</v>
      </c>
    </row>
    <row r="2912" spans="2:7">
      <c r="C2912" s="169" t="s">
        <v>3340</v>
      </c>
    </row>
    <row r="2913" spans="2:8">
      <c r="C2913" s="169" t="s">
        <v>3341</v>
      </c>
    </row>
    <row r="2914" spans="2:8">
      <c r="C2914" s="169" t="s">
        <v>2874</v>
      </c>
    </row>
    <row r="2915" spans="2:8">
      <c r="C2915" s="169" t="s">
        <v>3342</v>
      </c>
    </row>
    <row r="2916" spans="2:8">
      <c r="C2916" s="169" t="s">
        <v>3343</v>
      </c>
    </row>
    <row r="2917" spans="2:8">
      <c r="C2917" s="169" t="s">
        <v>3344</v>
      </c>
    </row>
    <row r="2918" spans="2:8">
      <c r="C2918" s="169" t="s">
        <v>3345</v>
      </c>
    </row>
    <row r="2919" spans="2:8">
      <c r="C2919" s="169" t="s">
        <v>3346</v>
      </c>
    </row>
    <row r="2920" spans="2:8">
      <c r="C2920" s="169" t="s">
        <v>3347</v>
      </c>
    </row>
    <row r="2924" spans="2:8" ht="14">
      <c r="B2924" s="164" t="s">
        <v>4600</v>
      </c>
      <c r="C2924" s="165"/>
      <c r="D2924" s="165"/>
      <c r="E2924" s="165"/>
      <c r="F2924" s="165"/>
      <c r="G2924" s="165"/>
      <c r="H2924" s="166"/>
    </row>
    <row r="2926" spans="2:8">
      <c r="C2926" s="191" t="s">
        <v>3348</v>
      </c>
    </row>
    <row r="2927" spans="2:8">
      <c r="C2927" s="169" t="s">
        <v>841</v>
      </c>
    </row>
    <row r="2928" spans="2:8">
      <c r="C2928" s="169" t="s">
        <v>3349</v>
      </c>
    </row>
    <row r="2929" spans="3:3">
      <c r="C2929" s="169" t="s">
        <v>3350</v>
      </c>
    </row>
    <row r="2930" spans="3:3">
      <c r="C2930" s="169" t="s">
        <v>3351</v>
      </c>
    </row>
    <row r="2931" spans="3:3">
      <c r="C2931" s="169" t="s">
        <v>3352</v>
      </c>
    </row>
    <row r="2932" spans="3:3">
      <c r="C2932" s="169" t="s">
        <v>3353</v>
      </c>
    </row>
    <row r="2933" spans="3:3">
      <c r="C2933" s="169" t="s">
        <v>3354</v>
      </c>
    </row>
    <row r="2934" spans="3:3">
      <c r="C2934" s="169" t="s">
        <v>3355</v>
      </c>
    </row>
    <row r="2935" spans="3:3">
      <c r="C2935" s="169" t="s">
        <v>3356</v>
      </c>
    </row>
    <row r="2936" spans="3:3">
      <c r="C2936" s="169" t="s">
        <v>3357</v>
      </c>
    </row>
    <row r="2937" spans="3:3">
      <c r="C2937" s="169" t="s">
        <v>3358</v>
      </c>
    </row>
    <row r="2938" spans="3:3">
      <c r="C2938" s="169" t="s">
        <v>3359</v>
      </c>
    </row>
    <row r="2939" spans="3:3">
      <c r="C2939" s="169" t="s">
        <v>3360</v>
      </c>
    </row>
    <row r="2940" spans="3:3">
      <c r="C2940" s="169" t="s">
        <v>3361</v>
      </c>
    </row>
    <row r="2941" spans="3:3">
      <c r="C2941" s="169" t="s">
        <v>3362</v>
      </c>
    </row>
    <row r="2942" spans="3:3">
      <c r="C2942" s="169" t="s">
        <v>3363</v>
      </c>
    </row>
    <row r="2943" spans="3:3">
      <c r="C2943" s="169" t="s">
        <v>3364</v>
      </c>
    </row>
    <row r="2944" spans="3:3">
      <c r="C2944" s="169" t="s">
        <v>3365</v>
      </c>
    </row>
    <row r="2945" spans="3:3">
      <c r="C2945" s="169" t="s">
        <v>3366</v>
      </c>
    </row>
    <row r="2946" spans="3:3">
      <c r="C2946" s="169" t="s">
        <v>3367</v>
      </c>
    </row>
    <row r="2947" spans="3:3">
      <c r="C2947" s="169" t="s">
        <v>3368</v>
      </c>
    </row>
    <row r="2948" spans="3:3">
      <c r="C2948" s="169" t="s">
        <v>3369</v>
      </c>
    </row>
    <row r="2949" spans="3:3">
      <c r="C2949" s="169" t="s">
        <v>3370</v>
      </c>
    </row>
    <row r="2950" spans="3:3">
      <c r="C2950" s="169" t="s">
        <v>3371</v>
      </c>
    </row>
    <row r="2951" spans="3:3">
      <c r="C2951" s="169" t="s">
        <v>3372</v>
      </c>
    </row>
    <row r="2952" spans="3:3">
      <c r="C2952" s="169" t="s">
        <v>3373</v>
      </c>
    </row>
    <row r="2953" spans="3:3">
      <c r="C2953" s="169" t="s">
        <v>3374</v>
      </c>
    </row>
    <row r="2954" spans="3:3">
      <c r="C2954" s="169" t="s">
        <v>3375</v>
      </c>
    </row>
    <row r="2955" spans="3:3">
      <c r="C2955" s="169" t="s">
        <v>3376</v>
      </c>
    </row>
    <row r="2956" spans="3:3">
      <c r="C2956" s="169" t="s">
        <v>3377</v>
      </c>
    </row>
    <row r="2957" spans="3:3">
      <c r="C2957" s="169" t="s">
        <v>3378</v>
      </c>
    </row>
    <row r="2958" spans="3:3">
      <c r="C2958" s="169" t="s">
        <v>3379</v>
      </c>
    </row>
    <row r="2959" spans="3:3">
      <c r="C2959" s="169" t="s">
        <v>3380</v>
      </c>
    </row>
    <row r="2960" spans="3:3">
      <c r="C2960" s="169" t="s">
        <v>3381</v>
      </c>
    </row>
    <row r="2961" spans="3:3">
      <c r="C2961" s="169" t="s">
        <v>3382</v>
      </c>
    </row>
    <row r="2962" spans="3:3">
      <c r="C2962" s="169" t="s">
        <v>3383</v>
      </c>
    </row>
    <row r="2963" spans="3:3">
      <c r="C2963" s="169" t="s">
        <v>3384</v>
      </c>
    </row>
    <row r="2964" spans="3:3">
      <c r="C2964" s="169" t="s">
        <v>3385</v>
      </c>
    </row>
    <row r="2965" spans="3:3">
      <c r="C2965" s="169" t="s">
        <v>3386</v>
      </c>
    </row>
    <row r="2966" spans="3:3">
      <c r="C2966" s="169" t="s">
        <v>3387</v>
      </c>
    </row>
    <row r="2967" spans="3:3">
      <c r="C2967" s="169" t="s">
        <v>3388</v>
      </c>
    </row>
    <row r="2968" spans="3:3">
      <c r="C2968" s="169" t="s">
        <v>3389</v>
      </c>
    </row>
    <row r="2969" spans="3:3">
      <c r="C2969" s="169" t="s">
        <v>3390</v>
      </c>
    </row>
    <row r="2970" spans="3:3">
      <c r="C2970" s="169" t="s">
        <v>3391</v>
      </c>
    </row>
    <row r="2971" spans="3:3">
      <c r="C2971" s="169" t="s">
        <v>3392</v>
      </c>
    </row>
    <row r="2972" spans="3:3">
      <c r="C2972" s="169" t="s">
        <v>3393</v>
      </c>
    </row>
    <row r="2973" spans="3:3">
      <c r="C2973" s="169" t="s">
        <v>3394</v>
      </c>
    </row>
    <row r="2974" spans="3:3">
      <c r="C2974" s="169" t="s">
        <v>3395</v>
      </c>
    </row>
    <row r="2978" spans="2:18" ht="14">
      <c r="B2978" s="164" t="s">
        <v>3396</v>
      </c>
      <c r="C2978" s="165"/>
      <c r="D2978" s="165"/>
      <c r="E2978" s="165"/>
      <c r="F2978" s="165"/>
      <c r="G2978" s="165"/>
      <c r="H2978" s="165"/>
      <c r="I2978" s="166"/>
    </row>
    <row r="2980" spans="2:18">
      <c r="C2980" s="191" t="s">
        <v>4601</v>
      </c>
      <c r="F2980" s="191" t="s">
        <v>1157</v>
      </c>
      <c r="L2980" s="191"/>
    </row>
    <row r="2981" spans="2:18">
      <c r="C2981" s="169" t="s">
        <v>841</v>
      </c>
      <c r="F2981" s="169" t="s">
        <v>810</v>
      </c>
    </row>
    <row r="2982" spans="2:18">
      <c r="C2982" s="169" t="s">
        <v>3349</v>
      </c>
      <c r="F2982" s="169" t="s">
        <v>3397</v>
      </c>
    </row>
    <row r="2983" spans="2:18">
      <c r="C2983" s="169" t="s">
        <v>3350</v>
      </c>
      <c r="F2983" s="169" t="s">
        <v>3398</v>
      </c>
    </row>
    <row r="2984" spans="2:18">
      <c r="C2984" s="169" t="s">
        <v>3351</v>
      </c>
      <c r="F2984" s="169" t="s">
        <v>3399</v>
      </c>
    </row>
    <row r="2985" spans="2:18">
      <c r="C2985" s="169" t="s">
        <v>3352</v>
      </c>
      <c r="F2985" s="169" t="s">
        <v>3400</v>
      </c>
    </row>
    <row r="2986" spans="2:18" ht="9.5" customHeight="1">
      <c r="C2986" s="169" t="s">
        <v>3353</v>
      </c>
      <c r="F2986" s="169" t="s">
        <v>3401</v>
      </c>
      <c r="N2986" s="206"/>
      <c r="O2986" s="206"/>
      <c r="P2986" s="206"/>
      <c r="Q2986" s="206"/>
      <c r="R2986" s="206"/>
    </row>
    <row r="2987" spans="2:18">
      <c r="C2987" s="169" t="s">
        <v>3354</v>
      </c>
      <c r="N2987" s="206"/>
      <c r="O2987" s="206"/>
      <c r="P2987" s="206"/>
      <c r="Q2987" s="206"/>
      <c r="R2987" s="206"/>
    </row>
    <row r="2988" spans="2:18">
      <c r="C2988" s="169" t="s">
        <v>3355</v>
      </c>
    </row>
    <row r="2989" spans="2:18">
      <c r="C2989" s="169" t="s">
        <v>3356</v>
      </c>
    </row>
    <row r="2990" spans="2:18">
      <c r="C2990" s="169" t="s">
        <v>3357</v>
      </c>
    </row>
    <row r="2991" spans="2:18">
      <c r="C2991" s="169" t="s">
        <v>3358</v>
      </c>
    </row>
    <row r="2992" spans="2:18">
      <c r="C2992" s="169" t="s">
        <v>3359</v>
      </c>
    </row>
    <row r="2993" spans="3:10">
      <c r="C2993" s="169" t="s">
        <v>3360</v>
      </c>
    </row>
    <row r="2994" spans="3:10">
      <c r="C2994" s="169" t="s">
        <v>3361</v>
      </c>
    </row>
    <row r="2995" spans="3:10">
      <c r="C2995" s="169" t="s">
        <v>3362</v>
      </c>
    </row>
    <row r="2996" spans="3:10">
      <c r="C2996" s="169" t="s">
        <v>3363</v>
      </c>
    </row>
    <row r="2997" spans="3:10">
      <c r="C2997" s="169" t="s">
        <v>3364</v>
      </c>
    </row>
    <row r="2998" spans="3:10">
      <c r="C2998" s="169" t="s">
        <v>3365</v>
      </c>
    </row>
    <row r="2999" spans="3:10">
      <c r="C2999" s="169" t="s">
        <v>3366</v>
      </c>
    </row>
    <row r="3000" spans="3:10">
      <c r="C3000" s="169" t="s">
        <v>3367</v>
      </c>
    </row>
    <row r="3001" spans="3:10">
      <c r="C3001" s="169" t="s">
        <v>3368</v>
      </c>
    </row>
    <row r="3002" spans="3:10">
      <c r="C3002" s="169" t="s">
        <v>3369</v>
      </c>
    </row>
    <row r="3003" spans="3:10">
      <c r="C3003" s="169" t="s">
        <v>3370</v>
      </c>
      <c r="G3003" s="206"/>
      <c r="H3003" s="206"/>
      <c r="I3003" s="206"/>
      <c r="J3003" s="206"/>
    </row>
    <row r="3004" spans="3:10">
      <c r="C3004" s="169" t="s">
        <v>3371</v>
      </c>
      <c r="G3004" s="206"/>
      <c r="H3004" s="206"/>
      <c r="I3004" s="206"/>
      <c r="J3004" s="206"/>
    </row>
    <row r="3005" spans="3:10">
      <c r="C3005" s="169" t="s">
        <v>3372</v>
      </c>
      <c r="G3005" s="206"/>
      <c r="H3005" s="206"/>
      <c r="I3005" s="206"/>
      <c r="J3005" s="206"/>
    </row>
    <row r="3006" spans="3:10">
      <c r="C3006" s="169" t="s">
        <v>3373</v>
      </c>
      <c r="G3006" s="206"/>
      <c r="H3006" s="206"/>
      <c r="I3006" s="206"/>
      <c r="J3006" s="206"/>
    </row>
    <row r="3007" spans="3:10">
      <c r="C3007" s="169" t="s">
        <v>3374</v>
      </c>
      <c r="G3007" s="206"/>
      <c r="H3007" s="206"/>
      <c r="I3007" s="206"/>
      <c r="J3007" s="206"/>
    </row>
    <row r="3008" spans="3:10">
      <c r="C3008" s="169" t="s">
        <v>3375</v>
      </c>
      <c r="G3008" s="206"/>
      <c r="H3008" s="206"/>
      <c r="I3008" s="206"/>
      <c r="J3008" s="206"/>
    </row>
    <row r="3009" spans="3:10">
      <c r="C3009" s="169" t="s">
        <v>3376</v>
      </c>
      <c r="G3009" s="206"/>
      <c r="H3009" s="206"/>
      <c r="I3009" s="206"/>
      <c r="J3009" s="206"/>
    </row>
    <row r="3010" spans="3:10">
      <c r="C3010" s="169" t="s">
        <v>3377</v>
      </c>
      <c r="G3010" s="206"/>
      <c r="H3010" s="206"/>
      <c r="I3010" s="206"/>
      <c r="J3010" s="206"/>
    </row>
    <row r="3011" spans="3:10">
      <c r="C3011" s="169" t="s">
        <v>3378</v>
      </c>
      <c r="G3011" s="206"/>
      <c r="H3011" s="206"/>
      <c r="I3011" s="206"/>
      <c r="J3011" s="206"/>
    </row>
    <row r="3012" spans="3:10">
      <c r="C3012" s="169" t="s">
        <v>3379</v>
      </c>
      <c r="G3012" s="206"/>
      <c r="H3012" s="206"/>
      <c r="I3012" s="206"/>
      <c r="J3012" s="206"/>
    </row>
    <row r="3013" spans="3:10">
      <c r="C3013" s="169" t="s">
        <v>3380</v>
      </c>
      <c r="G3013" s="206"/>
      <c r="H3013" s="206"/>
      <c r="I3013" s="206"/>
      <c r="J3013" s="206"/>
    </row>
    <row r="3014" spans="3:10">
      <c r="C3014" s="169" t="s">
        <v>3381</v>
      </c>
      <c r="G3014" s="206"/>
      <c r="H3014" s="206"/>
      <c r="I3014" s="206"/>
      <c r="J3014" s="206"/>
    </row>
    <row r="3015" spans="3:10">
      <c r="C3015" s="169" t="s">
        <v>3382</v>
      </c>
      <c r="G3015" s="206"/>
      <c r="H3015" s="206"/>
      <c r="I3015" s="206"/>
      <c r="J3015" s="206"/>
    </row>
    <row r="3016" spans="3:10">
      <c r="C3016" s="169" t="s">
        <v>3383</v>
      </c>
    </row>
    <row r="3017" spans="3:10">
      <c r="C3017" s="169" t="s">
        <v>3384</v>
      </c>
    </row>
    <row r="3018" spans="3:10">
      <c r="C3018" s="169" t="s">
        <v>3385</v>
      </c>
    </row>
    <row r="3019" spans="3:10">
      <c r="C3019" s="169" t="s">
        <v>3386</v>
      </c>
    </row>
    <row r="3020" spans="3:10">
      <c r="C3020" s="169" t="s">
        <v>3387</v>
      </c>
    </row>
    <row r="3021" spans="3:10">
      <c r="C3021" s="169" t="s">
        <v>3388</v>
      </c>
    </row>
    <row r="3022" spans="3:10">
      <c r="C3022" s="169" t="s">
        <v>3389</v>
      </c>
    </row>
    <row r="3023" spans="3:10">
      <c r="C3023" s="169" t="s">
        <v>3390</v>
      </c>
    </row>
    <row r="3024" spans="3:10">
      <c r="C3024" s="169" t="s">
        <v>3391</v>
      </c>
    </row>
    <row r="3025" spans="2:9">
      <c r="C3025" s="169" t="s">
        <v>3392</v>
      </c>
    </row>
    <row r="3026" spans="2:9">
      <c r="C3026" s="169" t="s">
        <v>3393</v>
      </c>
    </row>
    <row r="3027" spans="2:9">
      <c r="C3027" s="169" t="s">
        <v>3394</v>
      </c>
    </row>
    <row r="3028" spans="2:9">
      <c r="C3028" s="169" t="s">
        <v>3395</v>
      </c>
    </row>
    <row r="3029" spans="2:9">
      <c r="C3029" s="169" t="s">
        <v>3402</v>
      </c>
    </row>
    <row r="3033" spans="2:9" ht="14">
      <c r="B3033" s="164" t="s">
        <v>3403</v>
      </c>
      <c r="C3033" s="165"/>
      <c r="D3033" s="165"/>
      <c r="E3033" s="165"/>
      <c r="F3033" s="165"/>
      <c r="G3033" s="165"/>
      <c r="H3033" s="165"/>
      <c r="I3033" s="166"/>
    </row>
    <row r="3035" spans="2:9">
      <c r="C3035" s="191" t="s">
        <v>4603</v>
      </c>
      <c r="F3035" s="191" t="s">
        <v>838</v>
      </c>
      <c r="I3035" s="191" t="s">
        <v>4467</v>
      </c>
    </row>
    <row r="3036" spans="2:9">
      <c r="C3036" s="169" t="s">
        <v>4266</v>
      </c>
      <c r="F3036" s="169" t="s">
        <v>810</v>
      </c>
      <c r="I3036" s="169" t="s">
        <v>4266</v>
      </c>
    </row>
    <row r="3037" spans="2:9">
      <c r="C3037" s="167" t="s">
        <v>4604</v>
      </c>
      <c r="F3037" s="169" t="s">
        <v>3404</v>
      </c>
      <c r="I3037" s="168" t="s">
        <v>4604</v>
      </c>
    </row>
    <row r="3038" spans="2:9">
      <c r="C3038" s="169" t="s">
        <v>4605</v>
      </c>
      <c r="F3038" s="169" t="s">
        <v>3405</v>
      </c>
      <c r="I3038" s="169" t="s">
        <v>4606</v>
      </c>
    </row>
    <row r="3039" spans="2:9">
      <c r="C3039" s="169" t="s">
        <v>4607</v>
      </c>
      <c r="F3039" s="169" t="s">
        <v>3406</v>
      </c>
    </row>
    <row r="3040" spans="2:9">
      <c r="C3040" s="169" t="s">
        <v>4608</v>
      </c>
      <c r="F3040" s="169" t="s">
        <v>3407</v>
      </c>
    </row>
    <row r="3041" spans="2:16">
      <c r="C3041" s="169" t="s">
        <v>4609</v>
      </c>
      <c r="F3041" s="169" t="s">
        <v>3408</v>
      </c>
    </row>
    <row r="3042" spans="2:16">
      <c r="C3042" s="169" t="s">
        <v>4610</v>
      </c>
      <c r="F3042" s="169" t="s">
        <v>3409</v>
      </c>
    </row>
    <row r="3043" spans="2:16">
      <c r="C3043" s="169" t="s">
        <v>4611</v>
      </c>
    </row>
    <row r="3044" spans="2:16">
      <c r="C3044" s="167" t="s">
        <v>4606</v>
      </c>
    </row>
    <row r="3045" spans="2:16">
      <c r="I3045" s="167"/>
    </row>
    <row r="3046" spans="2:16">
      <c r="L3046" s="167"/>
    </row>
    <row r="3048" spans="2:16" ht="14">
      <c r="B3048" s="164" t="s">
        <v>4612</v>
      </c>
      <c r="C3048" s="165"/>
      <c r="D3048" s="165"/>
      <c r="E3048" s="165"/>
      <c r="F3048" s="165"/>
      <c r="G3048" s="165"/>
      <c r="H3048" s="165"/>
      <c r="I3048" s="165"/>
      <c r="J3048" s="165"/>
      <c r="K3048" s="165"/>
      <c r="L3048" s="165"/>
      <c r="M3048" s="165"/>
      <c r="N3048" s="165"/>
      <c r="O3048" s="165"/>
      <c r="P3048" s="166"/>
    </row>
    <row r="3050" spans="2:16">
      <c r="C3050" s="191" t="s">
        <v>823</v>
      </c>
    </row>
    <row r="3051" spans="2:16">
      <c r="C3051" s="169" t="s">
        <v>810</v>
      </c>
    </row>
    <row r="3052" spans="2:16">
      <c r="C3052" s="169" t="s">
        <v>3410</v>
      </c>
    </row>
    <row r="3053" spans="2:16">
      <c r="C3053" s="169" t="s">
        <v>3411</v>
      </c>
    </row>
    <row r="3054" spans="2:16">
      <c r="C3054" s="169" t="s">
        <v>3412</v>
      </c>
    </row>
    <row r="3055" spans="2:16">
      <c r="C3055" s="169" t="s">
        <v>3413</v>
      </c>
    </row>
    <row r="3059" spans="2:16" ht="14">
      <c r="B3059" s="164" t="s">
        <v>4613</v>
      </c>
      <c r="C3059" s="165"/>
      <c r="D3059" s="165"/>
      <c r="E3059" s="165"/>
      <c r="F3059" s="165"/>
      <c r="G3059" s="165"/>
      <c r="H3059" s="165"/>
      <c r="I3059" s="165"/>
      <c r="J3059" s="166"/>
    </row>
    <row r="3061" spans="2:16">
      <c r="C3061" s="191" t="s">
        <v>809</v>
      </c>
    </row>
    <row r="3062" spans="2:16">
      <c r="C3062" s="169" t="s">
        <v>810</v>
      </c>
    </row>
    <row r="3063" spans="2:16">
      <c r="C3063" s="169" t="s">
        <v>3414</v>
      </c>
    </row>
    <row r="3064" spans="2:16">
      <c r="C3064" s="169" t="s">
        <v>3415</v>
      </c>
    </row>
    <row r="3068" spans="2:16" ht="14">
      <c r="B3068" s="164" t="s">
        <v>4614</v>
      </c>
      <c r="C3068" s="165"/>
      <c r="D3068" s="165"/>
      <c r="E3068" s="165"/>
      <c r="F3068" s="165"/>
      <c r="G3068" s="165"/>
      <c r="H3068" s="165"/>
      <c r="I3068" s="165"/>
      <c r="J3068" s="165"/>
      <c r="K3068" s="165"/>
      <c r="L3068" s="165"/>
      <c r="M3068" s="165"/>
      <c r="N3068" s="165"/>
      <c r="O3068" s="165"/>
      <c r="P3068" s="166"/>
    </row>
    <row r="3070" spans="2:16">
      <c r="C3070" s="191" t="s">
        <v>4603</v>
      </c>
    </row>
    <row r="3071" spans="2:16">
      <c r="C3071" s="169" t="s">
        <v>810</v>
      </c>
    </row>
    <row r="3072" spans="2:16">
      <c r="C3072" s="169" t="s">
        <v>3414</v>
      </c>
    </row>
    <row r="3073" spans="2:9">
      <c r="C3073" s="169" t="s">
        <v>3416</v>
      </c>
    </row>
    <row r="3074" spans="2:9">
      <c r="C3074" s="169" t="s">
        <v>3417</v>
      </c>
    </row>
    <row r="3075" spans="2:9">
      <c r="C3075" s="169" t="s">
        <v>3418</v>
      </c>
    </row>
    <row r="3076" spans="2:9">
      <c r="C3076" s="169" t="s">
        <v>3419</v>
      </c>
    </row>
    <row r="3077" spans="2:9">
      <c r="C3077" s="169" t="s">
        <v>3420</v>
      </c>
    </row>
    <row r="3078" spans="2:9">
      <c r="C3078" s="169" t="s">
        <v>3421</v>
      </c>
    </row>
    <row r="3079" spans="2:9">
      <c r="C3079" s="169" t="s">
        <v>3415</v>
      </c>
    </row>
    <row r="3083" spans="2:9" ht="14">
      <c r="B3083" s="164" t="s">
        <v>3422</v>
      </c>
      <c r="C3083" s="165"/>
      <c r="D3083" s="165"/>
      <c r="E3083" s="165"/>
      <c r="F3083" s="165"/>
      <c r="G3083" s="165"/>
      <c r="H3083" s="165"/>
      <c r="I3083" s="166"/>
    </row>
    <row r="3085" spans="2:9">
      <c r="C3085" s="191" t="s">
        <v>4421</v>
      </c>
      <c r="F3085" s="191" t="s">
        <v>838</v>
      </c>
      <c r="I3085" s="191" t="s">
        <v>4615</v>
      </c>
    </row>
    <row r="3086" spans="2:9">
      <c r="C3086" s="169" t="s">
        <v>4266</v>
      </c>
      <c r="F3086" s="169" t="s">
        <v>810</v>
      </c>
      <c r="I3086" s="169" t="s">
        <v>4266</v>
      </c>
    </row>
    <row r="3087" spans="2:9">
      <c r="C3087" s="167" t="s">
        <v>4616</v>
      </c>
      <c r="F3087" s="169" t="s">
        <v>3423</v>
      </c>
      <c r="I3087" s="169" t="s">
        <v>4616</v>
      </c>
    </row>
    <row r="3088" spans="2:9">
      <c r="C3088" s="169" t="s">
        <v>4617</v>
      </c>
      <c r="F3088" s="169" t="s">
        <v>3424</v>
      </c>
      <c r="I3088" s="169" t="s">
        <v>4618</v>
      </c>
    </row>
    <row r="3089" spans="2:19">
      <c r="C3089" s="169" t="s">
        <v>4619</v>
      </c>
      <c r="F3089" s="169" t="s">
        <v>3425</v>
      </c>
    </row>
    <row r="3090" spans="2:19">
      <c r="C3090" s="169" t="s">
        <v>4620</v>
      </c>
      <c r="F3090" s="169" t="s">
        <v>3426</v>
      </c>
    </row>
    <row r="3091" spans="2:19">
      <c r="C3091" s="169" t="s">
        <v>4621</v>
      </c>
      <c r="F3091" s="169" t="s">
        <v>3427</v>
      </c>
    </row>
    <row r="3092" spans="2:19">
      <c r="C3092" s="169" t="s">
        <v>4622</v>
      </c>
      <c r="F3092" s="169" t="s">
        <v>3428</v>
      </c>
    </row>
    <row r="3093" spans="2:19">
      <c r="C3093" s="169" t="s">
        <v>4623</v>
      </c>
    </row>
    <row r="3094" spans="2:19">
      <c r="C3094" s="167" t="s">
        <v>4618</v>
      </c>
      <c r="J3094" s="167"/>
    </row>
    <row r="3095" spans="2:19">
      <c r="L3095" s="167"/>
      <c r="S3095" s="167"/>
    </row>
    <row r="3096" spans="2:19">
      <c r="L3096" s="167"/>
      <c r="S3096" s="167"/>
    </row>
    <row r="3098" spans="2:19" ht="14">
      <c r="B3098" s="164" t="s">
        <v>4624</v>
      </c>
      <c r="C3098" s="165"/>
      <c r="D3098" s="165"/>
      <c r="E3098" s="165"/>
      <c r="F3098" s="165"/>
      <c r="G3098" s="165"/>
      <c r="H3098" s="165"/>
      <c r="I3098" s="165"/>
      <c r="J3098" s="165"/>
      <c r="K3098" s="165"/>
      <c r="L3098" s="165"/>
      <c r="M3098" s="165"/>
      <c r="N3098" s="165"/>
      <c r="O3098" s="165"/>
      <c r="P3098" s="166"/>
    </row>
    <row r="3100" spans="2:19">
      <c r="C3100" s="191" t="s">
        <v>823</v>
      </c>
    </row>
    <row r="3101" spans="2:19">
      <c r="C3101" s="169" t="s">
        <v>810</v>
      </c>
    </row>
    <row r="3102" spans="2:19">
      <c r="C3102" s="169" t="s">
        <v>3429</v>
      </c>
    </row>
    <row r="3103" spans="2:19">
      <c r="C3103" s="169" t="s">
        <v>3430</v>
      </c>
    </row>
    <row r="3104" spans="2:19">
      <c r="C3104" s="169" t="s">
        <v>3431</v>
      </c>
    </row>
    <row r="3105" spans="2:16">
      <c r="C3105" s="169" t="s">
        <v>3432</v>
      </c>
    </row>
    <row r="3109" spans="2:16" ht="14">
      <c r="B3109" s="164" t="s">
        <v>4625</v>
      </c>
      <c r="C3109" s="165"/>
      <c r="D3109" s="165"/>
      <c r="E3109" s="165"/>
      <c r="F3109" s="165"/>
      <c r="G3109" s="165"/>
      <c r="H3109" s="165"/>
      <c r="I3109" s="165"/>
      <c r="J3109" s="166"/>
    </row>
    <row r="3111" spans="2:16">
      <c r="C3111" s="191" t="s">
        <v>809</v>
      </c>
    </row>
    <row r="3112" spans="2:16">
      <c r="C3112" s="169" t="s">
        <v>810</v>
      </c>
    </row>
    <row r="3113" spans="2:16">
      <c r="C3113" s="169" t="s">
        <v>3433</v>
      </c>
    </row>
    <row r="3114" spans="2:16">
      <c r="C3114" s="169" t="s">
        <v>3434</v>
      </c>
    </row>
    <row r="3118" spans="2:16" ht="14">
      <c r="B3118" s="164" t="s">
        <v>4626</v>
      </c>
      <c r="C3118" s="165"/>
      <c r="D3118" s="165"/>
      <c r="E3118" s="165"/>
      <c r="F3118" s="165"/>
      <c r="G3118" s="165"/>
      <c r="H3118" s="165"/>
      <c r="I3118" s="165"/>
      <c r="J3118" s="165"/>
      <c r="K3118" s="165"/>
      <c r="L3118" s="165"/>
      <c r="M3118" s="165"/>
      <c r="N3118" s="165"/>
      <c r="O3118" s="165"/>
      <c r="P3118" s="166"/>
    </row>
    <row r="3120" spans="2:16">
      <c r="C3120" s="191" t="s">
        <v>4421</v>
      </c>
    </row>
    <row r="3121" spans="2:8">
      <c r="C3121" s="169" t="s">
        <v>810</v>
      </c>
    </row>
    <row r="3122" spans="2:8">
      <c r="C3122" s="168" t="s">
        <v>3433</v>
      </c>
    </row>
    <row r="3123" spans="2:8">
      <c r="C3123" s="168" t="s">
        <v>3435</v>
      </c>
    </row>
    <row r="3124" spans="2:8">
      <c r="C3124" s="168" t="s">
        <v>3417</v>
      </c>
    </row>
    <row r="3125" spans="2:8">
      <c r="C3125" s="168" t="s">
        <v>3436</v>
      </c>
    </row>
    <row r="3126" spans="2:8">
      <c r="C3126" s="168" t="s">
        <v>3419</v>
      </c>
    </row>
    <row r="3127" spans="2:8">
      <c r="C3127" s="168" t="s">
        <v>3420</v>
      </c>
    </row>
    <row r="3128" spans="2:8">
      <c r="C3128" s="168" t="s">
        <v>4627</v>
      </c>
    </row>
    <row r="3129" spans="2:8">
      <c r="C3129" s="168" t="s">
        <v>4628</v>
      </c>
    </row>
    <row r="3130" spans="2:8">
      <c r="G3130" s="168"/>
    </row>
    <row r="3133" spans="2:8" ht="14.15" customHeight="1">
      <c r="B3133" s="164" t="s">
        <v>4629</v>
      </c>
      <c r="C3133" s="165"/>
      <c r="D3133" s="165"/>
      <c r="E3133" s="165"/>
      <c r="F3133" s="165"/>
      <c r="G3133" s="165"/>
      <c r="H3133" s="166"/>
    </row>
    <row r="3134" spans="2:8" ht="9" customHeight="1"/>
    <row r="3135" spans="2:8" ht="9" customHeight="1">
      <c r="B3135" s="208"/>
      <c r="C3135" s="191" t="s">
        <v>3437</v>
      </c>
    </row>
    <row r="3136" spans="2:8" ht="9" customHeight="1">
      <c r="C3136" s="169" t="s">
        <v>841</v>
      </c>
    </row>
    <row r="3137" spans="3:3" ht="9" customHeight="1">
      <c r="C3137" s="169" t="s">
        <v>3438</v>
      </c>
    </row>
    <row r="3138" spans="3:3" ht="9" customHeight="1">
      <c r="C3138" s="169" t="s">
        <v>3439</v>
      </c>
    </row>
    <row r="3139" spans="3:3" ht="9" customHeight="1">
      <c r="C3139" s="169" t="s">
        <v>3440</v>
      </c>
    </row>
    <row r="3140" spans="3:3" ht="9" customHeight="1">
      <c r="C3140" s="169" t="s">
        <v>3441</v>
      </c>
    </row>
    <row r="3141" spans="3:3" ht="9" customHeight="1">
      <c r="C3141" s="169" t="s">
        <v>3442</v>
      </c>
    </row>
    <row r="3142" spans="3:3" ht="9" customHeight="1">
      <c r="C3142" s="169" t="s">
        <v>3443</v>
      </c>
    </row>
    <row r="3143" spans="3:3" ht="9" customHeight="1">
      <c r="C3143" s="169" t="s">
        <v>3444</v>
      </c>
    </row>
    <row r="3144" spans="3:3" ht="9" customHeight="1">
      <c r="C3144" s="169" t="s">
        <v>3445</v>
      </c>
    </row>
    <row r="3145" spans="3:3" ht="9" customHeight="1">
      <c r="C3145" s="169" t="s">
        <v>3446</v>
      </c>
    </row>
    <row r="3146" spans="3:3" ht="9" customHeight="1">
      <c r="C3146" s="169" t="s">
        <v>3447</v>
      </c>
    </row>
    <row r="3147" spans="3:3" ht="9" customHeight="1">
      <c r="C3147" s="169" t="s">
        <v>3448</v>
      </c>
    </row>
    <row r="3148" spans="3:3" ht="9" customHeight="1">
      <c r="C3148" s="169" t="s">
        <v>3449</v>
      </c>
    </row>
    <row r="3149" spans="3:3" ht="9" customHeight="1">
      <c r="C3149" s="169" t="s">
        <v>3450</v>
      </c>
    </row>
    <row r="3150" spans="3:3" ht="9" customHeight="1">
      <c r="C3150" s="169" t="s">
        <v>3451</v>
      </c>
    </row>
    <row r="3151" spans="3:3" ht="9" customHeight="1">
      <c r="C3151" s="169" t="s">
        <v>3452</v>
      </c>
    </row>
    <row r="3152" spans="3:3" ht="9" customHeight="1">
      <c r="C3152" s="169" t="s">
        <v>3453</v>
      </c>
    </row>
    <row r="3153" spans="2:9" ht="9" customHeight="1">
      <c r="C3153" s="169" t="s">
        <v>3454</v>
      </c>
    </row>
    <row r="3154" spans="2:9" ht="9" customHeight="1">
      <c r="C3154" s="169" t="s">
        <v>3455</v>
      </c>
    </row>
    <row r="3155" spans="2:9" ht="9" customHeight="1">
      <c r="C3155" s="169" t="s">
        <v>3456</v>
      </c>
    </row>
    <row r="3156" spans="2:9" ht="9" customHeight="1">
      <c r="C3156" s="169" t="s">
        <v>3457</v>
      </c>
    </row>
    <row r="3157" spans="2:9" ht="9" customHeight="1">
      <c r="C3157" s="169" t="s">
        <v>3458</v>
      </c>
    </row>
    <row r="3158" spans="2:9" ht="9" customHeight="1">
      <c r="C3158" s="169" t="s">
        <v>3459</v>
      </c>
    </row>
    <row r="3159" spans="2:9" ht="9" customHeight="1">
      <c r="C3159" s="169" t="s">
        <v>3460</v>
      </c>
    </row>
    <row r="3160" spans="2:9" ht="9" customHeight="1"/>
    <row r="3163" spans="2:9" ht="14">
      <c r="B3163" s="164" t="s">
        <v>3461</v>
      </c>
      <c r="C3163" s="165"/>
      <c r="D3163" s="165"/>
      <c r="E3163" s="165"/>
      <c r="F3163" s="165"/>
      <c r="G3163" s="165"/>
      <c r="H3163" s="165"/>
      <c r="I3163" s="166"/>
    </row>
    <row r="3165" spans="2:9">
      <c r="C3165" s="191" t="s">
        <v>1331</v>
      </c>
      <c r="H3165" s="191" t="s">
        <v>1458</v>
      </c>
    </row>
    <row r="3166" spans="2:9">
      <c r="C3166" s="169" t="s">
        <v>810</v>
      </c>
      <c r="H3166" s="169" t="s">
        <v>810</v>
      </c>
    </row>
    <row r="3167" spans="2:9">
      <c r="C3167" s="169" t="s">
        <v>3462</v>
      </c>
      <c r="H3167" s="169" t="s">
        <v>3462</v>
      </c>
    </row>
    <row r="3168" spans="2:9">
      <c r="C3168" s="169" t="s">
        <v>3463</v>
      </c>
      <c r="H3168" s="169" t="s">
        <v>3463</v>
      </c>
    </row>
    <row r="3169" spans="1:12">
      <c r="C3169" s="169" t="s">
        <v>3464</v>
      </c>
      <c r="H3169" s="169" t="s">
        <v>3464</v>
      </c>
    </row>
    <row r="3170" spans="1:12">
      <c r="C3170" s="169" t="s">
        <v>3465</v>
      </c>
      <c r="H3170" s="169" t="s">
        <v>3465</v>
      </c>
    </row>
    <row r="3171" spans="1:12">
      <c r="C3171" s="169" t="s">
        <v>3466</v>
      </c>
      <c r="H3171" s="169" t="s">
        <v>3466</v>
      </c>
    </row>
    <row r="3172" spans="1:12">
      <c r="C3172" s="169" t="s">
        <v>3467</v>
      </c>
      <c r="H3172" s="169" t="s">
        <v>3467</v>
      </c>
    </row>
    <row r="3173" spans="1:12">
      <c r="C3173" s="169" t="s">
        <v>3468</v>
      </c>
      <c r="H3173" s="169" t="s">
        <v>3468</v>
      </c>
    </row>
    <row r="3174" spans="1:12">
      <c r="C3174" s="169" t="s">
        <v>3469</v>
      </c>
      <c r="H3174" s="169" t="s">
        <v>3469</v>
      </c>
    </row>
    <row r="3175" spans="1:12">
      <c r="C3175" s="169" t="s">
        <v>3470</v>
      </c>
      <c r="H3175" s="169" t="s">
        <v>3470</v>
      </c>
    </row>
    <row r="3176" spans="1:12">
      <c r="C3176" s="169" t="s">
        <v>3471</v>
      </c>
      <c r="H3176" s="169" t="s">
        <v>3471</v>
      </c>
    </row>
    <row r="3177" spans="1:12">
      <c r="C3177" s="169" t="s">
        <v>2961</v>
      </c>
      <c r="H3177" s="169" t="s">
        <v>2961</v>
      </c>
    </row>
    <row r="3178" spans="1:12">
      <c r="C3178" s="169" t="s">
        <v>3472</v>
      </c>
    </row>
    <row r="3182" spans="1:12" s="174" customFormat="1" ht="14">
      <c r="A3182" s="170"/>
      <c r="B3182" s="164" t="s">
        <v>3473</v>
      </c>
      <c r="C3182" s="172"/>
      <c r="D3182" s="172"/>
      <c r="E3182" s="172"/>
      <c r="F3182" s="172"/>
      <c r="G3182" s="172"/>
      <c r="H3182" s="172"/>
      <c r="I3182" s="172"/>
      <c r="J3182" s="172"/>
      <c r="K3182" s="172"/>
      <c r="L3182" s="173"/>
    </row>
    <row r="3184" spans="1:12">
      <c r="B3184" s="215"/>
      <c r="C3184" s="191" t="s">
        <v>3112</v>
      </c>
      <c r="H3184" s="191" t="s">
        <v>4630</v>
      </c>
      <c r="I3184" s="191"/>
    </row>
    <row r="3185" spans="3:8">
      <c r="C3185" s="169" t="s">
        <v>810</v>
      </c>
      <c r="H3185" s="169" t="s">
        <v>810</v>
      </c>
    </row>
    <row r="3186" spans="3:8">
      <c r="C3186" s="169" t="s">
        <v>1334</v>
      </c>
      <c r="H3186" s="169" t="s">
        <v>1334</v>
      </c>
    </row>
    <row r="3187" spans="3:8">
      <c r="C3187" s="169" t="s">
        <v>1341</v>
      </c>
      <c r="H3187" s="169" t="s">
        <v>1342</v>
      </c>
    </row>
    <row r="3188" spans="3:8">
      <c r="C3188" s="169" t="s">
        <v>1350</v>
      </c>
      <c r="H3188" s="169" t="s">
        <v>1351</v>
      </c>
    </row>
    <row r="3189" spans="3:8">
      <c r="C3189" s="169" t="s">
        <v>1358</v>
      </c>
      <c r="H3189" s="169" t="s">
        <v>1359</v>
      </c>
    </row>
    <row r="3190" spans="3:8">
      <c r="C3190" s="169" t="s">
        <v>1342</v>
      </c>
      <c r="H3190" s="169" t="s">
        <v>1367</v>
      </c>
    </row>
    <row r="3191" spans="3:8">
      <c r="C3191" s="169" t="s">
        <v>1351</v>
      </c>
      <c r="H3191" s="169" t="s">
        <v>1375</v>
      </c>
    </row>
    <row r="3192" spans="3:8">
      <c r="C3192" s="169" t="s">
        <v>1359</v>
      </c>
      <c r="H3192" s="169" t="s">
        <v>1382</v>
      </c>
    </row>
    <row r="3193" spans="3:8">
      <c r="C3193" s="169" t="s">
        <v>1367</v>
      </c>
      <c r="H3193" s="169" t="s">
        <v>1390</v>
      </c>
    </row>
    <row r="3194" spans="3:8">
      <c r="C3194" s="169" t="s">
        <v>1375</v>
      </c>
      <c r="H3194" s="169" t="s">
        <v>1394</v>
      </c>
    </row>
    <row r="3195" spans="3:8">
      <c r="C3195" s="169" t="s">
        <v>1382</v>
      </c>
      <c r="H3195" s="169" t="s">
        <v>1397</v>
      </c>
    </row>
    <row r="3196" spans="3:8">
      <c r="C3196" s="169" t="s">
        <v>1390</v>
      </c>
      <c r="H3196" s="169" t="s">
        <v>1400</v>
      </c>
    </row>
    <row r="3197" spans="3:8">
      <c r="C3197" s="169" t="s">
        <v>1394</v>
      </c>
      <c r="H3197" s="169" t="s">
        <v>1402</v>
      </c>
    </row>
    <row r="3198" spans="3:8">
      <c r="C3198" s="169" t="s">
        <v>1397</v>
      </c>
      <c r="H3198" s="169" t="s">
        <v>1404</v>
      </c>
    </row>
    <row r="3199" spans="3:8">
      <c r="C3199" s="169" t="s">
        <v>1400</v>
      </c>
      <c r="H3199" s="175"/>
    </row>
    <row r="3200" spans="3:8">
      <c r="C3200" s="169" t="s">
        <v>1402</v>
      </c>
    </row>
    <row r="3201" spans="1:20">
      <c r="C3201" s="169" t="s">
        <v>1404</v>
      </c>
    </row>
    <row r="3205" spans="1:20" s="174" customFormat="1" ht="14">
      <c r="A3205" s="170"/>
      <c r="B3205" s="164" t="s">
        <v>4631</v>
      </c>
      <c r="C3205" s="172"/>
      <c r="D3205" s="172"/>
      <c r="E3205" s="172"/>
      <c r="F3205" s="172"/>
      <c r="G3205" s="172"/>
      <c r="H3205" s="172"/>
      <c r="I3205" s="172"/>
      <c r="J3205" s="172"/>
      <c r="K3205" s="172"/>
      <c r="L3205" s="172"/>
      <c r="M3205" s="172"/>
      <c r="N3205" s="172"/>
      <c r="O3205" s="172"/>
      <c r="P3205" s="172"/>
      <c r="Q3205" s="172"/>
      <c r="R3205" s="172"/>
      <c r="S3205" s="207"/>
      <c r="T3205" s="228"/>
    </row>
    <row r="3207" spans="1:20">
      <c r="B3207" s="215"/>
      <c r="C3207" s="191" t="s">
        <v>4417</v>
      </c>
    </row>
    <row r="3208" spans="1:20">
      <c r="C3208" s="169" t="s">
        <v>810</v>
      </c>
    </row>
    <row r="3209" spans="1:20">
      <c r="C3209" s="169" t="s">
        <v>1334</v>
      </c>
    </row>
    <row r="3210" spans="1:20">
      <c r="C3210" s="169" t="s">
        <v>3474</v>
      </c>
    </row>
    <row r="3211" spans="1:20">
      <c r="C3211" s="169" t="s">
        <v>3475</v>
      </c>
    </row>
    <row r="3212" spans="1:20">
      <c r="C3212" s="169" t="s">
        <v>3476</v>
      </c>
    </row>
    <row r="3213" spans="1:20">
      <c r="C3213" s="169" t="s">
        <v>3477</v>
      </c>
    </row>
    <row r="3214" spans="1:20">
      <c r="C3214" s="169" t="s">
        <v>3478</v>
      </c>
    </row>
    <row r="3215" spans="1:20">
      <c r="C3215" s="169" t="s">
        <v>1342</v>
      </c>
    </row>
    <row r="3216" spans="1:20">
      <c r="C3216" s="169" t="s">
        <v>1351</v>
      </c>
    </row>
    <row r="3217" spans="3:3">
      <c r="C3217" s="169" t="s">
        <v>3479</v>
      </c>
    </row>
    <row r="3218" spans="3:3">
      <c r="C3218" s="169" t="s">
        <v>3480</v>
      </c>
    </row>
    <row r="3219" spans="3:3">
      <c r="C3219" s="169" t="s">
        <v>3481</v>
      </c>
    </row>
    <row r="3220" spans="3:3">
      <c r="C3220" s="169" t="s">
        <v>3482</v>
      </c>
    </row>
    <row r="3221" spans="3:3">
      <c r="C3221" s="169" t="s">
        <v>3483</v>
      </c>
    </row>
    <row r="3222" spans="3:3">
      <c r="C3222" s="169" t="s">
        <v>3484</v>
      </c>
    </row>
    <row r="3223" spans="3:3">
      <c r="C3223" s="169" t="s">
        <v>3485</v>
      </c>
    </row>
    <row r="3224" spans="3:3">
      <c r="C3224" s="169" t="s">
        <v>3486</v>
      </c>
    </row>
    <row r="3225" spans="3:3">
      <c r="C3225" s="169" t="s">
        <v>3487</v>
      </c>
    </row>
    <row r="3226" spans="3:3">
      <c r="C3226" s="169" t="s">
        <v>3488</v>
      </c>
    </row>
    <row r="3227" spans="3:3">
      <c r="C3227" s="169" t="s">
        <v>3489</v>
      </c>
    </row>
    <row r="3228" spans="3:3">
      <c r="C3228" s="169" t="s">
        <v>3490</v>
      </c>
    </row>
    <row r="3229" spans="3:3">
      <c r="C3229" s="169" t="s">
        <v>3491</v>
      </c>
    </row>
    <row r="3230" spans="3:3">
      <c r="C3230" s="169" t="s">
        <v>3492</v>
      </c>
    </row>
    <row r="3231" spans="3:3">
      <c r="C3231" s="169" t="s">
        <v>3493</v>
      </c>
    </row>
    <row r="3232" spans="3:3">
      <c r="C3232" s="169" t="s">
        <v>3494</v>
      </c>
    </row>
    <row r="3233" spans="1:23">
      <c r="C3233" s="169" t="s">
        <v>3495</v>
      </c>
    </row>
    <row r="3234" spans="1:23">
      <c r="C3234" s="169" t="s">
        <v>3496</v>
      </c>
    </row>
    <row r="3235" spans="1:23">
      <c r="C3235" s="169" t="s">
        <v>3497</v>
      </c>
    </row>
    <row r="3236" spans="1:23">
      <c r="C3236" s="169" t="s">
        <v>3498</v>
      </c>
    </row>
    <row r="3237" spans="1:23">
      <c r="C3237" s="169" t="s">
        <v>3499</v>
      </c>
    </row>
    <row r="3238" spans="1:23">
      <c r="C3238" s="169" t="s">
        <v>3500</v>
      </c>
    </row>
    <row r="3239" spans="1:23">
      <c r="C3239" s="169" t="s">
        <v>3501</v>
      </c>
    </row>
    <row r="3240" spans="1:23">
      <c r="C3240" s="169" t="s">
        <v>3502</v>
      </c>
    </row>
    <row r="3241" spans="1:23">
      <c r="C3241" s="175" t="s">
        <v>1433</v>
      </c>
    </row>
    <row r="3242" spans="1:23">
      <c r="C3242" s="175"/>
    </row>
    <row r="3245" spans="1:23" s="174" customFormat="1" ht="14">
      <c r="A3245" s="170"/>
      <c r="B3245" s="164" t="s">
        <v>3503</v>
      </c>
      <c r="C3245" s="172"/>
      <c r="D3245" s="172"/>
      <c r="E3245" s="172"/>
      <c r="F3245" s="172"/>
      <c r="G3245" s="172"/>
      <c r="H3245" s="172"/>
      <c r="I3245" s="172"/>
      <c r="J3245" s="172"/>
      <c r="K3245" s="172"/>
      <c r="L3245" s="173"/>
      <c r="V3245" s="169"/>
      <c r="W3245" s="169"/>
    </row>
    <row r="3247" spans="1:23">
      <c r="B3247" s="215"/>
      <c r="C3247" s="191" t="s">
        <v>4632</v>
      </c>
      <c r="E3247" s="215"/>
      <c r="G3247" s="191" t="s">
        <v>4547</v>
      </c>
      <c r="K3247" s="191" t="s">
        <v>814</v>
      </c>
      <c r="N3247" s="215"/>
      <c r="O3247" s="191" t="s">
        <v>4615</v>
      </c>
      <c r="R3247" s="215"/>
      <c r="U3247" s="215"/>
    </row>
    <row r="3248" spans="1:23">
      <c r="C3248" s="193" t="s">
        <v>4266</v>
      </c>
      <c r="G3248" s="193" t="s">
        <v>4266</v>
      </c>
      <c r="K3248" s="169" t="s">
        <v>810</v>
      </c>
      <c r="O3248" s="169" t="s">
        <v>810</v>
      </c>
    </row>
    <row r="3249" spans="1:18">
      <c r="C3249" s="193" t="s">
        <v>3504</v>
      </c>
      <c r="G3249" s="193" t="s">
        <v>3504</v>
      </c>
      <c r="K3249" s="169" t="s">
        <v>1338</v>
      </c>
      <c r="O3249" s="169" t="s">
        <v>1335</v>
      </c>
    </row>
    <row r="3250" spans="1:18">
      <c r="C3250" s="193" t="s">
        <v>3505</v>
      </c>
      <c r="G3250" s="193" t="s">
        <v>3505</v>
      </c>
      <c r="K3250" s="169" t="s">
        <v>1346</v>
      </c>
      <c r="O3250" s="169" t="s">
        <v>1343</v>
      </c>
    </row>
    <row r="3251" spans="1:18">
      <c r="C3251" s="169" t="s">
        <v>4427</v>
      </c>
      <c r="G3251" s="193" t="s">
        <v>4428</v>
      </c>
      <c r="K3251" s="169" t="s">
        <v>1355</v>
      </c>
    </row>
    <row r="3252" spans="1:18">
      <c r="C3252" s="169" t="s">
        <v>4429</v>
      </c>
      <c r="G3252" s="193" t="s">
        <v>4430</v>
      </c>
    </row>
    <row r="3253" spans="1:18">
      <c r="B3253" s="175"/>
      <c r="C3253" s="193" t="s">
        <v>4431</v>
      </c>
    </row>
    <row r="3254" spans="1:18">
      <c r="B3254" s="175"/>
      <c r="C3254" s="193" t="s">
        <v>4432</v>
      </c>
    </row>
    <row r="3255" spans="1:18">
      <c r="B3255" s="175"/>
      <c r="C3255" s="175" t="s">
        <v>1433</v>
      </c>
    </row>
    <row r="3256" spans="1:18">
      <c r="B3256" s="175"/>
      <c r="C3256" s="175"/>
    </row>
    <row r="3257" spans="1:18">
      <c r="B3257" s="175"/>
      <c r="C3257" s="175"/>
    </row>
    <row r="3259" spans="1:18" s="174" customFormat="1" ht="14">
      <c r="A3259" s="170"/>
      <c r="B3259" s="164" t="s">
        <v>3506</v>
      </c>
      <c r="C3259" s="172"/>
      <c r="D3259" s="172"/>
      <c r="E3259" s="172"/>
      <c r="F3259" s="172"/>
      <c r="G3259" s="172"/>
      <c r="H3259" s="172"/>
      <c r="I3259" s="172"/>
      <c r="J3259" s="172"/>
      <c r="K3259" s="172"/>
      <c r="L3259" s="172"/>
      <c r="M3259" s="172"/>
      <c r="N3259" s="172"/>
      <c r="O3259" s="173"/>
    </row>
    <row r="3261" spans="1:18">
      <c r="B3261" s="215"/>
      <c r="C3261" s="191" t="s">
        <v>833</v>
      </c>
      <c r="G3261" s="215"/>
      <c r="H3261" s="191" t="s">
        <v>4524</v>
      </c>
      <c r="M3261" s="191" t="s">
        <v>4632</v>
      </c>
      <c r="R3261" s="191"/>
    </row>
    <row r="3262" spans="1:18">
      <c r="C3262" s="169" t="s">
        <v>810</v>
      </c>
      <c r="H3262" s="169" t="s">
        <v>810</v>
      </c>
      <c r="M3262" s="169" t="s">
        <v>810</v>
      </c>
    </row>
    <row r="3263" spans="1:18">
      <c r="C3263" s="169" t="s">
        <v>1334</v>
      </c>
      <c r="H3263" s="169" t="s">
        <v>1334</v>
      </c>
      <c r="M3263" s="169" t="s">
        <v>1338</v>
      </c>
    </row>
    <row r="3264" spans="1:18">
      <c r="C3264" s="169" t="s">
        <v>1407</v>
      </c>
      <c r="H3264" s="169" t="s">
        <v>1407</v>
      </c>
      <c r="M3264" s="169" t="s">
        <v>3507</v>
      </c>
    </row>
    <row r="3265" spans="3:13">
      <c r="C3265" s="169" t="s">
        <v>1342</v>
      </c>
      <c r="H3265" s="169" t="s">
        <v>1342</v>
      </c>
      <c r="M3265" s="169" t="s">
        <v>3508</v>
      </c>
    </row>
    <row r="3266" spans="3:13">
      <c r="C3266" s="169" t="s">
        <v>1351</v>
      </c>
      <c r="H3266" s="169" t="s">
        <v>1351</v>
      </c>
      <c r="M3266" s="169" t="s">
        <v>3509</v>
      </c>
    </row>
    <row r="3267" spans="3:13">
      <c r="C3267" s="169" t="s">
        <v>1359</v>
      </c>
      <c r="H3267" s="169" t="s">
        <v>1359</v>
      </c>
      <c r="M3267" s="169" t="s">
        <v>3510</v>
      </c>
    </row>
    <row r="3268" spans="3:13">
      <c r="C3268" s="169" t="s">
        <v>1420</v>
      </c>
      <c r="H3268" s="169" t="s">
        <v>1420</v>
      </c>
      <c r="M3268" s="169" t="s">
        <v>3511</v>
      </c>
    </row>
    <row r="3269" spans="3:13">
      <c r="C3269" s="169" t="s">
        <v>1367</v>
      </c>
      <c r="H3269" s="169" t="s">
        <v>1367</v>
      </c>
      <c r="M3269" s="175" t="s">
        <v>1433</v>
      </c>
    </row>
    <row r="3270" spans="3:13">
      <c r="C3270" s="169" t="s">
        <v>1375</v>
      </c>
      <c r="H3270" s="169" t="s">
        <v>3512</v>
      </c>
    </row>
    <row r="3271" spans="3:13">
      <c r="C3271" s="169" t="s">
        <v>1382</v>
      </c>
      <c r="H3271" s="169" t="s">
        <v>3513</v>
      </c>
    </row>
    <row r="3272" spans="3:13">
      <c r="C3272" s="169" t="s">
        <v>1390</v>
      </c>
      <c r="H3272" s="175" t="s">
        <v>1433</v>
      </c>
    </row>
    <row r="3273" spans="3:13">
      <c r="C3273" s="169" t="s">
        <v>1394</v>
      </c>
      <c r="H3273" s="175" t="s">
        <v>3514</v>
      </c>
    </row>
    <row r="3274" spans="3:13">
      <c r="C3274" s="169" t="s">
        <v>1397</v>
      </c>
    </row>
    <row r="3275" spans="3:13">
      <c r="C3275" s="169" t="s">
        <v>1400</v>
      </c>
    </row>
    <row r="3276" spans="3:13">
      <c r="C3276" s="169" t="s">
        <v>1402</v>
      </c>
    </row>
    <row r="3277" spans="3:13">
      <c r="C3277" s="169" t="s">
        <v>1404</v>
      </c>
    </row>
    <row r="3281" spans="2:9" ht="14">
      <c r="B3281" s="164" t="s">
        <v>4633</v>
      </c>
      <c r="C3281" s="165"/>
      <c r="D3281" s="165"/>
      <c r="E3281" s="165"/>
      <c r="F3281" s="165"/>
      <c r="G3281" s="165"/>
      <c r="H3281" s="165"/>
      <c r="I3281" s="166"/>
    </row>
    <row r="3283" spans="2:9">
      <c r="C3283" s="191" t="s">
        <v>815</v>
      </c>
    </row>
    <row r="3284" spans="2:9">
      <c r="C3284" s="169" t="s">
        <v>810</v>
      </c>
    </row>
    <row r="3285" spans="2:9">
      <c r="C3285" s="169" t="s">
        <v>3515</v>
      </c>
    </row>
    <row r="3289" spans="2:9" ht="14">
      <c r="B3289" s="164" t="s">
        <v>4634</v>
      </c>
      <c r="C3289" s="165"/>
      <c r="D3289" s="165"/>
      <c r="E3289" s="165"/>
      <c r="F3289" s="165"/>
      <c r="G3289" s="165"/>
      <c r="H3289" s="166"/>
    </row>
    <row r="3291" spans="2:9">
      <c r="C3291" s="191" t="s">
        <v>1292</v>
      </c>
    </row>
    <row r="3292" spans="2:9">
      <c r="C3292" s="169" t="s">
        <v>841</v>
      </c>
    </row>
    <row r="3293" spans="2:9">
      <c r="C3293" s="169" t="s">
        <v>1483</v>
      </c>
    </row>
    <row r="3294" spans="2:9">
      <c r="C3294" s="169" t="s">
        <v>1490</v>
      </c>
    </row>
    <row r="3295" spans="2:9">
      <c r="C3295" s="169" t="s">
        <v>1495</v>
      </c>
    </row>
    <row r="3296" spans="2:9">
      <c r="C3296" s="169" t="s">
        <v>1500</v>
      </c>
    </row>
    <row r="3297" spans="3:3">
      <c r="C3297" s="169" t="s">
        <v>1505</v>
      </c>
    </row>
    <row r="3298" spans="3:3">
      <c r="C3298" s="169" t="s">
        <v>1510</v>
      </c>
    </row>
    <row r="3299" spans="3:3">
      <c r="C3299" s="169" t="s">
        <v>1515</v>
      </c>
    </row>
    <row r="3300" spans="3:3">
      <c r="C3300" s="169" t="s">
        <v>1520</v>
      </c>
    </row>
    <row r="3301" spans="3:3">
      <c r="C3301" s="169" t="s">
        <v>1525</v>
      </c>
    </row>
    <row r="3302" spans="3:3">
      <c r="C3302" s="169" t="s">
        <v>1529</v>
      </c>
    </row>
    <row r="3303" spans="3:3">
      <c r="C3303" s="169" t="s">
        <v>1534</v>
      </c>
    </row>
    <row r="3304" spans="3:3">
      <c r="C3304" s="169" t="s">
        <v>1539</v>
      </c>
    </row>
    <row r="3305" spans="3:3">
      <c r="C3305" s="169" t="s">
        <v>1545</v>
      </c>
    </row>
    <row r="3306" spans="3:3">
      <c r="C3306" s="169" t="s">
        <v>1551</v>
      </c>
    </row>
    <row r="3307" spans="3:3">
      <c r="C3307" s="169" t="s">
        <v>1556</v>
      </c>
    </row>
    <row r="3308" spans="3:3">
      <c r="C3308" s="169" t="s">
        <v>1562</v>
      </c>
    </row>
    <row r="3309" spans="3:3">
      <c r="C3309" s="169" t="s">
        <v>1568</v>
      </c>
    </row>
    <row r="3310" spans="3:3">
      <c r="C3310" s="169" t="s">
        <v>1572</v>
      </c>
    </row>
    <row r="3311" spans="3:3">
      <c r="C3311" s="169" t="s">
        <v>1576</v>
      </c>
    </row>
    <row r="3312" spans="3:3">
      <c r="C3312" s="169" t="s">
        <v>1581</v>
      </c>
    </row>
    <row r="3316" spans="2:14" ht="14">
      <c r="B3316" s="164" t="s">
        <v>3516</v>
      </c>
      <c r="C3316" s="165"/>
      <c r="D3316" s="165"/>
      <c r="E3316" s="165"/>
      <c r="F3316" s="165"/>
      <c r="G3316" s="165"/>
      <c r="H3316" s="166"/>
    </row>
    <row r="3318" spans="2:14">
      <c r="C3318" s="191" t="s">
        <v>1292</v>
      </c>
      <c r="H3318" s="191"/>
      <c r="N3318" s="191"/>
    </row>
    <row r="3319" spans="2:14">
      <c r="C3319" s="169" t="s">
        <v>841</v>
      </c>
    </row>
    <row r="3320" spans="2:14">
      <c r="C3320" s="169" t="s">
        <v>1483</v>
      </c>
    </row>
    <row r="3321" spans="2:14">
      <c r="C3321" s="169" t="s">
        <v>1490</v>
      </c>
    </row>
    <row r="3322" spans="2:14">
      <c r="C3322" s="169" t="s">
        <v>1495</v>
      </c>
    </row>
    <row r="3323" spans="2:14">
      <c r="C3323" s="169" t="s">
        <v>1500</v>
      </c>
    </row>
    <row r="3324" spans="2:14">
      <c r="C3324" s="169" t="s">
        <v>1505</v>
      </c>
    </row>
    <row r="3325" spans="2:14">
      <c r="C3325" s="169" t="s">
        <v>1510</v>
      </c>
    </row>
    <row r="3326" spans="2:14">
      <c r="C3326" s="169" t="s">
        <v>1515</v>
      </c>
    </row>
    <row r="3327" spans="2:14">
      <c r="C3327" s="169" t="s">
        <v>1520</v>
      </c>
    </row>
    <row r="3328" spans="2:14">
      <c r="C3328" s="169" t="s">
        <v>1525</v>
      </c>
    </row>
    <row r="3329" spans="2:8">
      <c r="C3329" s="169" t="s">
        <v>1529</v>
      </c>
    </row>
    <row r="3330" spans="2:8">
      <c r="C3330" s="169" t="s">
        <v>1534</v>
      </c>
    </row>
    <row r="3331" spans="2:8">
      <c r="C3331" s="169" t="s">
        <v>1539</v>
      </c>
    </row>
    <row r="3332" spans="2:8">
      <c r="C3332" s="169" t="s">
        <v>1545</v>
      </c>
    </row>
    <row r="3333" spans="2:8">
      <c r="C3333" s="169" t="s">
        <v>1551</v>
      </c>
    </row>
    <row r="3334" spans="2:8">
      <c r="C3334" s="169" t="s">
        <v>1556</v>
      </c>
    </row>
    <row r="3335" spans="2:8">
      <c r="C3335" s="169" t="s">
        <v>1562</v>
      </c>
    </row>
    <row r="3336" spans="2:8">
      <c r="C3336" s="169" t="s">
        <v>1568</v>
      </c>
    </row>
    <row r="3337" spans="2:8">
      <c r="C3337" s="169" t="s">
        <v>1572</v>
      </c>
    </row>
    <row r="3338" spans="2:8">
      <c r="C3338" s="169" t="s">
        <v>1576</v>
      </c>
    </row>
    <row r="3339" spans="2:8">
      <c r="C3339" s="169" t="s">
        <v>1581</v>
      </c>
    </row>
    <row r="3343" spans="2:8" ht="14">
      <c r="B3343" s="164" t="s">
        <v>4636</v>
      </c>
      <c r="C3343" s="165"/>
      <c r="D3343" s="165"/>
      <c r="E3343" s="165"/>
      <c r="F3343" s="165"/>
      <c r="G3343" s="165"/>
      <c r="H3343" s="166"/>
    </row>
    <row r="3345" spans="3:3">
      <c r="C3345" s="191" t="s">
        <v>1331</v>
      </c>
    </row>
    <row r="3346" spans="3:3">
      <c r="C3346" s="169" t="s">
        <v>841</v>
      </c>
    </row>
    <row r="3347" spans="3:3">
      <c r="C3347" s="169" t="s">
        <v>1928</v>
      </c>
    </row>
    <row r="3348" spans="3:3">
      <c r="C3348" s="169" t="s">
        <v>1930</v>
      </c>
    </row>
    <row r="3349" spans="3:3">
      <c r="C3349" s="169" t="s">
        <v>1934</v>
      </c>
    </row>
    <row r="3350" spans="3:3">
      <c r="C3350" s="169" t="s">
        <v>1937</v>
      </c>
    </row>
    <row r="3351" spans="3:3">
      <c r="C3351" s="169" t="s">
        <v>1940</v>
      </c>
    </row>
    <row r="3352" spans="3:3">
      <c r="C3352" s="169" t="s">
        <v>1944</v>
      </c>
    </row>
    <row r="3353" spans="3:3">
      <c r="C3353" s="169" t="s">
        <v>1946</v>
      </c>
    </row>
    <row r="3354" spans="3:3">
      <c r="C3354" s="169" t="s">
        <v>1950</v>
      </c>
    </row>
    <row r="3355" spans="3:3">
      <c r="C3355" s="169" t="s">
        <v>1955</v>
      </c>
    </row>
    <row r="3356" spans="3:3">
      <c r="C3356" s="169" t="s">
        <v>1959</v>
      </c>
    </row>
    <row r="3357" spans="3:3">
      <c r="C3357" s="169" t="s">
        <v>1963</v>
      </c>
    </row>
    <row r="3358" spans="3:3">
      <c r="C3358" s="169" t="s">
        <v>1966</v>
      </c>
    </row>
    <row r="3362" spans="2:8" ht="14.15" customHeight="1">
      <c r="B3362" s="164" t="s">
        <v>4637</v>
      </c>
      <c r="C3362" s="165"/>
      <c r="D3362" s="165"/>
      <c r="E3362" s="202"/>
      <c r="F3362" s="165"/>
      <c r="G3362" s="165"/>
      <c r="H3362" s="166"/>
    </row>
    <row r="3363" spans="2:8" ht="9.65" customHeight="1"/>
    <row r="3364" spans="2:8" ht="9.65" customHeight="1">
      <c r="C3364" s="191" t="s">
        <v>4638</v>
      </c>
    </row>
    <row r="3365" spans="2:8" ht="9.65" customHeight="1">
      <c r="C3365" s="169" t="s">
        <v>841</v>
      </c>
    </row>
    <row r="3366" spans="2:8" ht="9.65" customHeight="1">
      <c r="C3366" s="169" t="s">
        <v>1928</v>
      </c>
    </row>
    <row r="3367" spans="2:8" ht="9.65" customHeight="1">
      <c r="C3367" s="169" t="s">
        <v>1930</v>
      </c>
    </row>
    <row r="3368" spans="2:8" ht="9.65" customHeight="1">
      <c r="C3368" s="169" t="s">
        <v>1934</v>
      </c>
    </row>
    <row r="3369" spans="2:8" ht="9.65" customHeight="1">
      <c r="C3369" s="169" t="s">
        <v>1937</v>
      </c>
    </row>
    <row r="3370" spans="2:8" ht="9.65" customHeight="1">
      <c r="C3370" s="169" t="s">
        <v>1940</v>
      </c>
    </row>
    <row r="3371" spans="2:8" ht="9.65" customHeight="1">
      <c r="C3371" s="169" t="s">
        <v>1944</v>
      </c>
    </row>
    <row r="3372" spans="2:8" ht="9.65" customHeight="1">
      <c r="C3372" s="169" t="s">
        <v>1946</v>
      </c>
    </row>
    <row r="3373" spans="2:8" ht="9.65" customHeight="1">
      <c r="C3373" s="169" t="s">
        <v>1950</v>
      </c>
    </row>
    <row r="3374" spans="2:8" ht="9.65" customHeight="1">
      <c r="C3374" s="169" t="s">
        <v>1955</v>
      </c>
    </row>
    <row r="3375" spans="2:8" ht="9.65" customHeight="1">
      <c r="C3375" s="169" t="s">
        <v>1959</v>
      </c>
    </row>
    <row r="3376" spans="2:8" ht="9.65" customHeight="1">
      <c r="C3376" s="169" t="s">
        <v>1963</v>
      </c>
    </row>
    <row r="3377" spans="2:9" ht="9.65" customHeight="1">
      <c r="C3377" s="169" t="s">
        <v>1966</v>
      </c>
    </row>
    <row r="3378" spans="2:9" ht="9.65" customHeight="1"/>
    <row r="3379" spans="2:9" ht="9.65" customHeight="1"/>
    <row r="3380" spans="2:9" ht="9.65" customHeight="1"/>
    <row r="3381" spans="2:9" ht="14.15" customHeight="1">
      <c r="B3381" s="164" t="s">
        <v>3517</v>
      </c>
      <c r="C3381" s="165"/>
      <c r="D3381" s="165"/>
      <c r="E3381" s="165"/>
      <c r="F3381" s="202"/>
      <c r="G3381" s="165"/>
      <c r="H3381" s="165"/>
      <c r="I3381" s="166"/>
    </row>
    <row r="3382" spans="2:9" ht="9.65" customHeight="1">
      <c r="E3382" s="191"/>
    </row>
    <row r="3383" spans="2:9" ht="9.65" customHeight="1">
      <c r="C3383" s="191" t="s">
        <v>4639</v>
      </c>
    </row>
    <row r="3384" spans="2:9" ht="9.65" customHeight="1">
      <c r="C3384" s="169" t="s">
        <v>841</v>
      </c>
    </row>
    <row r="3385" spans="2:9" ht="9.65" customHeight="1">
      <c r="C3385" s="169" t="s">
        <v>2259</v>
      </c>
    </row>
    <row r="3386" spans="2:9" ht="9.65" customHeight="1">
      <c r="C3386" s="169" t="s">
        <v>2261</v>
      </c>
    </row>
    <row r="3387" spans="2:9" ht="9.65" customHeight="1">
      <c r="C3387" s="169" t="s">
        <v>2263</v>
      </c>
    </row>
    <row r="3388" spans="2:9" ht="9.65" customHeight="1">
      <c r="C3388" s="169" t="s">
        <v>2265</v>
      </c>
    </row>
    <row r="3389" spans="2:9" ht="9.65" customHeight="1">
      <c r="C3389" s="169" t="s">
        <v>2267</v>
      </c>
    </row>
    <row r="3390" spans="2:9" ht="9.65" customHeight="1">
      <c r="C3390" s="169" t="s">
        <v>2269</v>
      </c>
    </row>
    <row r="3391" spans="2:9" ht="9.65" customHeight="1">
      <c r="C3391" s="169" t="s">
        <v>2271</v>
      </c>
    </row>
    <row r="3392" spans="2:9" ht="9.65" customHeight="1">
      <c r="C3392" s="169" t="s">
        <v>2273</v>
      </c>
    </row>
    <row r="3393" spans="2:26" ht="9.65" customHeight="1">
      <c r="C3393" s="169" t="s">
        <v>2274</v>
      </c>
    </row>
    <row r="3394" spans="2:26" ht="9.65" customHeight="1">
      <c r="C3394" s="169" t="s">
        <v>2275</v>
      </c>
    </row>
    <row r="3395" spans="2:26" ht="9.65" customHeight="1">
      <c r="C3395" s="169" t="s">
        <v>2276</v>
      </c>
    </row>
    <row r="3396" spans="2:26" ht="9.65" customHeight="1">
      <c r="C3396" s="169" t="s">
        <v>2277</v>
      </c>
    </row>
    <row r="3397" spans="2:26" ht="9.65" customHeight="1">
      <c r="C3397" s="169" t="s">
        <v>2278</v>
      </c>
    </row>
    <row r="3398" spans="2:26" ht="9.65" customHeight="1"/>
    <row r="3399" spans="2:26" ht="9.65" customHeight="1"/>
    <row r="3400" spans="2:26" ht="9.65" customHeight="1"/>
    <row r="3401" spans="2:26" ht="14">
      <c r="B3401" s="164" t="s">
        <v>3518</v>
      </c>
      <c r="C3401" s="165"/>
      <c r="D3401" s="165"/>
      <c r="E3401" s="165"/>
      <c r="F3401" s="165"/>
      <c r="G3401" s="165"/>
      <c r="H3401" s="165"/>
      <c r="I3401" s="165"/>
      <c r="J3401" s="166"/>
      <c r="Q3401" s="191"/>
      <c r="S3401" s="208"/>
    </row>
    <row r="3403" spans="2:26">
      <c r="C3403" s="191" t="s">
        <v>4547</v>
      </c>
      <c r="T3403" s="191"/>
      <c r="W3403" s="191"/>
      <c r="Z3403" s="191"/>
    </row>
    <row r="3404" spans="2:26">
      <c r="C3404" s="169" t="s">
        <v>810</v>
      </c>
      <c r="J3404" s="191"/>
    </row>
    <row r="3405" spans="2:26">
      <c r="C3405" s="169" t="s">
        <v>4640</v>
      </c>
      <c r="J3405" s="191"/>
    </row>
    <row r="3406" spans="2:26">
      <c r="C3406" s="169" t="s">
        <v>2298</v>
      </c>
    </row>
    <row r="3407" spans="2:26">
      <c r="C3407" s="169" t="s">
        <v>2300</v>
      </c>
      <c r="N3407" s="175"/>
    </row>
    <row r="3408" spans="2:26">
      <c r="C3408" s="169" t="s">
        <v>2302</v>
      </c>
    </row>
    <row r="3412" spans="2:10" ht="14">
      <c r="B3412" s="164" t="s">
        <v>4641</v>
      </c>
      <c r="C3412" s="165"/>
      <c r="D3412" s="165"/>
      <c r="E3412" s="165"/>
      <c r="F3412" s="165"/>
      <c r="G3412" s="165"/>
      <c r="H3412" s="165"/>
      <c r="I3412" s="165"/>
      <c r="J3412" s="166"/>
    </row>
    <row r="3414" spans="2:10">
      <c r="C3414" s="191" t="s">
        <v>1292</v>
      </c>
    </row>
    <row r="3415" spans="2:10">
      <c r="C3415" s="169" t="s">
        <v>810</v>
      </c>
    </row>
    <row r="3416" spans="2:10">
      <c r="C3416" s="169" t="s">
        <v>1158</v>
      </c>
    </row>
    <row r="3417" spans="2:10">
      <c r="C3417" s="169" t="s">
        <v>2994</v>
      </c>
    </row>
    <row r="3418" spans="2:10">
      <c r="C3418" s="169" t="s">
        <v>2997</v>
      </c>
    </row>
    <row r="3419" spans="2:10">
      <c r="C3419" s="169" t="s">
        <v>3000</v>
      </c>
    </row>
    <row r="3420" spans="2:10">
      <c r="C3420" s="169" t="s">
        <v>3003</v>
      </c>
    </row>
    <row r="3421" spans="2:10">
      <c r="C3421" s="169" t="s">
        <v>3006</v>
      </c>
    </row>
    <row r="3422" spans="2:10">
      <c r="C3422" s="169" t="s">
        <v>3009</v>
      </c>
    </row>
    <row r="3423" spans="2:10">
      <c r="C3423" s="169" t="s">
        <v>3012</v>
      </c>
    </row>
    <row r="3424" spans="2:10">
      <c r="C3424" s="169" t="s">
        <v>3014</v>
      </c>
    </row>
    <row r="3425" spans="2:20">
      <c r="C3425" s="169" t="s">
        <v>3016</v>
      </c>
    </row>
    <row r="3426" spans="2:20">
      <c r="C3426" s="169" t="s">
        <v>3018</v>
      </c>
    </row>
    <row r="3427" spans="2:20">
      <c r="C3427" s="169" t="s">
        <v>3020</v>
      </c>
    </row>
    <row r="3428" spans="2:20">
      <c r="C3428" s="169" t="s">
        <v>3022</v>
      </c>
    </row>
    <row r="3429" spans="2:20">
      <c r="C3429" s="169" t="s">
        <v>2845</v>
      </c>
    </row>
    <row r="3430" spans="2:20">
      <c r="C3430" s="169" t="s">
        <v>2847</v>
      </c>
    </row>
    <row r="3431" spans="2:20">
      <c r="C3431" s="169" t="s">
        <v>2849</v>
      </c>
    </row>
    <row r="3432" spans="2:20">
      <c r="C3432" s="169" t="s">
        <v>4503</v>
      </c>
    </row>
    <row r="3433" spans="2:20">
      <c r="C3433" s="169" t="s">
        <v>4505</v>
      </c>
    </row>
    <row r="3434" spans="2:20">
      <c r="C3434" s="169" t="s">
        <v>4507</v>
      </c>
    </row>
    <row r="3435" spans="2:20">
      <c r="C3435" s="169" t="s">
        <v>4510</v>
      </c>
    </row>
    <row r="3439" spans="2:20" ht="14">
      <c r="B3439" s="164" t="s">
        <v>3519</v>
      </c>
      <c r="C3439" s="165"/>
      <c r="D3439" s="165"/>
      <c r="E3439" s="165"/>
      <c r="F3439" s="165"/>
      <c r="G3439" s="165"/>
      <c r="H3439" s="165"/>
      <c r="I3439" s="165"/>
      <c r="J3439" s="165"/>
      <c r="K3439" s="165"/>
      <c r="L3439" s="165"/>
      <c r="M3439" s="165"/>
      <c r="N3439" s="165"/>
      <c r="O3439" s="165"/>
      <c r="P3439" s="165"/>
      <c r="Q3439" s="166"/>
    </row>
    <row r="3440" spans="2:20">
      <c r="P3440" s="183"/>
      <c r="Q3440" s="204"/>
      <c r="R3440" s="204"/>
      <c r="S3440" s="204"/>
      <c r="T3440" s="204"/>
    </row>
    <row r="3441" spans="3:31">
      <c r="C3441" s="190" t="s">
        <v>3520</v>
      </c>
      <c r="E3441" s="168"/>
      <c r="H3441" s="190" t="s">
        <v>3521</v>
      </c>
      <c r="O3441" s="190" t="s">
        <v>3522</v>
      </c>
      <c r="Y3441" s="209"/>
      <c r="Z3441" s="209"/>
      <c r="AE3441" s="209"/>
    </row>
    <row r="3442" spans="3:31">
      <c r="C3442" s="183" t="s">
        <v>4266</v>
      </c>
      <c r="E3442" s="168"/>
      <c r="H3442" s="210" t="s">
        <v>4266</v>
      </c>
      <c r="O3442" s="183" t="s">
        <v>4266</v>
      </c>
      <c r="Y3442" s="168"/>
      <c r="Z3442" s="168"/>
      <c r="AE3442" s="168"/>
    </row>
    <row r="3443" spans="3:31">
      <c r="C3443" s="183" t="s">
        <v>4642</v>
      </c>
      <c r="E3443" s="168"/>
      <c r="H3443" s="210" t="s">
        <v>4642</v>
      </c>
      <c r="O3443" s="183" t="s">
        <v>4642</v>
      </c>
      <c r="Y3443" s="168"/>
      <c r="Z3443" s="168"/>
      <c r="AE3443" s="168"/>
    </row>
    <row r="3444" spans="3:31">
      <c r="C3444" s="183" t="s">
        <v>4643</v>
      </c>
      <c r="E3444" s="168"/>
      <c r="H3444" s="210" t="s">
        <v>4644</v>
      </c>
      <c r="O3444" s="183" t="s">
        <v>2397</v>
      </c>
      <c r="Y3444" s="168"/>
      <c r="Z3444" s="168"/>
      <c r="AE3444" s="168"/>
    </row>
    <row r="3445" spans="3:31">
      <c r="C3445" s="183" t="s">
        <v>4645</v>
      </c>
      <c r="E3445" s="168"/>
      <c r="H3445" s="210" t="s">
        <v>4646</v>
      </c>
      <c r="O3445" s="183" t="s">
        <v>3523</v>
      </c>
      <c r="Y3445" s="168"/>
      <c r="Z3445" s="168"/>
      <c r="AE3445" s="168"/>
    </row>
    <row r="3446" spans="3:31">
      <c r="C3446" s="183" t="s">
        <v>4647</v>
      </c>
      <c r="E3446" s="168"/>
      <c r="H3446" s="210" t="s">
        <v>4648</v>
      </c>
      <c r="O3446" s="183" t="s">
        <v>3524</v>
      </c>
      <c r="Y3446" s="168"/>
      <c r="Z3446" s="168"/>
      <c r="AE3446" s="168"/>
    </row>
    <row r="3447" spans="3:31">
      <c r="C3447" s="183" t="s">
        <v>2447</v>
      </c>
      <c r="E3447" s="168"/>
      <c r="H3447" s="210" t="s">
        <v>4650</v>
      </c>
      <c r="O3447" s="183" t="s">
        <v>3525</v>
      </c>
      <c r="Y3447" s="168"/>
      <c r="Z3447" s="168"/>
      <c r="AE3447" s="168"/>
    </row>
    <row r="3448" spans="3:31">
      <c r="C3448" s="183" t="s">
        <v>4651</v>
      </c>
      <c r="E3448" s="168"/>
      <c r="H3448" s="210" t="s">
        <v>3526</v>
      </c>
      <c r="O3448" s="183" t="s">
        <v>3527</v>
      </c>
      <c r="Y3448" s="168"/>
      <c r="Z3448" s="168"/>
      <c r="AE3448" s="168"/>
    </row>
    <row r="3449" spans="3:31">
      <c r="C3449" s="183" t="s">
        <v>4652</v>
      </c>
      <c r="E3449" s="168"/>
      <c r="H3449" s="210" t="s">
        <v>3528</v>
      </c>
      <c r="O3449" s="183" t="s">
        <v>3529</v>
      </c>
      <c r="Y3449" s="168"/>
      <c r="Z3449" s="168"/>
      <c r="AE3449" s="168"/>
    </row>
    <row r="3450" spans="3:31">
      <c r="C3450" s="183" t="s">
        <v>4653</v>
      </c>
      <c r="E3450" s="168"/>
      <c r="H3450" s="210" t="s">
        <v>3530</v>
      </c>
      <c r="O3450" s="183" t="s">
        <v>3531</v>
      </c>
      <c r="Y3450" s="168"/>
      <c r="Z3450" s="168"/>
      <c r="AE3450" s="168"/>
    </row>
    <row r="3451" spans="3:31">
      <c r="C3451" s="183" t="s">
        <v>4654</v>
      </c>
      <c r="E3451" s="168"/>
      <c r="H3451" s="210" t="s">
        <v>3532</v>
      </c>
      <c r="O3451" s="183" t="s">
        <v>3533</v>
      </c>
      <c r="Y3451" s="168"/>
      <c r="Z3451" s="168"/>
      <c r="AE3451" s="168"/>
    </row>
    <row r="3452" spans="3:31">
      <c r="C3452" s="183" t="s">
        <v>4655</v>
      </c>
      <c r="E3452" s="168"/>
      <c r="H3452" s="210" t="s">
        <v>3534</v>
      </c>
      <c r="O3452" s="211" t="s">
        <v>4649</v>
      </c>
      <c r="Y3452" s="168"/>
      <c r="Z3452" s="168"/>
      <c r="AE3452" s="168"/>
    </row>
    <row r="3453" spans="3:31">
      <c r="C3453" s="183" t="s">
        <v>4656</v>
      </c>
      <c r="E3453" s="168"/>
      <c r="H3453" s="210" t="s">
        <v>3535</v>
      </c>
      <c r="O3453" s="183" t="s">
        <v>2597</v>
      </c>
      <c r="Y3453" s="168"/>
      <c r="Z3453" s="168"/>
      <c r="AE3453" s="168"/>
    </row>
    <row r="3454" spans="3:31">
      <c r="C3454" s="183" t="s">
        <v>4657</v>
      </c>
      <c r="E3454" s="168"/>
      <c r="H3454" s="210" t="s">
        <v>3536</v>
      </c>
      <c r="O3454" s="183" t="s">
        <v>2601</v>
      </c>
      <c r="Y3454" s="168"/>
      <c r="Z3454" s="168"/>
      <c r="AE3454" s="168"/>
    </row>
    <row r="3455" spans="3:31">
      <c r="C3455" s="183" t="s">
        <v>4658</v>
      </c>
      <c r="E3455" s="168"/>
      <c r="H3455" s="210" t="s">
        <v>3537</v>
      </c>
      <c r="O3455" s="183" t="s">
        <v>2605</v>
      </c>
      <c r="Y3455" s="168"/>
      <c r="Z3455" s="168"/>
      <c r="AE3455" s="168"/>
    </row>
    <row r="3456" spans="3:31">
      <c r="C3456" s="183" t="s">
        <v>4659</v>
      </c>
      <c r="E3456" s="168"/>
      <c r="H3456" s="204" t="s">
        <v>4649</v>
      </c>
      <c r="O3456" s="183" t="s">
        <v>2609</v>
      </c>
      <c r="Y3456" s="168"/>
      <c r="Z3456" s="168"/>
      <c r="AE3456" s="168"/>
    </row>
    <row r="3457" spans="3:31">
      <c r="C3457" s="183" t="s">
        <v>4660</v>
      </c>
      <c r="E3457" s="168"/>
      <c r="H3457" s="210" t="s">
        <v>3538</v>
      </c>
      <c r="O3457" s="183" t="s">
        <v>2613</v>
      </c>
      <c r="Y3457" s="168"/>
      <c r="Z3457" s="168"/>
      <c r="AE3457" s="168"/>
    </row>
    <row r="3458" spans="3:31">
      <c r="C3458" s="183" t="s">
        <v>2481</v>
      </c>
      <c r="E3458" s="168"/>
      <c r="H3458" s="210" t="s">
        <v>3539</v>
      </c>
      <c r="O3458" s="183" t="s">
        <v>2616</v>
      </c>
      <c r="Y3458" s="168"/>
      <c r="Z3458" s="168"/>
      <c r="AE3458" s="168"/>
    </row>
    <row r="3459" spans="3:31">
      <c r="C3459" s="183" t="s">
        <v>4661</v>
      </c>
      <c r="E3459" s="168"/>
      <c r="H3459" s="210" t="s">
        <v>3540</v>
      </c>
      <c r="O3459" s="183" t="s">
        <v>2619</v>
      </c>
      <c r="W3459" s="168"/>
      <c r="Y3459" s="168"/>
      <c r="Z3459" s="168"/>
      <c r="AE3459" s="168"/>
    </row>
    <row r="3460" spans="3:31">
      <c r="C3460" s="183" t="s">
        <v>4662</v>
      </c>
      <c r="E3460" s="168"/>
      <c r="H3460" s="210" t="s">
        <v>3541</v>
      </c>
      <c r="W3460" s="168"/>
      <c r="X3460" s="183"/>
      <c r="Y3460" s="168"/>
      <c r="Z3460" s="168"/>
      <c r="AE3460" s="168"/>
    </row>
    <row r="3461" spans="3:31">
      <c r="C3461" s="183" t="s">
        <v>4663</v>
      </c>
      <c r="E3461" s="168"/>
      <c r="H3461" s="210" t="s">
        <v>3542</v>
      </c>
      <c r="W3461" s="168"/>
      <c r="X3461" s="168"/>
      <c r="Y3461" s="168"/>
      <c r="Z3461" s="168"/>
      <c r="AE3461" s="168"/>
    </row>
    <row r="3462" spans="3:31">
      <c r="C3462" s="183" t="s">
        <v>4664</v>
      </c>
      <c r="E3462" s="168"/>
      <c r="H3462" s="210" t="s">
        <v>3543</v>
      </c>
      <c r="W3462" s="168"/>
      <c r="X3462" s="168"/>
      <c r="Y3462" s="168"/>
      <c r="Z3462" s="168"/>
      <c r="AE3462" s="168"/>
    </row>
    <row r="3463" spans="3:31">
      <c r="C3463" s="183" t="s">
        <v>4665</v>
      </c>
      <c r="E3463" s="168"/>
      <c r="H3463" s="210" t="s">
        <v>3544</v>
      </c>
      <c r="W3463" s="168"/>
      <c r="X3463" s="168"/>
      <c r="Y3463" s="168"/>
      <c r="Z3463" s="168"/>
      <c r="AE3463" s="168"/>
    </row>
    <row r="3464" spans="3:31">
      <c r="C3464" s="183" t="s">
        <v>4449</v>
      </c>
      <c r="E3464" s="168"/>
      <c r="H3464" s="204" t="s">
        <v>4666</v>
      </c>
      <c r="V3464" s="168"/>
      <c r="X3464" s="168"/>
      <c r="Y3464" s="168"/>
      <c r="Z3464" s="168"/>
      <c r="AE3464" s="168"/>
    </row>
    <row r="3465" spans="3:31">
      <c r="C3465" s="183" t="s">
        <v>4667</v>
      </c>
      <c r="E3465" s="168"/>
      <c r="H3465" s="204" t="s">
        <v>4668</v>
      </c>
      <c r="V3465" s="168"/>
      <c r="X3465" s="168"/>
      <c r="Y3465" s="168"/>
      <c r="Z3465" s="168"/>
      <c r="AE3465" s="168"/>
    </row>
    <row r="3466" spans="3:31">
      <c r="C3466" s="183" t="s">
        <v>4450</v>
      </c>
      <c r="E3466" s="168"/>
      <c r="H3466" s="204" t="s">
        <v>4669</v>
      </c>
      <c r="N3466" s="168"/>
      <c r="V3466" s="168"/>
      <c r="X3466" s="168"/>
      <c r="Y3466" s="168"/>
      <c r="Z3466" s="168"/>
      <c r="AA3466" s="168"/>
      <c r="AB3466" s="168"/>
    </row>
    <row r="3467" spans="3:31">
      <c r="C3467" s="183" t="s">
        <v>4451</v>
      </c>
      <c r="E3467" s="168"/>
      <c r="I3467" s="168"/>
      <c r="N3467" s="168"/>
      <c r="P3467" s="168"/>
      <c r="V3467" s="211"/>
      <c r="X3467" s="168"/>
      <c r="Y3467" s="168"/>
      <c r="Z3467" s="168"/>
      <c r="AA3467" s="168"/>
      <c r="AB3467" s="168"/>
    </row>
    <row r="3468" spans="3:31">
      <c r="C3468" s="183" t="s">
        <v>4452</v>
      </c>
      <c r="E3468" s="168"/>
      <c r="I3468" s="168"/>
      <c r="L3468" s="168"/>
      <c r="N3468" s="168"/>
      <c r="P3468" s="168"/>
    </row>
    <row r="3469" spans="3:31">
      <c r="C3469" s="183" t="s">
        <v>2513</v>
      </c>
      <c r="E3469" s="168"/>
      <c r="I3469" s="168"/>
      <c r="K3469" s="168"/>
      <c r="L3469" s="168"/>
      <c r="M3469" s="168"/>
      <c r="N3469" s="168"/>
      <c r="P3469" s="168"/>
      <c r="V3469" s="168"/>
      <c r="W3469" s="168"/>
      <c r="X3469" s="168"/>
      <c r="Y3469" s="168"/>
      <c r="Z3469" s="211"/>
    </row>
    <row r="3470" spans="3:31">
      <c r="C3470" s="183" t="s">
        <v>4670</v>
      </c>
      <c r="E3470" s="168"/>
      <c r="I3470" s="211"/>
      <c r="J3470" s="211"/>
      <c r="K3470" s="168"/>
      <c r="L3470" s="168"/>
      <c r="M3470" s="168"/>
      <c r="N3470" s="168"/>
      <c r="P3470" s="168"/>
      <c r="V3470" s="168"/>
      <c r="W3470" s="168"/>
      <c r="X3470" s="211"/>
      <c r="Y3470" s="211"/>
      <c r="Z3470" s="211"/>
    </row>
    <row r="3471" spans="3:31">
      <c r="C3471" s="183" t="s">
        <v>4671</v>
      </c>
      <c r="E3471" s="168"/>
      <c r="I3471" s="168"/>
      <c r="J3471" s="168"/>
      <c r="K3471" s="168"/>
      <c r="L3471" s="168"/>
      <c r="M3471" s="168"/>
      <c r="N3471" s="168"/>
      <c r="P3471" s="168"/>
      <c r="V3471" s="168"/>
      <c r="W3471" s="168"/>
      <c r="X3471" s="211"/>
      <c r="Y3471" s="211"/>
      <c r="Z3471" s="211"/>
    </row>
    <row r="3472" spans="3:31">
      <c r="C3472" s="183" t="s">
        <v>4672</v>
      </c>
      <c r="E3472" s="168"/>
      <c r="I3472" s="168"/>
      <c r="J3472" s="168"/>
      <c r="K3472" s="168"/>
      <c r="L3472" s="168"/>
      <c r="M3472" s="211"/>
      <c r="N3472" s="211"/>
      <c r="P3472" s="211"/>
      <c r="V3472" s="168"/>
      <c r="W3472" s="168"/>
      <c r="X3472" s="168"/>
      <c r="Y3472" s="168"/>
      <c r="Z3472" s="168"/>
    </row>
    <row r="3473" spans="2:26">
      <c r="C3473" s="183" t="s">
        <v>4673</v>
      </c>
      <c r="E3473" s="168"/>
      <c r="F3473" s="168"/>
      <c r="J3473" s="168"/>
      <c r="K3473" s="168"/>
      <c r="L3473" s="168"/>
      <c r="M3473" s="168"/>
      <c r="N3473" s="211"/>
      <c r="O3473" s="211"/>
      <c r="P3473" s="211"/>
      <c r="V3473" s="168"/>
      <c r="W3473" s="168"/>
      <c r="X3473" s="168"/>
      <c r="Y3473" s="168"/>
      <c r="Z3473" s="168"/>
    </row>
    <row r="3474" spans="2:26">
      <c r="C3474" s="183" t="s">
        <v>4674</v>
      </c>
      <c r="E3474" s="168"/>
      <c r="F3474" s="168"/>
      <c r="J3474" s="168"/>
      <c r="K3474" s="168"/>
      <c r="L3474" s="168"/>
      <c r="M3474" s="168"/>
      <c r="N3474" s="211"/>
      <c r="O3474" s="211"/>
      <c r="P3474" s="211"/>
      <c r="V3474" s="168"/>
      <c r="W3474" s="168"/>
      <c r="X3474" s="168"/>
      <c r="Y3474" s="168"/>
      <c r="Z3474" s="168"/>
    </row>
    <row r="3475" spans="2:26">
      <c r="C3475" s="183" t="s">
        <v>4675</v>
      </c>
      <c r="E3475" s="168"/>
      <c r="F3475" s="168"/>
      <c r="J3475" s="168"/>
      <c r="K3475" s="168"/>
      <c r="L3475" s="168"/>
      <c r="M3475" s="168"/>
      <c r="N3475" s="211"/>
      <c r="O3475" s="211"/>
      <c r="P3475" s="211"/>
      <c r="V3475" s="168"/>
      <c r="W3475" s="168"/>
      <c r="X3475" s="168"/>
      <c r="Y3475" s="168"/>
      <c r="Z3475" s="168"/>
    </row>
    <row r="3476" spans="2:26">
      <c r="C3476" s="183" t="s">
        <v>4676</v>
      </c>
      <c r="E3476" s="168"/>
      <c r="F3476" s="168"/>
      <c r="J3476" s="168"/>
      <c r="K3476" s="168"/>
      <c r="L3476" s="168"/>
      <c r="M3476" s="168"/>
      <c r="N3476" s="211"/>
      <c r="O3476" s="211"/>
      <c r="P3476" s="211"/>
      <c r="V3476" s="168"/>
      <c r="W3476" s="168"/>
      <c r="X3476" s="168"/>
      <c r="Y3476" s="168"/>
      <c r="Z3476" s="168"/>
    </row>
    <row r="3477" spans="2:26">
      <c r="C3477" s="183" t="s">
        <v>4453</v>
      </c>
      <c r="E3477" s="168"/>
      <c r="F3477" s="168"/>
      <c r="G3477" s="168"/>
      <c r="I3477" s="168"/>
      <c r="J3477" s="168"/>
      <c r="K3477" s="168"/>
      <c r="L3477" s="168"/>
      <c r="M3477" s="168"/>
      <c r="N3477" s="211"/>
      <c r="O3477" s="211"/>
      <c r="P3477" s="211"/>
      <c r="V3477" s="168"/>
      <c r="W3477" s="168"/>
      <c r="X3477" s="168"/>
      <c r="Y3477" s="168"/>
      <c r="Z3477" s="168"/>
    </row>
    <row r="3478" spans="2:26">
      <c r="C3478" s="183" t="s">
        <v>4677</v>
      </c>
      <c r="E3478" s="168"/>
      <c r="F3478" s="168"/>
      <c r="G3478" s="168"/>
      <c r="I3478" s="168"/>
      <c r="J3478" s="168"/>
      <c r="K3478" s="168"/>
      <c r="L3478" s="168"/>
      <c r="M3478" s="168"/>
      <c r="N3478" s="211"/>
      <c r="O3478" s="211"/>
      <c r="P3478" s="211"/>
      <c r="V3478" s="168"/>
      <c r="W3478" s="168"/>
      <c r="X3478" s="168"/>
      <c r="Y3478" s="168"/>
      <c r="Z3478" s="168"/>
    </row>
    <row r="3479" spans="2:26">
      <c r="C3479" s="183" t="s">
        <v>4454</v>
      </c>
      <c r="E3479" s="168"/>
      <c r="F3479" s="168"/>
      <c r="G3479" s="168"/>
      <c r="I3479" s="168"/>
      <c r="J3479" s="168"/>
      <c r="K3479" s="168"/>
      <c r="L3479" s="168"/>
      <c r="M3479" s="168"/>
      <c r="N3479" s="211"/>
      <c r="O3479" s="211"/>
      <c r="P3479" s="211"/>
      <c r="V3479" s="168"/>
      <c r="W3479" s="168"/>
      <c r="X3479" s="168"/>
      <c r="Y3479" s="168"/>
      <c r="Z3479" s="168"/>
    </row>
    <row r="3480" spans="2:26">
      <c r="D3480" s="168"/>
      <c r="E3480" s="168"/>
      <c r="F3480" s="168"/>
      <c r="G3480" s="168"/>
      <c r="I3480" s="168"/>
      <c r="J3480" s="168"/>
      <c r="K3480" s="168"/>
      <c r="L3480" s="183"/>
      <c r="M3480" s="211"/>
      <c r="N3480" s="211"/>
      <c r="O3480" s="211"/>
      <c r="P3480" s="211"/>
      <c r="V3480" s="168"/>
      <c r="W3480" s="168"/>
      <c r="X3480" s="168"/>
      <c r="Y3480" s="168"/>
      <c r="Z3480" s="168"/>
    </row>
    <row r="3481" spans="2:26">
      <c r="D3481" s="168"/>
      <c r="E3481" s="168"/>
      <c r="F3481" s="168"/>
      <c r="G3481" s="168"/>
      <c r="H3481" s="168"/>
      <c r="I3481" s="168"/>
      <c r="J3481" s="168"/>
      <c r="K3481" s="168"/>
      <c r="L3481" s="183"/>
      <c r="M3481" s="211"/>
      <c r="N3481" s="211"/>
      <c r="O3481" s="211"/>
      <c r="P3481" s="211"/>
      <c r="V3481" s="168"/>
      <c r="W3481" s="168"/>
      <c r="X3481" s="168"/>
      <c r="Y3481" s="168"/>
      <c r="Z3481" s="168"/>
    </row>
    <row r="3482" spans="2:26">
      <c r="C3482" s="168"/>
      <c r="I3482" s="168"/>
      <c r="J3482" s="168"/>
      <c r="K3482" s="168"/>
      <c r="L3482" s="168"/>
      <c r="M3482" s="168"/>
      <c r="N3482" s="168"/>
      <c r="O3482" s="168"/>
      <c r="P3482" s="168"/>
      <c r="Q3482" s="183"/>
      <c r="R3482" s="211"/>
      <c r="S3482" s="211"/>
      <c r="T3482" s="211"/>
      <c r="U3482" s="211"/>
      <c r="V3482" s="168"/>
      <c r="W3482" s="168"/>
      <c r="X3482" s="168"/>
      <c r="Y3482" s="168"/>
      <c r="Z3482" s="168"/>
    </row>
    <row r="3483" spans="2:26" ht="14.15" customHeight="1">
      <c r="B3483" s="184" t="s">
        <v>3545</v>
      </c>
      <c r="C3483" s="165"/>
      <c r="D3483" s="165"/>
      <c r="E3483" s="165"/>
      <c r="F3483" s="165"/>
      <c r="G3483" s="165"/>
      <c r="H3483" s="165"/>
      <c r="I3483" s="202"/>
      <c r="J3483" s="165"/>
      <c r="K3483" s="165"/>
      <c r="L3483" s="165"/>
      <c r="M3483" s="165"/>
      <c r="N3483" s="166"/>
    </row>
    <row r="3484" spans="2:26" ht="9.65" customHeight="1">
      <c r="B3484" s="193"/>
      <c r="I3484" s="191"/>
    </row>
    <row r="3485" spans="2:26" ht="9.65" customHeight="1">
      <c r="B3485" s="189"/>
      <c r="C3485" s="191" t="s">
        <v>4466</v>
      </c>
      <c r="D3485" s="191"/>
      <c r="E3485" s="191"/>
      <c r="F3485" s="191"/>
    </row>
    <row r="3486" spans="2:26" ht="9.65" customHeight="1">
      <c r="C3486" s="193" t="s">
        <v>4266</v>
      </c>
    </row>
    <row r="3487" spans="2:26" ht="9.65" customHeight="1">
      <c r="C3487" s="193" t="s">
        <v>2760</v>
      </c>
    </row>
    <row r="3488" spans="2:26" ht="9.65" customHeight="1">
      <c r="C3488" s="193" t="s">
        <v>2761</v>
      </c>
    </row>
    <row r="3489" spans="2:12" ht="9.65" customHeight="1">
      <c r="C3489" s="193" t="s">
        <v>2763</v>
      </c>
    </row>
    <row r="3490" spans="2:12" ht="9.65" customHeight="1">
      <c r="C3490" s="193" t="s">
        <v>2764</v>
      </c>
    </row>
    <row r="3491" spans="2:12" ht="9.65" customHeight="1">
      <c r="C3491" s="193" t="s">
        <v>2765</v>
      </c>
    </row>
    <row r="3492" spans="2:12" ht="9.65" customHeight="1">
      <c r="C3492" s="193" t="s">
        <v>2766</v>
      </c>
    </row>
    <row r="3493" spans="2:12" ht="9.65" customHeight="1">
      <c r="C3493" s="193" t="s">
        <v>2762</v>
      </c>
    </row>
    <row r="3494" spans="2:12" ht="9.65" customHeight="1">
      <c r="C3494" s="199"/>
    </row>
    <row r="3495" spans="2:12" ht="9.65" customHeight="1">
      <c r="C3495" s="199"/>
    </row>
    <row r="3496" spans="2:12" ht="9.65" customHeight="1">
      <c r="B3496" s="199"/>
    </row>
    <row r="3497" spans="2:12" ht="14.15" customHeight="1">
      <c r="B3497" s="184" t="s">
        <v>3546</v>
      </c>
      <c r="C3497" s="165"/>
      <c r="D3497" s="165"/>
      <c r="E3497" s="165"/>
      <c r="F3497" s="165"/>
      <c r="G3497" s="165"/>
      <c r="H3497" s="165"/>
      <c r="I3497" s="202"/>
      <c r="J3497" s="165"/>
      <c r="K3497" s="165"/>
      <c r="L3497" s="166"/>
    </row>
    <row r="3498" spans="2:12" ht="9.65" customHeight="1">
      <c r="B3498" s="193"/>
      <c r="I3498" s="191"/>
    </row>
    <row r="3499" spans="2:12" ht="9.65" customHeight="1">
      <c r="B3499" s="189"/>
      <c r="C3499" s="209" t="s">
        <v>4468</v>
      </c>
    </row>
    <row r="3500" spans="2:12" ht="9.65" customHeight="1">
      <c r="C3500" s="193" t="s">
        <v>4266</v>
      </c>
    </row>
    <row r="3501" spans="2:12" ht="9.65" customHeight="1">
      <c r="C3501" s="193" t="s">
        <v>2770</v>
      </c>
    </row>
    <row r="3502" spans="2:12" ht="9.65" customHeight="1">
      <c r="C3502" s="193"/>
    </row>
    <row r="3503" spans="2:12" ht="9.65" customHeight="1">
      <c r="B3503" s="199"/>
    </row>
    <row r="3504" spans="2:12" ht="9.65" customHeight="1"/>
    <row r="3505" spans="2:20" ht="14">
      <c r="B3505" s="164" t="s">
        <v>3547</v>
      </c>
      <c r="C3505" s="165"/>
      <c r="D3505" s="165"/>
      <c r="E3505" s="165"/>
      <c r="F3505" s="165"/>
      <c r="G3505" s="165"/>
      <c r="H3505" s="166"/>
      <c r="Q3505" s="204"/>
      <c r="R3505" s="204"/>
      <c r="S3505" s="204"/>
      <c r="T3505" s="204"/>
    </row>
    <row r="3506" spans="2:20">
      <c r="Q3506" s="204"/>
      <c r="R3506" s="204"/>
      <c r="S3506" s="204"/>
      <c r="T3506" s="204"/>
    </row>
    <row r="3507" spans="2:20">
      <c r="C3507" s="191" t="s">
        <v>3112</v>
      </c>
      <c r="G3507" s="191" t="s">
        <v>4571</v>
      </c>
      <c r="Q3507" s="204"/>
      <c r="R3507" s="204"/>
      <c r="S3507" s="204"/>
      <c r="T3507" s="204"/>
    </row>
    <row r="3508" spans="2:20">
      <c r="C3508" s="169" t="s">
        <v>841</v>
      </c>
      <c r="G3508" s="169" t="s">
        <v>810</v>
      </c>
      <c r="Q3508" s="204"/>
      <c r="R3508" s="204"/>
      <c r="S3508" s="204"/>
      <c r="T3508" s="204"/>
    </row>
    <row r="3509" spans="2:20">
      <c r="C3509" s="169" t="s">
        <v>2779</v>
      </c>
      <c r="G3509" s="169" t="s">
        <v>3548</v>
      </c>
    </row>
    <row r="3510" spans="2:20">
      <c r="C3510" s="169" t="s">
        <v>2782</v>
      </c>
      <c r="G3510" s="169" t="s">
        <v>3549</v>
      </c>
    </row>
    <row r="3511" spans="2:20">
      <c r="C3511" s="169" t="s">
        <v>2785</v>
      </c>
      <c r="G3511" s="169" t="s">
        <v>3550</v>
      </c>
    </row>
    <row r="3512" spans="2:20">
      <c r="C3512" s="169" t="s">
        <v>2788</v>
      </c>
      <c r="G3512" s="169" t="s">
        <v>3551</v>
      </c>
    </row>
    <row r="3513" spans="2:20">
      <c r="C3513" s="169" t="s">
        <v>2791</v>
      </c>
      <c r="G3513" s="169" t="s">
        <v>3552</v>
      </c>
    </row>
    <row r="3514" spans="2:20">
      <c r="C3514" s="169" t="s">
        <v>2794</v>
      </c>
      <c r="G3514" s="169" t="s">
        <v>3553</v>
      </c>
    </row>
    <row r="3515" spans="2:20">
      <c r="C3515" s="169" t="s">
        <v>2797</v>
      </c>
      <c r="G3515" s="169" t="s">
        <v>3554</v>
      </c>
    </row>
    <row r="3516" spans="2:20">
      <c r="C3516" s="169" t="s">
        <v>2800</v>
      </c>
      <c r="G3516" s="169" t="s">
        <v>3555</v>
      </c>
    </row>
    <row r="3517" spans="2:20">
      <c r="C3517" s="169" t="s">
        <v>2803</v>
      </c>
      <c r="G3517" s="169" t="s">
        <v>3556</v>
      </c>
    </row>
    <row r="3518" spans="2:20">
      <c r="C3518" s="169" t="s">
        <v>2806</v>
      </c>
    </row>
    <row r="3519" spans="2:20">
      <c r="C3519" s="169" t="s">
        <v>2808</v>
      </c>
    </row>
    <row r="3520" spans="2:20">
      <c r="C3520" s="169" t="s">
        <v>2810</v>
      </c>
    </row>
    <row r="3521" spans="1:15">
      <c r="C3521" s="169" t="s">
        <v>2812</v>
      </c>
    </row>
    <row r="3522" spans="1:15">
      <c r="C3522" s="169" t="s">
        <v>2814</v>
      </c>
    </row>
    <row r="3523" spans="1:15">
      <c r="C3523" s="169" t="s">
        <v>2815</v>
      </c>
    </row>
    <row r="3524" spans="1:15">
      <c r="C3524" s="169" t="s">
        <v>2816</v>
      </c>
    </row>
    <row r="3528" spans="1:15" s="174" customFormat="1" ht="14">
      <c r="A3528" s="170"/>
      <c r="B3528" s="164" t="s">
        <v>4678</v>
      </c>
      <c r="C3528" s="172"/>
      <c r="D3528" s="172"/>
      <c r="E3528" s="172"/>
      <c r="F3528" s="172"/>
      <c r="G3528" s="172"/>
      <c r="H3528" s="172"/>
      <c r="I3528" s="172"/>
      <c r="J3528" s="172"/>
      <c r="K3528" s="172"/>
      <c r="L3528" s="173"/>
    </row>
    <row r="3530" spans="1:15">
      <c r="B3530" s="215"/>
      <c r="C3530" s="191" t="s">
        <v>4421</v>
      </c>
      <c r="E3530" s="215"/>
      <c r="G3530" s="191" t="s">
        <v>4632</v>
      </c>
      <c r="K3530" s="191" t="s">
        <v>4679</v>
      </c>
      <c r="M3530" s="215"/>
      <c r="O3530" s="191" t="s">
        <v>4547</v>
      </c>
    </row>
    <row r="3531" spans="1:15">
      <c r="C3531" s="192" t="s">
        <v>4266</v>
      </c>
      <c r="G3531" s="193" t="s">
        <v>2921</v>
      </c>
      <c r="K3531" s="192" t="s">
        <v>4266</v>
      </c>
      <c r="O3531" s="193" t="s">
        <v>2921</v>
      </c>
    </row>
    <row r="3532" spans="1:15">
      <c r="C3532" s="192" t="s">
        <v>4680</v>
      </c>
      <c r="G3532" s="193" t="s">
        <v>1335</v>
      </c>
      <c r="K3532" s="192" t="s">
        <v>4680</v>
      </c>
      <c r="O3532" s="193" t="s">
        <v>3504</v>
      </c>
    </row>
    <row r="3533" spans="1:15">
      <c r="C3533" s="192" t="s">
        <v>4681</v>
      </c>
      <c r="G3533" s="193" t="s">
        <v>1343</v>
      </c>
      <c r="K3533" s="192" t="s">
        <v>4681</v>
      </c>
      <c r="O3533" s="193" t="s">
        <v>3505</v>
      </c>
    </row>
    <row r="3534" spans="1:15">
      <c r="C3534" s="192" t="s">
        <v>4682</v>
      </c>
      <c r="G3534" s="193" t="s">
        <v>1352</v>
      </c>
      <c r="K3534" s="192" t="s">
        <v>4682</v>
      </c>
      <c r="O3534" s="193" t="s">
        <v>4428</v>
      </c>
    </row>
    <row r="3535" spans="1:15">
      <c r="C3535" s="192" t="s">
        <v>1359</v>
      </c>
      <c r="G3535" s="193" t="s">
        <v>1360</v>
      </c>
      <c r="K3535" s="192" t="s">
        <v>4683</v>
      </c>
      <c r="O3535" s="193" t="s">
        <v>4430</v>
      </c>
    </row>
    <row r="3536" spans="1:15">
      <c r="C3536" s="192" t="s">
        <v>1367</v>
      </c>
      <c r="G3536" s="169" t="s">
        <v>1368</v>
      </c>
      <c r="K3536" s="192" t="s">
        <v>4684</v>
      </c>
    </row>
    <row r="3537" spans="2:13">
      <c r="C3537" s="169" t="s">
        <v>1375</v>
      </c>
      <c r="D3537" s="175"/>
      <c r="G3537" s="169" t="s">
        <v>1376</v>
      </c>
    </row>
    <row r="3538" spans="2:13">
      <c r="C3538" s="205" t="s">
        <v>1382</v>
      </c>
      <c r="D3538" s="175"/>
      <c r="G3538" s="175" t="s">
        <v>1433</v>
      </c>
    </row>
    <row r="3539" spans="2:13">
      <c r="C3539" s="205" t="s">
        <v>1433</v>
      </c>
      <c r="D3539" s="175"/>
      <c r="G3539" s="168"/>
    </row>
    <row r="3540" spans="2:13">
      <c r="C3540" s="175"/>
      <c r="D3540" s="175"/>
      <c r="G3540" s="168"/>
    </row>
    <row r="3541" spans="2:13">
      <c r="C3541" s="175"/>
      <c r="D3541" s="175"/>
    </row>
    <row r="3542" spans="2:13">
      <c r="C3542" s="175"/>
      <c r="D3542" s="175"/>
    </row>
    <row r="3543" spans="2:13" ht="14">
      <c r="B3543" s="164" t="s">
        <v>3557</v>
      </c>
      <c r="C3543" s="165"/>
      <c r="D3543" s="165"/>
      <c r="E3543" s="165"/>
      <c r="F3543" s="165"/>
      <c r="G3543" s="165"/>
      <c r="H3543" s="166"/>
    </row>
    <row r="3545" spans="2:13">
      <c r="C3545" s="191" t="s">
        <v>1292</v>
      </c>
      <c r="H3545" s="191" t="s">
        <v>809</v>
      </c>
      <c r="M3545" s="191"/>
    </row>
    <row r="3546" spans="2:13">
      <c r="C3546" s="169" t="s">
        <v>841</v>
      </c>
      <c r="H3546" s="169" t="s">
        <v>810</v>
      </c>
    </row>
    <row r="3547" spans="2:13">
      <c r="C3547" s="169" t="s">
        <v>1483</v>
      </c>
      <c r="H3547" s="169" t="s">
        <v>3558</v>
      </c>
    </row>
    <row r="3548" spans="2:13">
      <c r="C3548" s="169" t="s">
        <v>1490</v>
      </c>
      <c r="H3548" s="169" t="s">
        <v>3559</v>
      </c>
    </row>
    <row r="3549" spans="2:13">
      <c r="C3549" s="169" t="s">
        <v>1495</v>
      </c>
    </row>
    <row r="3550" spans="2:13">
      <c r="C3550" s="169" t="s">
        <v>1500</v>
      </c>
    </row>
    <row r="3551" spans="2:13">
      <c r="C3551" s="169" t="s">
        <v>1505</v>
      </c>
    </row>
    <row r="3552" spans="2:13">
      <c r="C3552" s="169" t="s">
        <v>1510</v>
      </c>
    </row>
    <row r="3553" spans="3:3">
      <c r="C3553" s="169" t="s">
        <v>1515</v>
      </c>
    </row>
    <row r="3554" spans="3:3">
      <c r="C3554" s="169" t="s">
        <v>1520</v>
      </c>
    </row>
    <row r="3555" spans="3:3">
      <c r="C3555" s="169" t="s">
        <v>1525</v>
      </c>
    </row>
    <row r="3556" spans="3:3">
      <c r="C3556" s="169" t="s">
        <v>1529</v>
      </c>
    </row>
    <row r="3557" spans="3:3">
      <c r="C3557" s="169" t="s">
        <v>1534</v>
      </c>
    </row>
    <row r="3558" spans="3:3">
      <c r="C3558" s="169" t="s">
        <v>1539</v>
      </c>
    </row>
    <row r="3559" spans="3:3">
      <c r="C3559" s="169" t="s">
        <v>1545</v>
      </c>
    </row>
    <row r="3560" spans="3:3">
      <c r="C3560" s="169" t="s">
        <v>1551</v>
      </c>
    </row>
    <row r="3561" spans="3:3">
      <c r="C3561" s="169" t="s">
        <v>1556</v>
      </c>
    </row>
    <row r="3562" spans="3:3">
      <c r="C3562" s="169" t="s">
        <v>1562</v>
      </c>
    </row>
    <row r="3563" spans="3:3">
      <c r="C3563" s="169" t="s">
        <v>1568</v>
      </c>
    </row>
    <row r="3564" spans="3:3">
      <c r="C3564" s="169" t="s">
        <v>1572</v>
      </c>
    </row>
    <row r="3565" spans="3:3">
      <c r="C3565" s="169" t="s">
        <v>1576</v>
      </c>
    </row>
    <row r="3566" spans="3:3">
      <c r="C3566" s="169" t="s">
        <v>1581</v>
      </c>
    </row>
    <row r="3570" spans="2:8" ht="14" customHeight="1">
      <c r="B3570" s="164" t="s">
        <v>4685</v>
      </c>
      <c r="C3570" s="165"/>
      <c r="D3570" s="165"/>
      <c r="E3570" s="202"/>
      <c r="F3570" s="165"/>
      <c r="G3570" s="165"/>
      <c r="H3570" s="166"/>
    </row>
    <row r="3571" spans="2:8" ht="9.65" customHeight="1"/>
    <row r="3572" spans="2:8" ht="9.65" customHeight="1">
      <c r="C3572" s="191" t="s">
        <v>4638</v>
      </c>
    </row>
    <row r="3573" spans="2:8" ht="9.65" customHeight="1">
      <c r="C3573" s="169" t="s">
        <v>841</v>
      </c>
    </row>
    <row r="3574" spans="2:8" ht="9.65" customHeight="1">
      <c r="C3574" s="169" t="s">
        <v>1928</v>
      </c>
    </row>
    <row r="3575" spans="2:8" ht="9.65" customHeight="1">
      <c r="C3575" s="169" t="s">
        <v>1930</v>
      </c>
    </row>
    <row r="3576" spans="2:8" ht="9.65" customHeight="1">
      <c r="C3576" s="169" t="s">
        <v>1934</v>
      </c>
    </row>
    <row r="3577" spans="2:8" ht="9.65" customHeight="1">
      <c r="C3577" s="169" t="s">
        <v>1937</v>
      </c>
    </row>
    <row r="3578" spans="2:8" ht="9.65" customHeight="1">
      <c r="C3578" s="169" t="s">
        <v>1940</v>
      </c>
    </row>
    <row r="3579" spans="2:8" ht="9.65" customHeight="1">
      <c r="C3579" s="169" t="s">
        <v>1944</v>
      </c>
    </row>
    <row r="3580" spans="2:8" ht="9.65" customHeight="1">
      <c r="C3580" s="169" t="s">
        <v>1946</v>
      </c>
    </row>
    <row r="3581" spans="2:8" ht="9.65" customHeight="1">
      <c r="C3581" s="169" t="s">
        <v>1950</v>
      </c>
    </row>
    <row r="3582" spans="2:8" ht="9.65" customHeight="1">
      <c r="C3582" s="169" t="s">
        <v>1955</v>
      </c>
    </row>
    <row r="3583" spans="2:8" ht="9.65" customHeight="1">
      <c r="C3583" s="169" t="s">
        <v>1959</v>
      </c>
    </row>
    <row r="3584" spans="2:8" ht="9.65" customHeight="1">
      <c r="C3584" s="169" t="s">
        <v>1963</v>
      </c>
    </row>
    <row r="3585" spans="1:24" ht="9.65" customHeight="1">
      <c r="C3585" s="169" t="s">
        <v>1966</v>
      </c>
    </row>
    <row r="3586" spans="1:24" ht="9.65" customHeight="1"/>
    <row r="3587" spans="1:24" ht="9.65" customHeight="1"/>
    <row r="3588" spans="1:24" ht="9.65" customHeight="1"/>
    <row r="3589" spans="1:24" ht="14.15" customHeight="1">
      <c r="B3589" s="164" t="s">
        <v>3560</v>
      </c>
      <c r="C3589" s="165"/>
      <c r="D3589" s="165"/>
      <c r="E3589" s="165"/>
      <c r="F3589" s="165"/>
      <c r="G3589" s="165"/>
      <c r="H3589" s="165"/>
      <c r="I3589" s="202"/>
      <c r="J3589" s="165"/>
      <c r="K3589" s="165"/>
      <c r="L3589" s="165"/>
      <c r="M3589" s="166"/>
    </row>
    <row r="3590" spans="1:24" ht="9.65" customHeight="1">
      <c r="E3590" s="191"/>
    </row>
    <row r="3591" spans="1:24" s="191" customFormat="1" ht="9.65" customHeight="1">
      <c r="A3591" s="170"/>
      <c r="C3591" s="191" t="s">
        <v>4639</v>
      </c>
      <c r="G3591" s="191" t="s">
        <v>4686</v>
      </c>
      <c r="X3591" s="169"/>
    </row>
    <row r="3592" spans="1:24" ht="9.65" customHeight="1">
      <c r="C3592" s="192" t="s">
        <v>4266</v>
      </c>
      <c r="G3592" s="193" t="s">
        <v>4266</v>
      </c>
      <c r="H3592" s="168"/>
      <c r="K3592" s="193"/>
      <c r="L3592" s="168"/>
      <c r="O3592" s="193"/>
      <c r="P3592" s="168"/>
      <c r="S3592" s="193"/>
    </row>
    <row r="3593" spans="1:24" ht="9.65" customHeight="1">
      <c r="C3593" s="167" t="s">
        <v>4687</v>
      </c>
      <c r="G3593" s="168" t="s">
        <v>4687</v>
      </c>
      <c r="H3593" s="168"/>
      <c r="K3593" s="168"/>
      <c r="L3593" s="168"/>
      <c r="O3593" s="168"/>
      <c r="P3593" s="168"/>
      <c r="S3593" s="168"/>
    </row>
    <row r="3594" spans="1:24" ht="9.65" customHeight="1">
      <c r="C3594" s="167" t="s">
        <v>4834</v>
      </c>
      <c r="G3594" s="168" t="s">
        <v>3561</v>
      </c>
      <c r="H3594" s="168"/>
      <c r="K3594" s="168"/>
      <c r="L3594" s="168"/>
      <c r="O3594" s="168"/>
      <c r="P3594" s="168"/>
      <c r="S3594" s="168"/>
    </row>
    <row r="3595" spans="1:24" ht="9.65" customHeight="1">
      <c r="C3595" s="192" t="s">
        <v>4835</v>
      </c>
      <c r="G3595" s="193" t="s">
        <v>4836</v>
      </c>
      <c r="H3595" s="168"/>
      <c r="K3595" s="193"/>
      <c r="L3595" s="168"/>
      <c r="O3595" s="193"/>
      <c r="P3595" s="168"/>
      <c r="S3595" s="193"/>
    </row>
    <row r="3596" spans="1:24" ht="9.65" customHeight="1">
      <c r="C3596" s="192" t="s">
        <v>4837</v>
      </c>
      <c r="G3596" s="193" t="s">
        <v>4838</v>
      </c>
      <c r="H3596" s="168"/>
      <c r="K3596" s="193"/>
      <c r="L3596" s="168"/>
      <c r="O3596" s="193"/>
      <c r="P3596" s="168"/>
      <c r="S3596" s="193"/>
    </row>
    <row r="3597" spans="1:24" ht="9.65" customHeight="1">
      <c r="C3597" s="192" t="s">
        <v>4839</v>
      </c>
      <c r="G3597" s="193" t="s">
        <v>4840</v>
      </c>
      <c r="H3597" s="168"/>
      <c r="K3597" s="193"/>
      <c r="L3597" s="168"/>
      <c r="O3597" s="193"/>
      <c r="P3597" s="168"/>
      <c r="S3597" s="193"/>
    </row>
    <row r="3598" spans="1:24" ht="9.65" customHeight="1">
      <c r="C3598" s="192" t="s">
        <v>4841</v>
      </c>
      <c r="G3598" s="193" t="s">
        <v>4842</v>
      </c>
      <c r="H3598" s="168"/>
      <c r="K3598" s="193"/>
      <c r="L3598" s="168"/>
      <c r="O3598" s="193"/>
      <c r="P3598" s="168"/>
      <c r="S3598" s="193"/>
    </row>
    <row r="3599" spans="1:24" ht="9.65" customHeight="1">
      <c r="C3599" s="192" t="s">
        <v>4843</v>
      </c>
      <c r="G3599" s="193" t="s">
        <v>4844</v>
      </c>
      <c r="H3599" s="168"/>
      <c r="K3599" s="193"/>
      <c r="L3599" s="168"/>
      <c r="O3599" s="193"/>
      <c r="P3599" s="168"/>
      <c r="S3599" s="193"/>
    </row>
    <row r="3600" spans="1:24" ht="9.65" customHeight="1">
      <c r="C3600" s="192" t="s">
        <v>4845</v>
      </c>
      <c r="G3600" s="193" t="s">
        <v>4846</v>
      </c>
      <c r="H3600" s="168"/>
      <c r="K3600" s="193"/>
      <c r="L3600" s="168"/>
      <c r="O3600" s="168"/>
      <c r="P3600" s="168"/>
      <c r="Q3600" s="168"/>
      <c r="R3600" s="168"/>
    </row>
    <row r="3601" spans="2:25" ht="9.65" customHeight="1">
      <c r="C3601" s="192" t="s">
        <v>4847</v>
      </c>
      <c r="D3601" s="199"/>
      <c r="G3601" s="193" t="s">
        <v>4848</v>
      </c>
      <c r="H3601" s="168"/>
      <c r="K3601" s="168"/>
      <c r="L3601" s="193"/>
      <c r="P3601" s="168"/>
      <c r="Q3601" s="168"/>
      <c r="T3601" s="168"/>
      <c r="U3601" s="168"/>
      <c r="X3601" s="190"/>
      <c r="Y3601" s="191"/>
    </row>
    <row r="3602" spans="2:25" ht="9.65" customHeight="1">
      <c r="C3602" s="192" t="s">
        <v>4849</v>
      </c>
      <c r="D3602" s="199"/>
      <c r="G3602" s="193" t="s">
        <v>4850</v>
      </c>
      <c r="H3602" s="193"/>
      <c r="K3602" s="168"/>
      <c r="L3602" s="168"/>
      <c r="P3602" s="168"/>
      <c r="Q3602" s="168"/>
      <c r="S3602" s="168"/>
      <c r="T3602" s="210"/>
      <c r="V3602" s="193"/>
      <c r="W3602" s="193"/>
      <c r="X3602" s="193"/>
    </row>
    <row r="3603" spans="2:25" ht="9.65" customHeight="1">
      <c r="C3603" s="192" t="s">
        <v>4851</v>
      </c>
      <c r="D3603" s="199"/>
      <c r="G3603" s="193" t="s">
        <v>4852</v>
      </c>
      <c r="H3603" s="211"/>
      <c r="I3603" s="168"/>
      <c r="K3603" s="168"/>
      <c r="L3603" s="168"/>
      <c r="O3603" s="168"/>
      <c r="P3603" s="168"/>
      <c r="R3603" s="168"/>
      <c r="T3603" s="212"/>
      <c r="V3603" s="199"/>
      <c r="W3603" s="199"/>
      <c r="X3603" s="199"/>
    </row>
    <row r="3604" spans="2:25" ht="9.65" customHeight="1">
      <c r="C3604" s="192" t="s">
        <v>4853</v>
      </c>
      <c r="D3604" s="199"/>
      <c r="G3604" s="193"/>
      <c r="H3604" s="211"/>
      <c r="I3604" s="168"/>
      <c r="J3604" s="168"/>
      <c r="K3604" s="168"/>
      <c r="L3604" s="168"/>
      <c r="M3604" s="168"/>
      <c r="N3604" s="168"/>
      <c r="O3604" s="168"/>
      <c r="P3604" s="168"/>
      <c r="T3604" s="212"/>
      <c r="V3604" s="199"/>
      <c r="W3604" s="199"/>
      <c r="X3604" s="199"/>
    </row>
    <row r="3605" spans="2:25" ht="9.65" customHeight="1">
      <c r="C3605" s="192" t="s">
        <v>4854</v>
      </c>
      <c r="D3605" s="199"/>
      <c r="E3605" s="193"/>
      <c r="F3605" s="211"/>
      <c r="G3605" s="168"/>
      <c r="H3605" s="168"/>
      <c r="I3605" s="168"/>
      <c r="J3605" s="168"/>
      <c r="K3605" s="168"/>
      <c r="L3605" s="168"/>
      <c r="M3605" s="168"/>
      <c r="N3605" s="168"/>
      <c r="O3605" s="168"/>
      <c r="T3605" s="212"/>
      <c r="V3605" s="199"/>
      <c r="W3605" s="199"/>
      <c r="X3605" s="199"/>
    </row>
    <row r="3606" spans="2:25" ht="9.65" customHeight="1">
      <c r="C3606" s="204"/>
      <c r="D3606" s="204"/>
    </row>
    <row r="3607" spans="2:25" ht="9.5" customHeight="1">
      <c r="C3607" s="167"/>
      <c r="D3607" s="167"/>
    </row>
    <row r="3608" spans="2:25" ht="9.65" customHeight="1"/>
    <row r="3609" spans="2:25" ht="14">
      <c r="B3609" s="164" t="s">
        <v>3562</v>
      </c>
      <c r="C3609" s="165"/>
      <c r="D3609" s="165"/>
      <c r="E3609" s="165"/>
      <c r="F3609" s="165"/>
      <c r="G3609" s="165"/>
      <c r="H3609" s="165"/>
      <c r="I3609" s="165"/>
      <c r="J3609" s="165"/>
      <c r="K3609" s="165"/>
      <c r="L3609" s="166"/>
    </row>
    <row r="3611" spans="2:25">
      <c r="C3611" s="191" t="s">
        <v>835</v>
      </c>
      <c r="H3611" s="191" t="s">
        <v>4524</v>
      </c>
      <c r="M3611" s="191" t="s">
        <v>1927</v>
      </c>
      <c r="S3611" s="191" t="s">
        <v>814</v>
      </c>
      <c r="X3611" s="191" t="s">
        <v>815</v>
      </c>
    </row>
    <row r="3612" spans="2:25">
      <c r="C3612" s="169" t="s">
        <v>810</v>
      </c>
      <c r="H3612" s="169" t="s">
        <v>810</v>
      </c>
      <c r="M3612" s="169" t="s">
        <v>810</v>
      </c>
      <c r="S3612" s="169" t="s">
        <v>810</v>
      </c>
      <c r="X3612" s="169" t="s">
        <v>810</v>
      </c>
    </row>
    <row r="3613" spans="2:25">
      <c r="C3613" s="169" t="s">
        <v>1334</v>
      </c>
      <c r="H3613" s="169" t="s">
        <v>1335</v>
      </c>
      <c r="M3613" s="169" t="s">
        <v>1335</v>
      </c>
      <c r="S3613" s="169" t="s">
        <v>1338</v>
      </c>
      <c r="X3613" s="169" t="s">
        <v>1338</v>
      </c>
    </row>
    <row r="3614" spans="2:25">
      <c r="C3614" s="169" t="s">
        <v>1342</v>
      </c>
      <c r="H3614" s="169" t="s">
        <v>3563</v>
      </c>
      <c r="M3614" s="169" t="s">
        <v>1343</v>
      </c>
      <c r="S3614" s="169" t="s">
        <v>1346</v>
      </c>
    </row>
    <row r="3615" spans="2:25">
      <c r="C3615" s="169" t="s">
        <v>1351</v>
      </c>
      <c r="H3615" s="169" t="s">
        <v>3564</v>
      </c>
      <c r="M3615" s="169" t="s">
        <v>1352</v>
      </c>
      <c r="S3615" s="169" t="s">
        <v>1355</v>
      </c>
    </row>
    <row r="3616" spans="2:25">
      <c r="C3616" s="169" t="s">
        <v>1359</v>
      </c>
      <c r="H3616" s="169" t="s">
        <v>3565</v>
      </c>
      <c r="M3616" s="169" t="s">
        <v>1360</v>
      </c>
    </row>
    <row r="3617" spans="2:13">
      <c r="C3617" s="169" t="s">
        <v>1367</v>
      </c>
      <c r="H3617" s="169" t="s">
        <v>3566</v>
      </c>
      <c r="M3617" s="169" t="s">
        <v>1368</v>
      </c>
    </row>
    <row r="3618" spans="2:13">
      <c r="C3618" s="169" t="s">
        <v>1375</v>
      </c>
      <c r="H3618" s="169" t="s">
        <v>3567</v>
      </c>
      <c r="M3618" s="169" t="s">
        <v>1376</v>
      </c>
    </row>
    <row r="3619" spans="2:13">
      <c r="C3619" s="169" t="s">
        <v>1382</v>
      </c>
      <c r="H3619" s="169" t="s">
        <v>3568</v>
      </c>
      <c r="M3619" s="169" t="s">
        <v>3569</v>
      </c>
    </row>
    <row r="3620" spans="2:13">
      <c r="C3620" s="169" t="s">
        <v>1390</v>
      </c>
      <c r="H3620" s="169" t="s">
        <v>3570</v>
      </c>
      <c r="M3620" s="169" t="s">
        <v>3571</v>
      </c>
    </row>
    <row r="3621" spans="2:13">
      <c r="C3621" s="169" t="s">
        <v>1394</v>
      </c>
      <c r="H3621" s="169" t="s">
        <v>3572</v>
      </c>
      <c r="M3621" s="169" t="s">
        <v>3573</v>
      </c>
    </row>
    <row r="3622" spans="2:13">
      <c r="C3622" s="169" t="s">
        <v>1397</v>
      </c>
      <c r="H3622" s="169" t="s">
        <v>3574</v>
      </c>
      <c r="M3622" s="169" t="s">
        <v>3575</v>
      </c>
    </row>
    <row r="3623" spans="2:13">
      <c r="C3623" s="169" t="s">
        <v>1400</v>
      </c>
      <c r="H3623" s="169" t="s">
        <v>3576</v>
      </c>
    </row>
    <row r="3624" spans="2:13">
      <c r="C3624" s="169" t="s">
        <v>1402</v>
      </c>
      <c r="H3624" s="175"/>
    </row>
    <row r="3625" spans="2:13">
      <c r="C3625" s="169" t="s">
        <v>1404</v>
      </c>
    </row>
    <row r="3629" spans="2:13" ht="14">
      <c r="B3629" s="164" t="s">
        <v>4688</v>
      </c>
      <c r="C3629" s="165"/>
      <c r="D3629" s="165"/>
      <c r="E3629" s="165"/>
      <c r="F3629" s="165"/>
      <c r="G3629" s="165"/>
      <c r="H3629" s="166"/>
    </row>
    <row r="3631" spans="2:13">
      <c r="C3631" s="191" t="s">
        <v>1292</v>
      </c>
    </row>
    <row r="3632" spans="2:13">
      <c r="C3632" s="169" t="s">
        <v>841</v>
      </c>
    </row>
    <row r="3633" spans="3:3">
      <c r="C3633" s="169" t="s">
        <v>1483</v>
      </c>
    </row>
    <row r="3634" spans="3:3">
      <c r="C3634" s="169" t="s">
        <v>1490</v>
      </c>
    </row>
    <row r="3635" spans="3:3">
      <c r="C3635" s="169" t="s">
        <v>1495</v>
      </c>
    </row>
    <row r="3636" spans="3:3">
      <c r="C3636" s="169" t="s">
        <v>1500</v>
      </c>
    </row>
    <row r="3637" spans="3:3">
      <c r="C3637" s="169" t="s">
        <v>1505</v>
      </c>
    </row>
    <row r="3638" spans="3:3">
      <c r="C3638" s="169" t="s">
        <v>1510</v>
      </c>
    </row>
    <row r="3639" spans="3:3">
      <c r="C3639" s="169" t="s">
        <v>1515</v>
      </c>
    </row>
    <row r="3640" spans="3:3">
      <c r="C3640" s="169" t="s">
        <v>1520</v>
      </c>
    </row>
    <row r="3641" spans="3:3">
      <c r="C3641" s="169" t="s">
        <v>1525</v>
      </c>
    </row>
    <row r="3642" spans="3:3">
      <c r="C3642" s="169" t="s">
        <v>1529</v>
      </c>
    </row>
    <row r="3643" spans="3:3">
      <c r="C3643" s="169" t="s">
        <v>1534</v>
      </c>
    </row>
    <row r="3644" spans="3:3">
      <c r="C3644" s="169" t="s">
        <v>1539</v>
      </c>
    </row>
    <row r="3645" spans="3:3">
      <c r="C3645" s="169" t="s">
        <v>1545</v>
      </c>
    </row>
    <row r="3646" spans="3:3">
      <c r="C3646" s="169" t="s">
        <v>1551</v>
      </c>
    </row>
    <row r="3647" spans="3:3">
      <c r="C3647" s="169" t="s">
        <v>1556</v>
      </c>
    </row>
    <row r="3648" spans="3:3">
      <c r="C3648" s="169" t="s">
        <v>1562</v>
      </c>
    </row>
    <row r="3649" spans="2:8">
      <c r="C3649" s="169" t="s">
        <v>1568</v>
      </c>
    </row>
    <row r="3650" spans="2:8">
      <c r="C3650" s="169" t="s">
        <v>1572</v>
      </c>
    </row>
    <row r="3651" spans="2:8">
      <c r="C3651" s="169" t="s">
        <v>1576</v>
      </c>
    </row>
    <row r="3652" spans="2:8">
      <c r="C3652" s="169" t="s">
        <v>1581</v>
      </c>
    </row>
    <row r="3656" spans="2:8" ht="14">
      <c r="B3656" s="164" t="s">
        <v>4689</v>
      </c>
      <c r="C3656" s="165"/>
      <c r="D3656" s="165"/>
      <c r="E3656" s="165"/>
      <c r="F3656" s="165"/>
      <c r="G3656" s="165"/>
      <c r="H3656" s="166"/>
    </row>
    <row r="3658" spans="2:8">
      <c r="C3658" s="191" t="s">
        <v>1331</v>
      </c>
    </row>
    <row r="3659" spans="2:8">
      <c r="C3659" s="169" t="s">
        <v>841</v>
      </c>
    </row>
    <row r="3660" spans="2:8">
      <c r="C3660" s="169" t="s">
        <v>1928</v>
      </c>
    </row>
    <row r="3661" spans="2:8">
      <c r="C3661" s="169" t="s">
        <v>1930</v>
      </c>
    </row>
    <row r="3662" spans="2:8">
      <c r="C3662" s="169" t="s">
        <v>1934</v>
      </c>
    </row>
    <row r="3663" spans="2:8">
      <c r="C3663" s="169" t="s">
        <v>1937</v>
      </c>
    </row>
    <row r="3664" spans="2:8">
      <c r="C3664" s="169" t="s">
        <v>1940</v>
      </c>
    </row>
    <row r="3665" spans="2:10">
      <c r="C3665" s="169" t="s">
        <v>1944</v>
      </c>
    </row>
    <row r="3666" spans="2:10">
      <c r="C3666" s="169" t="s">
        <v>1946</v>
      </c>
    </row>
    <row r="3667" spans="2:10">
      <c r="C3667" s="169" t="s">
        <v>1950</v>
      </c>
    </row>
    <row r="3668" spans="2:10">
      <c r="C3668" s="169" t="s">
        <v>1955</v>
      </c>
    </row>
    <row r="3669" spans="2:10">
      <c r="C3669" s="169" t="s">
        <v>1959</v>
      </c>
    </row>
    <row r="3670" spans="2:10">
      <c r="C3670" s="169" t="s">
        <v>1963</v>
      </c>
    </row>
    <row r="3671" spans="2:10">
      <c r="C3671" s="169" t="s">
        <v>1966</v>
      </c>
    </row>
    <row r="3675" spans="2:10" ht="14">
      <c r="B3675" s="164" t="s">
        <v>3577</v>
      </c>
      <c r="C3675" s="165"/>
      <c r="D3675" s="165"/>
      <c r="E3675" s="165"/>
      <c r="F3675" s="165"/>
      <c r="G3675" s="165"/>
      <c r="H3675" s="165"/>
      <c r="I3675" s="165"/>
      <c r="J3675" s="166"/>
    </row>
    <row r="3677" spans="2:10">
      <c r="B3677" s="215"/>
      <c r="C3677" s="191" t="s">
        <v>2820</v>
      </c>
      <c r="E3677" s="215"/>
      <c r="F3677" s="191" t="s">
        <v>1458</v>
      </c>
    </row>
    <row r="3678" spans="2:10">
      <c r="C3678" s="169" t="s">
        <v>810</v>
      </c>
      <c r="F3678" s="169" t="s">
        <v>810</v>
      </c>
    </row>
    <row r="3679" spans="2:10">
      <c r="C3679" s="169" t="s">
        <v>1158</v>
      </c>
      <c r="F3679" s="169" t="s">
        <v>1158</v>
      </c>
    </row>
    <row r="3680" spans="2:10">
      <c r="C3680" s="169" t="s">
        <v>2994</v>
      </c>
      <c r="F3680" s="169" t="s">
        <v>3165</v>
      </c>
    </row>
    <row r="3681" spans="3:6">
      <c r="C3681" s="169" t="s">
        <v>2997</v>
      </c>
      <c r="F3681" s="169" t="s">
        <v>3578</v>
      </c>
    </row>
    <row r="3682" spans="3:6">
      <c r="C3682" s="169" t="s">
        <v>3000</v>
      </c>
      <c r="F3682" s="169" t="s">
        <v>3579</v>
      </c>
    </row>
    <row r="3683" spans="3:6">
      <c r="C3683" s="169" t="s">
        <v>3003</v>
      </c>
      <c r="F3683" s="169" t="s">
        <v>3580</v>
      </c>
    </row>
    <row r="3684" spans="3:6">
      <c r="C3684" s="169" t="s">
        <v>3006</v>
      </c>
      <c r="F3684" s="169" t="s">
        <v>2845</v>
      </c>
    </row>
    <row r="3685" spans="3:6">
      <c r="C3685" s="169" t="s">
        <v>3009</v>
      </c>
      <c r="F3685" s="169" t="s">
        <v>2847</v>
      </c>
    </row>
    <row r="3686" spans="3:6">
      <c r="C3686" s="169" t="s">
        <v>3012</v>
      </c>
      <c r="F3686" s="169" t="s">
        <v>3581</v>
      </c>
    </row>
    <row r="3687" spans="3:6">
      <c r="C3687" s="169" t="s">
        <v>3014</v>
      </c>
      <c r="F3687" s="169" t="s">
        <v>3582</v>
      </c>
    </row>
    <row r="3688" spans="3:6">
      <c r="C3688" s="169" t="s">
        <v>3016</v>
      </c>
      <c r="F3688" s="169" t="s">
        <v>3583</v>
      </c>
    </row>
    <row r="3689" spans="3:6">
      <c r="C3689" s="169" t="s">
        <v>3018</v>
      </c>
      <c r="F3689" s="169" t="s">
        <v>3584</v>
      </c>
    </row>
    <row r="3690" spans="3:6">
      <c r="C3690" s="169" t="s">
        <v>3020</v>
      </c>
    </row>
    <row r="3691" spans="3:6">
      <c r="C3691" s="169" t="s">
        <v>3022</v>
      </c>
    </row>
    <row r="3692" spans="3:6">
      <c r="C3692" s="169" t="s">
        <v>2845</v>
      </c>
    </row>
    <row r="3693" spans="3:6">
      <c r="C3693" s="169" t="s">
        <v>2847</v>
      </c>
    </row>
    <row r="3694" spans="3:6">
      <c r="C3694" s="169" t="s">
        <v>3581</v>
      </c>
    </row>
    <row r="3695" spans="3:6">
      <c r="C3695" s="169" t="s">
        <v>3582</v>
      </c>
    </row>
    <row r="3696" spans="3:6">
      <c r="C3696" s="169" t="s">
        <v>3583</v>
      </c>
    </row>
    <row r="3697" spans="2:15">
      <c r="C3697" s="169" t="s">
        <v>3584</v>
      </c>
    </row>
    <row r="3701" spans="2:15" ht="14">
      <c r="B3701" s="164" t="s">
        <v>3585</v>
      </c>
      <c r="C3701" s="165"/>
      <c r="D3701" s="165"/>
      <c r="E3701" s="165"/>
      <c r="F3701" s="165"/>
      <c r="G3701" s="165"/>
      <c r="H3701" s="166"/>
    </row>
    <row r="3703" spans="2:15">
      <c r="C3703" s="191" t="s">
        <v>4602</v>
      </c>
      <c r="F3703" s="191" t="s">
        <v>833</v>
      </c>
      <c r="I3703" s="191" t="s">
        <v>835</v>
      </c>
      <c r="L3703" s="191" t="s">
        <v>1164</v>
      </c>
      <c r="O3703" s="191"/>
    </row>
    <row r="3704" spans="2:15">
      <c r="C3704" s="169" t="s">
        <v>810</v>
      </c>
      <c r="F3704" s="169" t="s">
        <v>841</v>
      </c>
      <c r="I3704" s="169" t="s">
        <v>841</v>
      </c>
      <c r="L3704" s="169" t="s">
        <v>841</v>
      </c>
    </row>
    <row r="3705" spans="2:15">
      <c r="C3705" s="169" t="s">
        <v>3586</v>
      </c>
      <c r="F3705" s="169" t="s">
        <v>842</v>
      </c>
      <c r="I3705" s="169" t="s">
        <v>842</v>
      </c>
      <c r="L3705" s="169" t="s">
        <v>3587</v>
      </c>
    </row>
    <row r="3706" spans="2:15">
      <c r="C3706" s="169" t="s">
        <v>3588</v>
      </c>
      <c r="F3706" s="169" t="s">
        <v>846</v>
      </c>
      <c r="I3706" s="169" t="s">
        <v>846</v>
      </c>
      <c r="L3706" s="169" t="s">
        <v>3589</v>
      </c>
    </row>
    <row r="3707" spans="2:15">
      <c r="C3707" s="169" t="s">
        <v>3590</v>
      </c>
      <c r="F3707" s="169" t="s">
        <v>851</v>
      </c>
      <c r="I3707" s="169" t="s">
        <v>851</v>
      </c>
      <c r="L3707" s="169" t="s">
        <v>3591</v>
      </c>
    </row>
    <row r="3708" spans="2:15">
      <c r="C3708" s="169" t="s">
        <v>861</v>
      </c>
      <c r="F3708" s="169" t="s">
        <v>856</v>
      </c>
      <c r="I3708" s="169" t="s">
        <v>856</v>
      </c>
      <c r="L3708" s="169" t="s">
        <v>3592</v>
      </c>
    </row>
    <row r="3709" spans="2:15">
      <c r="C3709" s="169" t="s">
        <v>3593</v>
      </c>
      <c r="F3709" s="169" t="s">
        <v>862</v>
      </c>
      <c r="I3709" s="169" t="s">
        <v>862</v>
      </c>
      <c r="L3709" s="169" t="s">
        <v>3594</v>
      </c>
    </row>
    <row r="3710" spans="2:15">
      <c r="C3710" s="169" t="s">
        <v>3595</v>
      </c>
      <c r="F3710" s="169" t="s">
        <v>867</v>
      </c>
      <c r="I3710" s="169" t="s">
        <v>867</v>
      </c>
      <c r="L3710" s="169" t="s">
        <v>3596</v>
      </c>
    </row>
    <row r="3711" spans="2:15">
      <c r="C3711" s="169" t="s">
        <v>3597</v>
      </c>
      <c r="F3711" s="169" t="s">
        <v>873</v>
      </c>
      <c r="I3711" s="169" t="s">
        <v>873</v>
      </c>
      <c r="L3711" s="169" t="s">
        <v>3598</v>
      </c>
    </row>
    <row r="3712" spans="2:15">
      <c r="C3712" s="169" t="s">
        <v>3599</v>
      </c>
      <c r="F3712" s="169" t="s">
        <v>877</v>
      </c>
      <c r="I3712" s="169" t="s">
        <v>877</v>
      </c>
      <c r="L3712" s="169" t="s">
        <v>3600</v>
      </c>
    </row>
    <row r="3713" spans="2:12">
      <c r="C3713" s="169" t="s">
        <v>3601</v>
      </c>
      <c r="F3713" s="169" t="s">
        <v>879</v>
      </c>
      <c r="I3713" s="169" t="s">
        <v>879</v>
      </c>
      <c r="L3713" s="169" t="s">
        <v>3602</v>
      </c>
    </row>
    <row r="3714" spans="2:12">
      <c r="C3714" s="169" t="s">
        <v>3603</v>
      </c>
      <c r="F3714" s="169" t="s">
        <v>880</v>
      </c>
      <c r="I3714" s="169" t="s">
        <v>880</v>
      </c>
      <c r="L3714" s="169" t="s">
        <v>3604</v>
      </c>
    </row>
    <row r="3715" spans="2:12">
      <c r="C3715" s="169" t="s">
        <v>3605</v>
      </c>
      <c r="F3715" s="169" t="s">
        <v>881</v>
      </c>
      <c r="I3715" s="169" t="s">
        <v>881</v>
      </c>
    </row>
    <row r="3716" spans="2:12">
      <c r="C3716" s="169" t="s">
        <v>3606</v>
      </c>
      <c r="F3716" s="169" t="s">
        <v>882</v>
      </c>
      <c r="I3716" s="169" t="s">
        <v>882</v>
      </c>
    </row>
    <row r="3717" spans="2:12">
      <c r="C3717" s="169" t="s">
        <v>3607</v>
      </c>
      <c r="F3717" s="169" t="s">
        <v>883</v>
      </c>
      <c r="I3717" s="169" t="s">
        <v>884</v>
      </c>
    </row>
    <row r="3718" spans="2:12">
      <c r="C3718" s="169" t="s">
        <v>3608</v>
      </c>
      <c r="F3718" s="169" t="s">
        <v>885</v>
      </c>
    </row>
    <row r="3719" spans="2:12">
      <c r="C3719" s="169" t="s">
        <v>4690</v>
      </c>
      <c r="F3719" s="169" t="s">
        <v>886</v>
      </c>
    </row>
    <row r="3720" spans="2:12">
      <c r="C3720" s="169" t="s">
        <v>4691</v>
      </c>
    </row>
    <row r="3721" spans="2:12">
      <c r="C3721" s="169" t="s">
        <v>4692</v>
      </c>
    </row>
    <row r="3722" spans="2:12">
      <c r="C3722" s="169" t="s">
        <v>4693</v>
      </c>
    </row>
    <row r="3723" spans="2:12">
      <c r="C3723" s="169" t="s">
        <v>4694</v>
      </c>
    </row>
    <row r="3727" spans="2:12" ht="14">
      <c r="B3727" s="164" t="s">
        <v>3609</v>
      </c>
      <c r="C3727" s="165"/>
      <c r="D3727" s="165"/>
      <c r="E3727" s="165"/>
      <c r="F3727" s="165"/>
      <c r="G3727" s="165"/>
      <c r="H3727" s="165"/>
      <c r="I3727" s="165"/>
      <c r="J3727" s="165"/>
      <c r="K3727" s="165"/>
      <c r="L3727" s="166"/>
    </row>
    <row r="3729" spans="2:18">
      <c r="C3729" s="191" t="s">
        <v>809</v>
      </c>
      <c r="F3729" s="191" t="s">
        <v>815</v>
      </c>
    </row>
    <row r="3730" spans="2:18">
      <c r="C3730" s="169" t="s">
        <v>810</v>
      </c>
      <c r="F3730" s="169" t="s">
        <v>810</v>
      </c>
    </row>
    <row r="3731" spans="2:18">
      <c r="C3731" s="169" t="s">
        <v>1166</v>
      </c>
      <c r="F3731" s="169" t="s">
        <v>1169</v>
      </c>
    </row>
    <row r="3732" spans="2:18">
      <c r="C3732" s="169" t="s">
        <v>1173</v>
      </c>
    </row>
    <row r="3736" spans="2:18" ht="14">
      <c r="B3736" s="164" t="s">
        <v>4695</v>
      </c>
      <c r="C3736" s="165"/>
      <c r="D3736" s="165"/>
      <c r="E3736" s="165"/>
      <c r="F3736" s="165"/>
      <c r="G3736" s="165"/>
      <c r="H3736" s="165"/>
      <c r="I3736" s="165"/>
      <c r="J3736" s="165"/>
      <c r="K3736" s="165"/>
      <c r="L3736" s="165"/>
      <c r="M3736" s="165"/>
      <c r="N3736" s="165"/>
      <c r="O3736" s="165"/>
      <c r="P3736" s="165"/>
      <c r="Q3736" s="165"/>
      <c r="R3736" s="166"/>
    </row>
    <row r="3738" spans="2:18">
      <c r="C3738" s="191" t="s">
        <v>814</v>
      </c>
    </row>
    <row r="3739" spans="2:18">
      <c r="C3739" s="169" t="s">
        <v>810</v>
      </c>
    </row>
    <row r="3740" spans="2:18">
      <c r="C3740" s="169" t="s">
        <v>1166</v>
      </c>
    </row>
    <row r="3741" spans="2:18">
      <c r="C3741" s="169" t="s">
        <v>1261</v>
      </c>
    </row>
    <row r="3742" spans="2:18">
      <c r="C3742" s="169" t="s">
        <v>1173</v>
      </c>
    </row>
    <row r="3746" spans="1:12" s="174" customFormat="1" ht="14">
      <c r="A3746" s="170"/>
      <c r="B3746" s="164" t="s">
        <v>4696</v>
      </c>
      <c r="C3746" s="172"/>
      <c r="D3746" s="172"/>
      <c r="E3746" s="172"/>
      <c r="F3746" s="172"/>
      <c r="G3746" s="172"/>
      <c r="H3746" s="172"/>
      <c r="I3746" s="172"/>
      <c r="J3746" s="172"/>
      <c r="K3746" s="172"/>
      <c r="L3746" s="173"/>
    </row>
    <row r="3748" spans="1:12">
      <c r="B3748" s="215"/>
      <c r="C3748" s="191" t="s">
        <v>836</v>
      </c>
      <c r="E3748" s="215"/>
      <c r="H3748" s="191" t="s">
        <v>815</v>
      </c>
      <c r="L3748" s="203"/>
    </row>
    <row r="3749" spans="1:12">
      <c r="C3749" s="167" t="s">
        <v>810</v>
      </c>
      <c r="H3749" s="169" t="s">
        <v>810</v>
      </c>
    </row>
    <row r="3750" spans="1:12">
      <c r="C3750" s="167" t="s">
        <v>1335</v>
      </c>
      <c r="H3750" s="169" t="s">
        <v>1338</v>
      </c>
    </row>
    <row r="3751" spans="1:12">
      <c r="C3751" s="167" t="s">
        <v>1343</v>
      </c>
      <c r="J3751" s="193"/>
    </row>
    <row r="3752" spans="1:12">
      <c r="C3752" s="167" t="s">
        <v>1352</v>
      </c>
      <c r="J3752" s="199"/>
    </row>
    <row r="3753" spans="1:12">
      <c r="C3753" s="167" t="s">
        <v>1360</v>
      </c>
      <c r="J3753" s="199"/>
    </row>
    <row r="3754" spans="1:12">
      <c r="C3754" s="169" t="s">
        <v>1368</v>
      </c>
    </row>
    <row r="3755" spans="1:12">
      <c r="C3755" s="205" t="s">
        <v>1376</v>
      </c>
    </row>
    <row r="3756" spans="1:12">
      <c r="C3756" s="205" t="s">
        <v>1433</v>
      </c>
    </row>
    <row r="3758" spans="1:12">
      <c r="C3758" s="205"/>
    </row>
    <row r="3759" spans="1:12">
      <c r="J3759" s="198"/>
    </row>
    <row r="3760" spans="1:12" ht="14.15" customHeight="1">
      <c r="B3760" s="164" t="s">
        <v>3610</v>
      </c>
      <c r="C3760" s="165"/>
      <c r="D3760" s="165"/>
      <c r="E3760" s="165"/>
      <c r="F3760" s="165"/>
      <c r="G3760" s="165"/>
      <c r="H3760" s="213"/>
    </row>
    <row r="3761" spans="3:8" ht="9.65" customHeight="1">
      <c r="H3761" s="191"/>
    </row>
    <row r="3762" spans="3:8" ht="9.65" customHeight="1">
      <c r="C3762" s="203" t="s">
        <v>4697</v>
      </c>
    </row>
    <row r="3763" spans="3:8" ht="9.65" customHeight="1">
      <c r="C3763" s="169" t="s">
        <v>841</v>
      </c>
    </row>
    <row r="3764" spans="3:8" ht="9.65" customHeight="1">
      <c r="C3764" s="169" t="s">
        <v>1483</v>
      </c>
    </row>
    <row r="3765" spans="3:8" ht="9.65" customHeight="1">
      <c r="C3765" s="169" t="s">
        <v>1490</v>
      </c>
    </row>
    <row r="3766" spans="3:8" ht="9.65" customHeight="1">
      <c r="C3766" s="169" t="s">
        <v>1495</v>
      </c>
    </row>
    <row r="3767" spans="3:8" ht="9.65" customHeight="1">
      <c r="C3767" s="169" t="s">
        <v>1500</v>
      </c>
    </row>
    <row r="3768" spans="3:8" ht="9.65" customHeight="1">
      <c r="C3768" s="169" t="s">
        <v>1505</v>
      </c>
    </row>
    <row r="3769" spans="3:8" ht="9.65" customHeight="1">
      <c r="C3769" s="169" t="s">
        <v>1510</v>
      </c>
    </row>
    <row r="3770" spans="3:8" ht="9.65" customHeight="1">
      <c r="C3770" s="169" t="s">
        <v>1515</v>
      </c>
    </row>
    <row r="3771" spans="3:8" ht="9.65" customHeight="1">
      <c r="C3771" s="169" t="s">
        <v>1520</v>
      </c>
    </row>
    <row r="3772" spans="3:8" ht="9.65" customHeight="1">
      <c r="C3772" s="169" t="s">
        <v>1525</v>
      </c>
    </row>
    <row r="3773" spans="3:8" ht="9.65" customHeight="1">
      <c r="C3773" s="169" t="s">
        <v>1529</v>
      </c>
    </row>
    <row r="3774" spans="3:8" ht="9.65" customHeight="1">
      <c r="C3774" s="169" t="s">
        <v>1534</v>
      </c>
    </row>
    <row r="3775" spans="3:8" ht="9.65" customHeight="1">
      <c r="C3775" s="169" t="s">
        <v>1539</v>
      </c>
    </row>
    <row r="3776" spans="3:8" ht="9.65" customHeight="1">
      <c r="C3776" s="169" t="s">
        <v>1545</v>
      </c>
    </row>
    <row r="3777" spans="2:8" ht="9.65" customHeight="1">
      <c r="C3777" s="169" t="s">
        <v>1551</v>
      </c>
    </row>
    <row r="3778" spans="2:8" ht="9.65" customHeight="1">
      <c r="C3778" s="169" t="s">
        <v>1556</v>
      </c>
    </row>
    <row r="3779" spans="2:8" ht="9.65" customHeight="1">
      <c r="C3779" s="169" t="s">
        <v>1562</v>
      </c>
    </row>
    <row r="3780" spans="2:8" ht="9.65" customHeight="1">
      <c r="C3780" s="169" t="s">
        <v>1568</v>
      </c>
    </row>
    <row r="3781" spans="2:8" ht="9.65" customHeight="1">
      <c r="C3781" s="169" t="s">
        <v>1572</v>
      </c>
    </row>
    <row r="3782" spans="2:8" ht="9.65" customHeight="1">
      <c r="C3782" s="169" t="s">
        <v>1576</v>
      </c>
    </row>
    <row r="3783" spans="2:8" ht="9.65" customHeight="1">
      <c r="C3783" s="169" t="s">
        <v>1581</v>
      </c>
    </row>
    <row r="3784" spans="2:8" ht="9.65" customHeight="1"/>
    <row r="3785" spans="2:8" ht="9.65" customHeight="1"/>
    <row r="3786" spans="2:8" ht="9.65" customHeight="1"/>
    <row r="3787" spans="2:8" ht="14.15" customHeight="1">
      <c r="B3787" s="164" t="s">
        <v>3611</v>
      </c>
      <c r="C3787" s="165"/>
      <c r="D3787" s="165"/>
      <c r="E3787" s="165"/>
      <c r="F3787" s="165"/>
      <c r="G3787" s="202"/>
      <c r="H3787" s="166"/>
    </row>
    <row r="3788" spans="2:8" ht="9.65" customHeight="1">
      <c r="G3788" s="191"/>
    </row>
    <row r="3789" spans="2:8" ht="9.65" customHeight="1">
      <c r="C3789" s="203" t="s">
        <v>4638</v>
      </c>
    </row>
    <row r="3790" spans="2:8" ht="9.65" customHeight="1">
      <c r="C3790" s="169" t="s">
        <v>841</v>
      </c>
    </row>
    <row r="3791" spans="2:8" ht="9.65" customHeight="1">
      <c r="C3791" s="169" t="s">
        <v>1928</v>
      </c>
    </row>
    <row r="3792" spans="2:8" ht="9.65" customHeight="1">
      <c r="C3792" s="169" t="s">
        <v>1930</v>
      </c>
    </row>
    <row r="3793" spans="2:10" ht="9.65" customHeight="1">
      <c r="C3793" s="169" t="s">
        <v>1934</v>
      </c>
    </row>
    <row r="3794" spans="2:10" ht="9.65" customHeight="1">
      <c r="C3794" s="169" t="s">
        <v>1937</v>
      </c>
    </row>
    <row r="3795" spans="2:10" ht="9.65" customHeight="1">
      <c r="C3795" s="169" t="s">
        <v>1940</v>
      </c>
    </row>
    <row r="3796" spans="2:10" ht="9.65" customHeight="1">
      <c r="C3796" s="169" t="s">
        <v>1944</v>
      </c>
    </row>
    <row r="3797" spans="2:10" ht="9.65" customHeight="1">
      <c r="C3797" s="169" t="s">
        <v>1946</v>
      </c>
    </row>
    <row r="3798" spans="2:10" ht="9.65" customHeight="1">
      <c r="C3798" s="169" t="s">
        <v>1950</v>
      </c>
    </row>
    <row r="3799" spans="2:10" ht="9.65" customHeight="1">
      <c r="C3799" s="169" t="s">
        <v>1955</v>
      </c>
    </row>
    <row r="3800" spans="2:10" ht="9.65" customHeight="1">
      <c r="C3800" s="169" t="s">
        <v>1959</v>
      </c>
    </row>
    <row r="3801" spans="2:10" ht="9.65" customHeight="1">
      <c r="C3801" s="169" t="s">
        <v>1963</v>
      </c>
    </row>
    <row r="3802" spans="2:10" ht="9.65" customHeight="1">
      <c r="C3802" s="169" t="s">
        <v>1966</v>
      </c>
    </row>
    <row r="3803" spans="2:10" ht="9.65" customHeight="1"/>
    <row r="3804" spans="2:10" ht="9.65" customHeight="1"/>
    <row r="3805" spans="2:10" ht="9.65" customHeight="1"/>
    <row r="3806" spans="2:10" ht="14">
      <c r="B3806" s="164" t="s">
        <v>4698</v>
      </c>
      <c r="C3806" s="165"/>
      <c r="D3806" s="165"/>
      <c r="E3806" s="165"/>
      <c r="F3806" s="165"/>
      <c r="G3806" s="165"/>
      <c r="H3806" s="166"/>
      <c r="J3806" s="175"/>
    </row>
    <row r="3808" spans="2:10">
      <c r="C3808" s="191" t="s">
        <v>3112</v>
      </c>
    </row>
    <row r="3809" spans="3:3">
      <c r="C3809" s="169" t="s">
        <v>841</v>
      </c>
    </row>
    <row r="3810" spans="3:3">
      <c r="C3810" s="169" t="s">
        <v>2779</v>
      </c>
    </row>
    <row r="3811" spans="3:3">
      <c r="C3811" s="169" t="s">
        <v>2782</v>
      </c>
    </row>
    <row r="3812" spans="3:3">
      <c r="C3812" s="169" t="s">
        <v>2785</v>
      </c>
    </row>
    <row r="3813" spans="3:3">
      <c r="C3813" s="169" t="s">
        <v>2788</v>
      </c>
    </row>
    <row r="3814" spans="3:3">
      <c r="C3814" s="169" t="s">
        <v>2791</v>
      </c>
    </row>
    <row r="3815" spans="3:3">
      <c r="C3815" s="169" t="s">
        <v>2794</v>
      </c>
    </row>
    <row r="3816" spans="3:3">
      <c r="C3816" s="169" t="s">
        <v>2797</v>
      </c>
    </row>
    <row r="3817" spans="3:3">
      <c r="C3817" s="169" t="s">
        <v>2800</v>
      </c>
    </row>
    <row r="3818" spans="3:3">
      <c r="C3818" s="169" t="s">
        <v>2803</v>
      </c>
    </row>
    <row r="3819" spans="3:3">
      <c r="C3819" s="169" t="s">
        <v>2806</v>
      </c>
    </row>
    <row r="3820" spans="3:3">
      <c r="C3820" s="169" t="s">
        <v>2808</v>
      </c>
    </row>
    <row r="3821" spans="3:3">
      <c r="C3821" s="169" t="s">
        <v>2810</v>
      </c>
    </row>
    <row r="3822" spans="3:3">
      <c r="C3822" s="169" t="s">
        <v>2812</v>
      </c>
    </row>
    <row r="3823" spans="3:3">
      <c r="C3823" s="169" t="s">
        <v>2814</v>
      </c>
    </row>
    <row r="3824" spans="3:3">
      <c r="C3824" s="169" t="s">
        <v>2815</v>
      </c>
    </row>
    <row r="3825" spans="2:13">
      <c r="C3825" s="169" t="s">
        <v>2816</v>
      </c>
    </row>
    <row r="3829" spans="2:13" ht="14">
      <c r="B3829" s="164" t="s">
        <v>3612</v>
      </c>
      <c r="C3829" s="165"/>
      <c r="D3829" s="165"/>
      <c r="E3829" s="165"/>
      <c r="F3829" s="165"/>
      <c r="G3829" s="165"/>
      <c r="H3829" s="165"/>
      <c r="I3829" s="165"/>
      <c r="J3829" s="165"/>
      <c r="K3829" s="166"/>
    </row>
    <row r="3831" spans="2:13">
      <c r="C3831" s="191" t="s">
        <v>1331</v>
      </c>
      <c r="H3831" s="191" t="s">
        <v>1458</v>
      </c>
      <c r="M3831" s="191" t="s">
        <v>815</v>
      </c>
    </row>
    <row r="3832" spans="2:13">
      <c r="C3832" s="169" t="s">
        <v>810</v>
      </c>
      <c r="H3832" s="169" t="s">
        <v>810</v>
      </c>
      <c r="M3832" s="169" t="s">
        <v>810</v>
      </c>
    </row>
    <row r="3833" spans="2:13">
      <c r="C3833" s="169" t="s">
        <v>3462</v>
      </c>
      <c r="H3833" s="169" t="s">
        <v>3462</v>
      </c>
      <c r="M3833" s="169" t="s">
        <v>3613</v>
      </c>
    </row>
    <row r="3834" spans="2:13">
      <c r="C3834" s="169" t="s">
        <v>3463</v>
      </c>
      <c r="H3834" s="169" t="s">
        <v>3463</v>
      </c>
    </row>
    <row r="3835" spans="2:13">
      <c r="C3835" s="169" t="s">
        <v>3464</v>
      </c>
      <c r="H3835" s="169" t="s">
        <v>3464</v>
      </c>
    </row>
    <row r="3836" spans="2:13">
      <c r="C3836" s="169" t="s">
        <v>3465</v>
      </c>
      <c r="H3836" s="169" t="s">
        <v>3465</v>
      </c>
    </row>
    <row r="3837" spans="2:13">
      <c r="C3837" s="169" t="s">
        <v>3466</v>
      </c>
      <c r="H3837" s="169" t="s">
        <v>3466</v>
      </c>
    </row>
    <row r="3838" spans="2:13">
      <c r="C3838" s="169" t="s">
        <v>3467</v>
      </c>
      <c r="H3838" s="169" t="s">
        <v>3467</v>
      </c>
    </row>
    <row r="3839" spans="2:13">
      <c r="C3839" s="169" t="s">
        <v>3468</v>
      </c>
      <c r="H3839" s="169" t="s">
        <v>3468</v>
      </c>
    </row>
    <row r="3840" spans="2:13">
      <c r="C3840" s="169" t="s">
        <v>3469</v>
      </c>
      <c r="H3840" s="169" t="s">
        <v>3469</v>
      </c>
    </row>
    <row r="3841" spans="2:8">
      <c r="C3841" s="169" t="s">
        <v>3470</v>
      </c>
      <c r="H3841" s="169" t="s">
        <v>3470</v>
      </c>
    </row>
    <row r="3842" spans="2:8">
      <c r="C3842" s="169" t="s">
        <v>3471</v>
      </c>
      <c r="H3842" s="169" t="s">
        <v>3471</v>
      </c>
    </row>
    <row r="3843" spans="2:8">
      <c r="C3843" s="169" t="s">
        <v>2961</v>
      </c>
      <c r="H3843" s="169" t="s">
        <v>2961</v>
      </c>
    </row>
    <row r="3844" spans="2:8">
      <c r="C3844" s="169" t="s">
        <v>3472</v>
      </c>
    </row>
    <row r="3848" spans="2:8" ht="14.15" customHeight="1">
      <c r="B3848" s="164" t="s">
        <v>4857</v>
      </c>
      <c r="C3848" s="165"/>
      <c r="D3848" s="165"/>
      <c r="E3848" s="202"/>
      <c r="F3848" s="165"/>
      <c r="G3848" s="165"/>
      <c r="H3848" s="166"/>
    </row>
    <row r="3849" spans="2:8" ht="9.65" customHeight="1"/>
    <row r="3850" spans="2:8" ht="9.65" customHeight="1">
      <c r="C3850" s="191" t="s">
        <v>809</v>
      </c>
    </row>
    <row r="3851" spans="2:8" ht="9.65" customHeight="1">
      <c r="C3851" s="169" t="s">
        <v>4266</v>
      </c>
    </row>
    <row r="3852" spans="2:8" ht="9.65" customHeight="1">
      <c r="C3852" s="169" t="s">
        <v>4519</v>
      </c>
    </row>
    <row r="3853" spans="2:8" ht="9.65" customHeight="1">
      <c r="C3853" s="169" t="s">
        <v>4522</v>
      </c>
    </row>
    <row r="3854" spans="2:8" ht="9.65" customHeight="1"/>
    <row r="3855" spans="2:8" ht="9.65" customHeight="1"/>
    <row r="3856" spans="2:8" ht="9.65" customHeight="1"/>
    <row r="3857" spans="2:9" ht="14">
      <c r="B3857" s="164" t="s">
        <v>3614</v>
      </c>
      <c r="C3857" s="165"/>
      <c r="D3857" s="165"/>
      <c r="E3857" s="165"/>
      <c r="F3857" s="165"/>
      <c r="G3857" s="166"/>
    </row>
    <row r="3859" spans="2:9">
      <c r="C3859" s="191" t="s">
        <v>835</v>
      </c>
      <c r="F3859" s="191" t="s">
        <v>1164</v>
      </c>
      <c r="I3859" s="191" t="s">
        <v>4424</v>
      </c>
    </row>
    <row r="3860" spans="2:9">
      <c r="C3860" s="169" t="s">
        <v>841</v>
      </c>
      <c r="F3860" s="169" t="s">
        <v>841</v>
      </c>
      <c r="I3860" s="169" t="s">
        <v>810</v>
      </c>
    </row>
    <row r="3861" spans="2:9">
      <c r="C3861" s="169" t="s">
        <v>842</v>
      </c>
      <c r="F3861" s="169" t="s">
        <v>3587</v>
      </c>
      <c r="I3861" s="169" t="s">
        <v>844</v>
      </c>
    </row>
    <row r="3862" spans="2:9">
      <c r="C3862" s="169" t="s">
        <v>846</v>
      </c>
      <c r="F3862" s="169" t="s">
        <v>3589</v>
      </c>
      <c r="I3862" s="169" t="s">
        <v>849</v>
      </c>
    </row>
    <row r="3863" spans="2:9">
      <c r="C3863" s="169" t="s">
        <v>851</v>
      </c>
      <c r="F3863" s="169" t="s">
        <v>3591</v>
      </c>
      <c r="I3863" s="169" t="s">
        <v>854</v>
      </c>
    </row>
    <row r="3864" spans="2:9">
      <c r="C3864" s="169" t="s">
        <v>856</v>
      </c>
      <c r="F3864" s="169" t="s">
        <v>3592</v>
      </c>
      <c r="I3864" s="169" t="s">
        <v>859</v>
      </c>
    </row>
    <row r="3865" spans="2:9">
      <c r="C3865" s="169" t="s">
        <v>862</v>
      </c>
      <c r="F3865" s="169" t="s">
        <v>3594</v>
      </c>
      <c r="I3865" s="169" t="s">
        <v>865</v>
      </c>
    </row>
    <row r="3866" spans="2:9">
      <c r="C3866" s="169" t="s">
        <v>867</v>
      </c>
      <c r="F3866" s="169" t="s">
        <v>3596</v>
      </c>
      <c r="I3866" s="169" t="s">
        <v>871</v>
      </c>
    </row>
    <row r="3867" spans="2:9">
      <c r="C3867" s="169" t="s">
        <v>873</v>
      </c>
      <c r="F3867" s="169" t="s">
        <v>3598</v>
      </c>
    </row>
    <row r="3868" spans="2:9">
      <c r="C3868" s="169" t="s">
        <v>877</v>
      </c>
      <c r="F3868" s="169" t="s">
        <v>3600</v>
      </c>
    </row>
    <row r="3869" spans="2:9">
      <c r="C3869" s="169" t="s">
        <v>879</v>
      </c>
      <c r="F3869" s="169" t="s">
        <v>3602</v>
      </c>
    </row>
    <row r="3870" spans="2:9">
      <c r="C3870" s="169" t="s">
        <v>880</v>
      </c>
      <c r="F3870" s="169" t="s">
        <v>3604</v>
      </c>
    </row>
    <row r="3871" spans="2:9">
      <c r="C3871" s="169" t="s">
        <v>881</v>
      </c>
    </row>
    <row r="3872" spans="2:9">
      <c r="C3872" s="169" t="s">
        <v>882</v>
      </c>
    </row>
    <row r="3873" spans="2:8">
      <c r="C3873" s="169" t="s">
        <v>884</v>
      </c>
    </row>
    <row r="3877" spans="2:8" ht="14">
      <c r="B3877" s="164" t="s">
        <v>3615</v>
      </c>
      <c r="C3877" s="165"/>
      <c r="D3877" s="165"/>
      <c r="E3877" s="165"/>
      <c r="F3877" s="165"/>
      <c r="G3877" s="166"/>
    </row>
    <row r="3879" spans="2:8">
      <c r="C3879" s="191" t="s">
        <v>4370</v>
      </c>
      <c r="H3879" s="191" t="s">
        <v>823</v>
      </c>
    </row>
    <row r="3880" spans="2:8">
      <c r="C3880" s="169" t="s">
        <v>810</v>
      </c>
      <c r="H3880" s="169" t="s">
        <v>810</v>
      </c>
    </row>
    <row r="3881" spans="2:8">
      <c r="C3881" s="169" t="s">
        <v>3616</v>
      </c>
      <c r="H3881" s="169" t="s">
        <v>3617</v>
      </c>
    </row>
    <row r="3882" spans="2:8">
      <c r="C3882" s="169" t="s">
        <v>3618</v>
      </c>
      <c r="H3882" s="169" t="s">
        <v>3619</v>
      </c>
    </row>
    <row r="3883" spans="2:8">
      <c r="C3883" s="169" t="s">
        <v>3620</v>
      </c>
      <c r="H3883" s="169" t="s">
        <v>3621</v>
      </c>
    </row>
    <row r="3884" spans="2:8">
      <c r="C3884" s="169" t="s">
        <v>3622</v>
      </c>
      <c r="H3884" s="169" t="s">
        <v>3623</v>
      </c>
    </row>
    <row r="3885" spans="2:8">
      <c r="C3885" s="169" t="s">
        <v>3624</v>
      </c>
    </row>
    <row r="3886" spans="2:8">
      <c r="C3886" s="169" t="s">
        <v>3625</v>
      </c>
    </row>
    <row r="3887" spans="2:8">
      <c r="C3887" s="169" t="s">
        <v>3626</v>
      </c>
    </row>
    <row r="3888" spans="2:8">
      <c r="C3888" s="169" t="s">
        <v>3627</v>
      </c>
    </row>
    <row r="3889" spans="2:11">
      <c r="C3889" s="169" t="s">
        <v>3628</v>
      </c>
    </row>
    <row r="3890" spans="2:11">
      <c r="C3890" s="169" t="s">
        <v>4699</v>
      </c>
    </row>
    <row r="3891" spans="2:11">
      <c r="C3891" s="169" t="s">
        <v>4700</v>
      </c>
    </row>
    <row r="3892" spans="2:11">
      <c r="C3892" s="169" t="s">
        <v>4701</v>
      </c>
    </row>
    <row r="3896" spans="2:11" ht="14">
      <c r="B3896" s="164" t="s">
        <v>3629</v>
      </c>
      <c r="C3896" s="165"/>
      <c r="D3896" s="165"/>
      <c r="E3896" s="165"/>
      <c r="F3896" s="165"/>
      <c r="G3896" s="165"/>
      <c r="H3896" s="165"/>
      <c r="I3896" s="165"/>
      <c r="J3896" s="165"/>
      <c r="K3896" s="166"/>
    </row>
    <row r="3898" spans="2:11">
      <c r="C3898" s="191" t="s">
        <v>809</v>
      </c>
      <c r="E3898" s="191" t="s">
        <v>815</v>
      </c>
    </row>
    <row r="3899" spans="2:11">
      <c r="C3899" s="169" t="s">
        <v>810</v>
      </c>
      <c r="E3899" s="169" t="s">
        <v>810</v>
      </c>
    </row>
    <row r="3900" spans="2:11">
      <c r="C3900" s="169" t="s">
        <v>1166</v>
      </c>
      <c r="E3900" s="169" t="s">
        <v>1169</v>
      </c>
    </row>
    <row r="3901" spans="2:11">
      <c r="C3901" s="169" t="s">
        <v>1173</v>
      </c>
    </row>
    <row r="3905" spans="2:17" ht="14">
      <c r="B3905" s="164" t="s">
        <v>4702</v>
      </c>
      <c r="C3905" s="165"/>
      <c r="D3905" s="165"/>
      <c r="E3905" s="165"/>
      <c r="F3905" s="165"/>
      <c r="G3905" s="165"/>
      <c r="H3905" s="165"/>
      <c r="I3905" s="165"/>
      <c r="J3905" s="165"/>
      <c r="K3905" s="165"/>
      <c r="L3905" s="165"/>
      <c r="M3905" s="165"/>
      <c r="N3905" s="165"/>
      <c r="O3905" s="165"/>
      <c r="P3905" s="165"/>
      <c r="Q3905" s="166"/>
    </row>
    <row r="3907" spans="2:17">
      <c r="C3907" s="191" t="s">
        <v>809</v>
      </c>
    </row>
    <row r="3908" spans="2:17">
      <c r="C3908" s="169" t="s">
        <v>810</v>
      </c>
    </row>
    <row r="3909" spans="2:17">
      <c r="C3909" s="169" t="s">
        <v>1169</v>
      </c>
    </row>
    <row r="3910" spans="2:17">
      <c r="C3910" s="169" t="s">
        <v>1261</v>
      </c>
    </row>
    <row r="3914" spans="2:17" ht="14">
      <c r="B3914" s="164" t="s">
        <v>3630</v>
      </c>
      <c r="C3914" s="165"/>
      <c r="D3914" s="165"/>
      <c r="E3914" s="165"/>
      <c r="F3914" s="165"/>
      <c r="G3914" s="165"/>
      <c r="H3914" s="165"/>
      <c r="I3914" s="165"/>
      <c r="J3914" s="165"/>
      <c r="K3914" s="165"/>
      <c r="L3914" s="165"/>
      <c r="M3914" s="166"/>
    </row>
    <row r="3916" spans="2:17">
      <c r="C3916" s="191" t="s">
        <v>2820</v>
      </c>
      <c r="G3916" s="191" t="s">
        <v>1311</v>
      </c>
    </row>
    <row r="3917" spans="2:17">
      <c r="C3917" s="169" t="s">
        <v>810</v>
      </c>
      <c r="G3917" s="169" t="s">
        <v>810</v>
      </c>
    </row>
    <row r="3918" spans="2:17">
      <c r="C3918" s="169" t="s">
        <v>1166</v>
      </c>
      <c r="G3918" s="169" t="s">
        <v>1166</v>
      </c>
    </row>
    <row r="3919" spans="2:17">
      <c r="C3919" s="169" t="s">
        <v>3631</v>
      </c>
      <c r="G3919" s="169" t="s">
        <v>3631</v>
      </c>
    </row>
    <row r="3920" spans="2:17">
      <c r="C3920" s="169" t="s">
        <v>3632</v>
      </c>
      <c r="G3920" s="169" t="s">
        <v>3632</v>
      </c>
    </row>
    <row r="3921" spans="3:7">
      <c r="C3921" s="169" t="s">
        <v>3633</v>
      </c>
      <c r="G3921" s="169" t="s">
        <v>3633</v>
      </c>
    </row>
    <row r="3922" spans="3:7">
      <c r="C3922" s="169" t="s">
        <v>3634</v>
      </c>
      <c r="G3922" s="169" t="s">
        <v>3634</v>
      </c>
    </row>
    <row r="3923" spans="3:7">
      <c r="C3923" s="169" t="s">
        <v>3635</v>
      </c>
      <c r="G3923" s="169" t="s">
        <v>3635</v>
      </c>
    </row>
    <row r="3924" spans="3:7">
      <c r="C3924" s="169" t="s">
        <v>3636</v>
      </c>
      <c r="G3924" s="169" t="s">
        <v>3636</v>
      </c>
    </row>
    <row r="3925" spans="3:7">
      <c r="C3925" s="169" t="s">
        <v>3637</v>
      </c>
      <c r="G3925" s="169" t="s">
        <v>3637</v>
      </c>
    </row>
    <row r="3926" spans="3:7">
      <c r="C3926" s="169" t="s">
        <v>3638</v>
      </c>
      <c r="G3926" s="169" t="s">
        <v>3638</v>
      </c>
    </row>
    <row r="3927" spans="3:7">
      <c r="C3927" s="169" t="s">
        <v>3639</v>
      </c>
      <c r="G3927" s="169" t="s">
        <v>3639</v>
      </c>
    </row>
    <row r="3928" spans="3:7">
      <c r="C3928" s="169" t="s">
        <v>3640</v>
      </c>
      <c r="G3928" s="169" t="s">
        <v>3640</v>
      </c>
    </row>
    <row r="3929" spans="3:7">
      <c r="C3929" s="169" t="s">
        <v>3641</v>
      </c>
      <c r="G3929" s="169" t="s">
        <v>3641</v>
      </c>
    </row>
    <row r="3930" spans="3:7">
      <c r="C3930" s="169" t="s">
        <v>3642</v>
      </c>
      <c r="G3930" s="169" t="s">
        <v>3642</v>
      </c>
    </row>
    <row r="3931" spans="3:7">
      <c r="C3931" s="169" t="s">
        <v>3643</v>
      </c>
      <c r="G3931" s="169" t="s">
        <v>3643</v>
      </c>
    </row>
    <row r="3932" spans="3:7">
      <c r="C3932" s="169" t="s">
        <v>3644</v>
      </c>
      <c r="G3932" s="169" t="s">
        <v>3644</v>
      </c>
    </row>
    <row r="3933" spans="3:7">
      <c r="C3933" s="169" t="s">
        <v>3645</v>
      </c>
      <c r="G3933" s="169" t="s">
        <v>3645</v>
      </c>
    </row>
    <row r="3934" spans="3:7">
      <c r="C3934" s="169" t="s">
        <v>3646</v>
      </c>
      <c r="G3934" s="169" t="s">
        <v>3646</v>
      </c>
    </row>
    <row r="3935" spans="3:7">
      <c r="C3935" s="169" t="s">
        <v>3647</v>
      </c>
      <c r="G3935" s="169" t="s">
        <v>1173</v>
      </c>
    </row>
    <row r="3936" spans="3:7">
      <c r="C3936" s="169" t="s">
        <v>1173</v>
      </c>
    </row>
    <row r="3940" spans="2:23" ht="14">
      <c r="B3940" s="164" t="s">
        <v>4703</v>
      </c>
      <c r="C3940" s="165"/>
      <c r="D3940" s="165"/>
      <c r="E3940" s="165"/>
      <c r="F3940" s="165"/>
      <c r="G3940" s="165"/>
      <c r="H3940" s="165"/>
      <c r="I3940" s="165"/>
      <c r="J3940" s="165"/>
      <c r="K3940" s="165"/>
      <c r="L3940" s="165"/>
      <c r="M3940" s="165"/>
      <c r="N3940" s="165"/>
      <c r="O3940" s="165"/>
      <c r="P3940" s="165"/>
      <c r="Q3940" s="165"/>
      <c r="R3940" s="165"/>
      <c r="S3940" s="165"/>
      <c r="T3940" s="165"/>
      <c r="U3940" s="165"/>
      <c r="V3940" s="165"/>
      <c r="W3940" s="166"/>
    </row>
    <row r="3942" spans="2:23">
      <c r="C3942" s="191" t="s">
        <v>1927</v>
      </c>
    </row>
    <row r="3943" spans="2:23">
      <c r="C3943" s="169" t="s">
        <v>810</v>
      </c>
    </row>
    <row r="3944" spans="2:23">
      <c r="C3944" s="169" t="s">
        <v>1166</v>
      </c>
    </row>
    <row r="3945" spans="2:23">
      <c r="C3945" s="169" t="s">
        <v>3648</v>
      </c>
    </row>
    <row r="3946" spans="2:23">
      <c r="C3946" s="169" t="s">
        <v>3649</v>
      </c>
    </row>
    <row r="3947" spans="2:23">
      <c r="C3947" s="169" t="s">
        <v>3650</v>
      </c>
    </row>
    <row r="3948" spans="2:23">
      <c r="C3948" s="169" t="s">
        <v>3651</v>
      </c>
    </row>
    <row r="3949" spans="2:23">
      <c r="C3949" s="169" t="s">
        <v>3652</v>
      </c>
    </row>
    <row r="3950" spans="2:23">
      <c r="C3950" s="169" t="s">
        <v>3653</v>
      </c>
    </row>
    <row r="3951" spans="2:23">
      <c r="C3951" s="169" t="s">
        <v>3654</v>
      </c>
    </row>
    <row r="3952" spans="2:23">
      <c r="C3952" s="169" t="s">
        <v>3655</v>
      </c>
    </row>
    <row r="3953" spans="1:15">
      <c r="C3953" s="169" t="s">
        <v>1173</v>
      </c>
    </row>
    <row r="3957" spans="1:15" s="174" customFormat="1" ht="14.15" customHeight="1">
      <c r="A3957" s="170"/>
      <c r="B3957" s="164" t="s">
        <v>3656</v>
      </c>
      <c r="C3957" s="172"/>
      <c r="D3957" s="172"/>
      <c r="E3957" s="172"/>
      <c r="F3957" s="172"/>
      <c r="G3957" s="172"/>
      <c r="H3957" s="172"/>
      <c r="I3957" s="172"/>
      <c r="J3957" s="172"/>
      <c r="K3957" s="172"/>
      <c r="L3957" s="172"/>
      <c r="M3957" s="214"/>
      <c r="N3957" s="173"/>
    </row>
    <row r="3958" spans="1:15" ht="9.65" customHeight="1">
      <c r="O3958" s="191"/>
    </row>
    <row r="3959" spans="1:15" ht="9.65" customHeight="1">
      <c r="B3959" s="215"/>
      <c r="C3959" s="191" t="s">
        <v>4571</v>
      </c>
      <c r="G3959" s="191"/>
      <c r="H3959" s="191"/>
      <c r="K3959" s="191"/>
    </row>
    <row r="3960" spans="1:15" ht="9.65" customHeight="1">
      <c r="C3960" s="168" t="s">
        <v>810</v>
      </c>
      <c r="G3960" s="168"/>
    </row>
    <row r="3961" spans="1:15" ht="9.65" customHeight="1">
      <c r="C3961" s="168" t="s">
        <v>1166</v>
      </c>
      <c r="G3961" s="168"/>
    </row>
    <row r="3962" spans="1:15" ht="9.65" customHeight="1">
      <c r="C3962" s="168" t="s">
        <v>3658</v>
      </c>
    </row>
    <row r="3963" spans="1:15" ht="9.65" customHeight="1">
      <c r="C3963" s="168" t="s">
        <v>3659</v>
      </c>
    </row>
    <row r="3964" spans="1:15" ht="9.65" customHeight="1">
      <c r="C3964" s="168" t="s">
        <v>3660</v>
      </c>
    </row>
    <row r="3965" spans="1:15" ht="9.65" customHeight="1">
      <c r="C3965" s="169" t="s">
        <v>3661</v>
      </c>
    </row>
    <row r="3966" spans="1:15" ht="9.65" customHeight="1">
      <c r="C3966" s="168" t="s">
        <v>3662</v>
      </c>
    </row>
    <row r="3967" spans="1:15" ht="9.65" customHeight="1">
      <c r="C3967" s="168" t="s">
        <v>3663</v>
      </c>
    </row>
    <row r="3968" spans="1:15" ht="9.65" customHeight="1">
      <c r="C3968" s="175" t="s">
        <v>4855</v>
      </c>
    </row>
    <row r="3969" spans="2:13" ht="9.65" customHeight="1">
      <c r="C3969" s="169" t="s">
        <v>4705</v>
      </c>
    </row>
    <row r="3970" spans="2:13" ht="9.65" customHeight="1"/>
    <row r="3971" spans="2:13" ht="9.65" customHeight="1"/>
    <row r="3972" spans="2:13" ht="9.65" customHeight="1"/>
    <row r="3973" spans="2:13" ht="14">
      <c r="B3973" s="164" t="s">
        <v>3664</v>
      </c>
      <c r="C3973" s="165"/>
      <c r="D3973" s="165"/>
      <c r="E3973" s="165"/>
      <c r="F3973" s="165"/>
      <c r="G3973" s="165"/>
      <c r="H3973" s="165"/>
      <c r="I3973" s="165"/>
      <c r="J3973" s="165"/>
      <c r="K3973" s="166"/>
    </row>
    <row r="3975" spans="2:13">
      <c r="C3975" s="191" t="s">
        <v>4547</v>
      </c>
      <c r="G3975" s="191" t="s">
        <v>815</v>
      </c>
      <c r="H3975" s="191"/>
    </row>
    <row r="3976" spans="2:13">
      <c r="C3976" s="169" t="s">
        <v>810</v>
      </c>
      <c r="G3976" s="169" t="s">
        <v>810</v>
      </c>
    </row>
    <row r="3977" spans="2:13">
      <c r="C3977" s="169" t="s">
        <v>1335</v>
      </c>
      <c r="G3977" s="169" t="s">
        <v>1338</v>
      </c>
    </row>
    <row r="3978" spans="2:13">
      <c r="C3978" s="169" t="s">
        <v>1343</v>
      </c>
    </row>
    <row r="3979" spans="2:13">
      <c r="C3979" s="169" t="s">
        <v>3665</v>
      </c>
    </row>
    <row r="3980" spans="2:13">
      <c r="C3980" s="169" t="s">
        <v>1418</v>
      </c>
    </row>
    <row r="3984" spans="2:13" ht="14">
      <c r="B3984" s="164" t="s">
        <v>4706</v>
      </c>
      <c r="C3984" s="165"/>
      <c r="D3984" s="165"/>
      <c r="E3984" s="165"/>
      <c r="F3984" s="165"/>
      <c r="G3984" s="165"/>
      <c r="H3984" s="165"/>
      <c r="I3984" s="165"/>
      <c r="J3984" s="165"/>
      <c r="K3984" s="165"/>
      <c r="L3984" s="165"/>
      <c r="M3984" s="166"/>
    </row>
    <row r="3986" spans="3:3">
      <c r="C3986" s="191" t="s">
        <v>4707</v>
      </c>
    </row>
    <row r="3987" spans="3:3">
      <c r="C3987" s="169" t="s">
        <v>810</v>
      </c>
    </row>
    <row r="3988" spans="3:3">
      <c r="C3988" s="169" t="s">
        <v>2296</v>
      </c>
    </row>
    <row r="3989" spans="3:3">
      <c r="C3989" s="169" t="s">
        <v>2298</v>
      </c>
    </row>
    <row r="3990" spans="3:3">
      <c r="C3990" s="169" t="s">
        <v>4651</v>
      </c>
    </row>
    <row r="3991" spans="3:3">
      <c r="C3991" s="169" t="s">
        <v>4652</v>
      </c>
    </row>
    <row r="3992" spans="3:3">
      <c r="C3992" s="169" t="s">
        <v>4653</v>
      </c>
    </row>
    <row r="3993" spans="3:3">
      <c r="C3993" s="169" t="s">
        <v>4654</v>
      </c>
    </row>
    <row r="3994" spans="3:3">
      <c r="C3994" s="169" t="s">
        <v>4655</v>
      </c>
    </row>
    <row r="3995" spans="3:3">
      <c r="C3995" s="169" t="s">
        <v>4656</v>
      </c>
    </row>
    <row r="3996" spans="3:3">
      <c r="C3996" s="169" t="s">
        <v>4657</v>
      </c>
    </row>
    <row r="3997" spans="3:3">
      <c r="C3997" s="169" t="s">
        <v>4658</v>
      </c>
    </row>
    <row r="3998" spans="3:3">
      <c r="C3998" s="169" t="s">
        <v>4659</v>
      </c>
    </row>
    <row r="3999" spans="3:3">
      <c r="C3999" s="169" t="s">
        <v>4660</v>
      </c>
    </row>
    <row r="4000" spans="3:3">
      <c r="C4000" s="169" t="s">
        <v>4708</v>
      </c>
    </row>
    <row r="4001" spans="3:3">
      <c r="C4001" s="169" t="s">
        <v>4709</v>
      </c>
    </row>
    <row r="4002" spans="3:3">
      <c r="C4002" s="169" t="s">
        <v>4710</v>
      </c>
    </row>
    <row r="4003" spans="3:3">
      <c r="C4003" s="169" t="s">
        <v>4711</v>
      </c>
    </row>
    <row r="4004" spans="3:3">
      <c r="C4004" s="169" t="s">
        <v>4712</v>
      </c>
    </row>
    <row r="4005" spans="3:3">
      <c r="C4005" s="169" t="s">
        <v>4713</v>
      </c>
    </row>
    <row r="4006" spans="3:3">
      <c r="C4006" s="169" t="s">
        <v>4714</v>
      </c>
    </row>
    <row r="4007" spans="3:3">
      <c r="C4007" s="169" t="s">
        <v>4715</v>
      </c>
    </row>
    <row r="4008" spans="3:3">
      <c r="C4008" s="169" t="s">
        <v>2300</v>
      </c>
    </row>
    <row r="4009" spans="3:3">
      <c r="C4009" s="169" t="s">
        <v>4661</v>
      </c>
    </row>
    <row r="4010" spans="3:3">
      <c r="C4010" s="169" t="s">
        <v>4662</v>
      </c>
    </row>
    <row r="4011" spans="3:3">
      <c r="C4011" s="169" t="s">
        <v>4663</v>
      </c>
    </row>
    <row r="4012" spans="3:3">
      <c r="C4012" s="169" t="s">
        <v>4664</v>
      </c>
    </row>
    <row r="4013" spans="3:3">
      <c r="C4013" s="169" t="s">
        <v>4665</v>
      </c>
    </row>
    <row r="4014" spans="3:3">
      <c r="C4014" s="169" t="s">
        <v>4449</v>
      </c>
    </row>
    <row r="4015" spans="3:3">
      <c r="C4015" s="169" t="s">
        <v>4667</v>
      </c>
    </row>
    <row r="4016" spans="3:3">
      <c r="C4016" s="169" t="s">
        <v>4450</v>
      </c>
    </row>
    <row r="4017" spans="3:3">
      <c r="C4017" s="169" t="s">
        <v>4451</v>
      </c>
    </row>
    <row r="4018" spans="3:3">
      <c r="C4018" s="169" t="s">
        <v>4452</v>
      </c>
    </row>
    <row r="4019" spans="3:3">
      <c r="C4019" s="169" t="s">
        <v>2364</v>
      </c>
    </row>
    <row r="4020" spans="3:3">
      <c r="C4020" s="169" t="s">
        <v>2365</v>
      </c>
    </row>
    <row r="4021" spans="3:3">
      <c r="C4021" s="169" t="s">
        <v>2366</v>
      </c>
    </row>
    <row r="4022" spans="3:3">
      <c r="C4022" s="169" t="s">
        <v>2367</v>
      </c>
    </row>
    <row r="4023" spans="3:3">
      <c r="C4023" s="169" t="s">
        <v>2368</v>
      </c>
    </row>
    <row r="4024" spans="3:3">
      <c r="C4024" s="169" t="s">
        <v>2369</v>
      </c>
    </row>
    <row r="4025" spans="3:3">
      <c r="C4025" s="169" t="s">
        <v>2370</v>
      </c>
    </row>
    <row r="4026" spans="3:3">
      <c r="C4026" s="169" t="s">
        <v>2371</v>
      </c>
    </row>
    <row r="4027" spans="3:3">
      <c r="C4027" s="169" t="s">
        <v>2513</v>
      </c>
    </row>
    <row r="4028" spans="3:3">
      <c r="C4028" s="169" t="s">
        <v>4670</v>
      </c>
    </row>
    <row r="4029" spans="3:3">
      <c r="C4029" s="169" t="s">
        <v>4671</v>
      </c>
    </row>
    <row r="4030" spans="3:3">
      <c r="C4030" s="169" t="s">
        <v>4672</v>
      </c>
    </row>
    <row r="4031" spans="3:3">
      <c r="C4031" s="169" t="s">
        <v>4673</v>
      </c>
    </row>
    <row r="4032" spans="3:3">
      <c r="C4032" s="169" t="s">
        <v>4674</v>
      </c>
    </row>
    <row r="4033" spans="3:3">
      <c r="C4033" s="169" t="s">
        <v>4675</v>
      </c>
    </row>
    <row r="4034" spans="3:3">
      <c r="C4034" s="169" t="s">
        <v>4676</v>
      </c>
    </row>
    <row r="4035" spans="3:3">
      <c r="C4035" s="169" t="s">
        <v>4453</v>
      </c>
    </row>
    <row r="4036" spans="3:3">
      <c r="C4036" s="169" t="s">
        <v>4677</v>
      </c>
    </row>
    <row r="4037" spans="3:3">
      <c r="C4037" s="169" t="s">
        <v>4454</v>
      </c>
    </row>
    <row r="4038" spans="3:3">
      <c r="C4038" s="169" t="s">
        <v>2380</v>
      </c>
    </row>
    <row r="4039" spans="3:3">
      <c r="C4039" s="169" t="s">
        <v>2381</v>
      </c>
    </row>
    <row r="4040" spans="3:3">
      <c r="C4040" s="169" t="s">
        <v>2382</v>
      </c>
    </row>
    <row r="4041" spans="3:3">
      <c r="C4041" s="169" t="s">
        <v>2383</v>
      </c>
    </row>
    <row r="4042" spans="3:3">
      <c r="C4042" s="169" t="s">
        <v>2384</v>
      </c>
    </row>
    <row r="4043" spans="3:3">
      <c r="C4043" s="169" t="s">
        <v>2385</v>
      </c>
    </row>
    <row r="4044" spans="3:3">
      <c r="C4044" s="169" t="s">
        <v>2386</v>
      </c>
    </row>
    <row r="4045" spans="3:3">
      <c r="C4045" s="169" t="s">
        <v>3666</v>
      </c>
    </row>
    <row r="4049" spans="2:7" ht="14">
      <c r="B4049" s="164" t="s">
        <v>3667</v>
      </c>
      <c r="C4049" s="165"/>
      <c r="D4049" s="165"/>
      <c r="E4049" s="165"/>
      <c r="F4049" s="165"/>
      <c r="G4049" s="166"/>
    </row>
    <row r="4051" spans="2:7">
      <c r="C4051" s="191" t="s">
        <v>3112</v>
      </c>
      <c r="G4051" s="191" t="s">
        <v>4571</v>
      </c>
    </row>
    <row r="4052" spans="2:7">
      <c r="C4052" s="169" t="s">
        <v>841</v>
      </c>
      <c r="G4052" s="169" t="s">
        <v>810</v>
      </c>
    </row>
    <row r="4053" spans="2:7">
      <c r="C4053" s="169" t="s">
        <v>2779</v>
      </c>
      <c r="G4053" s="169" t="s">
        <v>3548</v>
      </c>
    </row>
    <row r="4054" spans="2:7">
      <c r="C4054" s="169" t="s">
        <v>2782</v>
      </c>
      <c r="G4054" s="169" t="s">
        <v>3549</v>
      </c>
    </row>
    <row r="4055" spans="2:7">
      <c r="C4055" s="169" t="s">
        <v>2785</v>
      </c>
      <c r="G4055" s="169" t="s">
        <v>3550</v>
      </c>
    </row>
    <row r="4056" spans="2:7">
      <c r="C4056" s="169" t="s">
        <v>2788</v>
      </c>
      <c r="G4056" s="169" t="s">
        <v>3551</v>
      </c>
    </row>
    <row r="4057" spans="2:7">
      <c r="C4057" s="169" t="s">
        <v>2791</v>
      </c>
      <c r="G4057" s="169" t="s">
        <v>3552</v>
      </c>
    </row>
    <row r="4058" spans="2:7">
      <c r="C4058" s="169" t="s">
        <v>2794</v>
      </c>
      <c r="G4058" s="169" t="s">
        <v>3553</v>
      </c>
    </row>
    <row r="4059" spans="2:7">
      <c r="C4059" s="169" t="s">
        <v>2797</v>
      </c>
      <c r="G4059" s="169" t="s">
        <v>3554</v>
      </c>
    </row>
    <row r="4060" spans="2:7">
      <c r="C4060" s="169" t="s">
        <v>2800</v>
      </c>
      <c r="G4060" s="169" t="s">
        <v>3555</v>
      </c>
    </row>
    <row r="4061" spans="2:7">
      <c r="C4061" s="169" t="s">
        <v>2803</v>
      </c>
      <c r="G4061" s="169" t="s">
        <v>3556</v>
      </c>
    </row>
    <row r="4062" spans="2:7">
      <c r="C4062" s="169" t="s">
        <v>2806</v>
      </c>
    </row>
    <row r="4063" spans="2:7">
      <c r="C4063" s="169" t="s">
        <v>2808</v>
      </c>
    </row>
    <row r="4064" spans="2:7">
      <c r="C4064" s="169" t="s">
        <v>2810</v>
      </c>
    </row>
    <row r="4065" spans="2:9">
      <c r="C4065" s="169" t="s">
        <v>2812</v>
      </c>
    </row>
    <row r="4066" spans="2:9">
      <c r="C4066" s="169" t="s">
        <v>2814</v>
      </c>
    </row>
    <row r="4067" spans="2:9">
      <c r="C4067" s="169" t="s">
        <v>2815</v>
      </c>
    </row>
    <row r="4068" spans="2:9">
      <c r="C4068" s="169" t="s">
        <v>2816</v>
      </c>
    </row>
    <row r="4072" spans="2:9" ht="14.15" customHeight="1">
      <c r="B4072" s="164" t="s">
        <v>3668</v>
      </c>
      <c r="C4072" s="165"/>
      <c r="D4072" s="165"/>
      <c r="E4072" s="202"/>
      <c r="F4072" s="165"/>
      <c r="G4072" s="165"/>
      <c r="H4072" s="165"/>
      <c r="I4072" s="166"/>
    </row>
    <row r="4073" spans="2:9" ht="9.65" customHeight="1"/>
    <row r="4074" spans="2:9" ht="9.65" customHeight="1">
      <c r="C4074" s="191" t="s">
        <v>809</v>
      </c>
    </row>
    <row r="4075" spans="2:9" ht="9.65" customHeight="1">
      <c r="C4075" s="169" t="s">
        <v>4266</v>
      </c>
    </row>
    <row r="4076" spans="2:9" ht="9.65" customHeight="1">
      <c r="C4076" s="169" t="s">
        <v>4519</v>
      </c>
    </row>
    <row r="4077" spans="2:9" ht="9.65" customHeight="1">
      <c r="C4077" s="169" t="s">
        <v>4522</v>
      </c>
    </row>
    <row r="4078" spans="2:9" ht="9.65" customHeight="1"/>
    <row r="4079" spans="2:9" ht="9.65" customHeight="1"/>
    <row r="4080" spans="2:9" ht="9.65" customHeight="1"/>
    <row r="4081" spans="2:11" ht="14">
      <c r="B4081" s="164" t="s">
        <v>4716</v>
      </c>
      <c r="C4081" s="165"/>
      <c r="D4081" s="165"/>
      <c r="E4081" s="165"/>
      <c r="F4081" s="165"/>
      <c r="G4081" s="165"/>
      <c r="H4081" s="165"/>
      <c r="I4081" s="165"/>
      <c r="J4081" s="165"/>
      <c r="K4081" s="166"/>
    </row>
    <row r="4083" spans="2:11">
      <c r="C4083" s="191" t="s">
        <v>831</v>
      </c>
    </row>
    <row r="4084" spans="2:11">
      <c r="C4084" s="169" t="s">
        <v>810</v>
      </c>
    </row>
    <row r="4085" spans="2:11">
      <c r="C4085" s="169" t="s">
        <v>3410</v>
      </c>
    </row>
    <row r="4086" spans="2:11">
      <c r="C4086" s="169" t="s">
        <v>3669</v>
      </c>
    </row>
    <row r="4087" spans="2:11">
      <c r="C4087" s="169" t="s">
        <v>3670</v>
      </c>
    </row>
    <row r="4088" spans="2:11">
      <c r="C4088" s="169" t="s">
        <v>3671</v>
      </c>
    </row>
    <row r="4089" spans="2:11">
      <c r="C4089" s="169" t="s">
        <v>3672</v>
      </c>
    </row>
    <row r="4090" spans="2:11">
      <c r="C4090" s="169" t="s">
        <v>3673</v>
      </c>
    </row>
    <row r="4091" spans="2:11">
      <c r="C4091" s="169" t="s">
        <v>3674</v>
      </c>
    </row>
    <row r="4092" spans="2:11">
      <c r="C4092" s="169" t="s">
        <v>3413</v>
      </c>
    </row>
    <row r="4096" spans="2:11" ht="14">
      <c r="B4096" s="164" t="s">
        <v>4717</v>
      </c>
      <c r="C4096" s="165"/>
      <c r="D4096" s="165"/>
      <c r="E4096" s="165"/>
      <c r="F4096" s="165"/>
      <c r="G4096" s="165"/>
      <c r="H4096" s="165"/>
      <c r="I4096" s="165"/>
      <c r="J4096" s="165"/>
      <c r="K4096" s="166"/>
    </row>
    <row r="4098" spans="2:15">
      <c r="C4098" s="191" t="s">
        <v>809</v>
      </c>
    </row>
    <row r="4099" spans="2:15">
      <c r="C4099" s="169" t="s">
        <v>810</v>
      </c>
    </row>
    <row r="4100" spans="2:15">
      <c r="C4100" s="169" t="s">
        <v>3675</v>
      </c>
    </row>
    <row r="4101" spans="2:15">
      <c r="C4101" s="169" t="s">
        <v>3676</v>
      </c>
    </row>
    <row r="4105" spans="2:15" ht="14">
      <c r="B4105" s="164" t="s">
        <v>3677</v>
      </c>
      <c r="C4105" s="165"/>
      <c r="D4105" s="165"/>
      <c r="E4105" s="165"/>
      <c r="F4105" s="165"/>
      <c r="G4105" s="166"/>
    </row>
    <row r="4107" spans="2:15">
      <c r="C4107" s="191" t="s">
        <v>835</v>
      </c>
      <c r="F4107" s="191" t="s">
        <v>1164</v>
      </c>
      <c r="I4107" s="191" t="s">
        <v>831</v>
      </c>
      <c r="L4107" s="191" t="s">
        <v>838</v>
      </c>
      <c r="O4107" s="191" t="s">
        <v>839</v>
      </c>
    </row>
    <row r="4108" spans="2:15">
      <c r="C4108" s="169" t="s">
        <v>841</v>
      </c>
      <c r="F4108" s="169" t="s">
        <v>841</v>
      </c>
      <c r="I4108" s="169" t="s">
        <v>810</v>
      </c>
      <c r="L4108" s="169" t="s">
        <v>810</v>
      </c>
      <c r="O4108" s="169" t="s">
        <v>810</v>
      </c>
    </row>
    <row r="4109" spans="2:15">
      <c r="C4109" s="169" t="s">
        <v>842</v>
      </c>
      <c r="F4109" s="169" t="s">
        <v>3587</v>
      </c>
      <c r="I4109" s="169" t="s">
        <v>843</v>
      </c>
      <c r="L4109" s="169" t="s">
        <v>843</v>
      </c>
      <c r="O4109" s="169" t="s">
        <v>844</v>
      </c>
    </row>
    <row r="4110" spans="2:15">
      <c r="C4110" s="169" t="s">
        <v>846</v>
      </c>
      <c r="F4110" s="169" t="s">
        <v>3589</v>
      </c>
      <c r="I4110" s="169" t="s">
        <v>847</v>
      </c>
      <c r="L4110" s="169" t="s">
        <v>848</v>
      </c>
      <c r="O4110" s="169" t="s">
        <v>849</v>
      </c>
    </row>
    <row r="4111" spans="2:15">
      <c r="C4111" s="169" t="s">
        <v>851</v>
      </c>
      <c r="F4111" s="169" t="s">
        <v>3591</v>
      </c>
      <c r="I4111" s="169" t="s">
        <v>852</v>
      </c>
      <c r="L4111" s="169" t="s">
        <v>853</v>
      </c>
      <c r="O4111" s="169" t="s">
        <v>854</v>
      </c>
    </row>
    <row r="4112" spans="2:15">
      <c r="C4112" s="169" t="s">
        <v>856</v>
      </c>
      <c r="F4112" s="169" t="s">
        <v>3592</v>
      </c>
      <c r="I4112" s="169" t="s">
        <v>857</v>
      </c>
      <c r="L4112" s="169" t="s">
        <v>858</v>
      </c>
      <c r="O4112" s="169" t="s">
        <v>859</v>
      </c>
    </row>
    <row r="4113" spans="2:15">
      <c r="C4113" s="169" t="s">
        <v>862</v>
      </c>
      <c r="F4113" s="169" t="s">
        <v>3594</v>
      </c>
      <c r="I4113" s="169" t="s">
        <v>863</v>
      </c>
      <c r="L4113" s="169" t="s">
        <v>864</v>
      </c>
      <c r="O4113" s="169" t="s">
        <v>865</v>
      </c>
    </row>
    <row r="4114" spans="2:15">
      <c r="C4114" s="169" t="s">
        <v>867</v>
      </c>
      <c r="F4114" s="169" t="s">
        <v>3596</v>
      </c>
      <c r="I4114" s="169" t="s">
        <v>868</v>
      </c>
      <c r="L4114" s="169" t="s">
        <v>870</v>
      </c>
      <c r="O4114" s="169" t="s">
        <v>871</v>
      </c>
    </row>
    <row r="4115" spans="2:15">
      <c r="C4115" s="169" t="s">
        <v>873</v>
      </c>
      <c r="F4115" s="169" t="s">
        <v>3598</v>
      </c>
      <c r="I4115" s="169" t="s">
        <v>874</v>
      </c>
    </row>
    <row r="4116" spans="2:15">
      <c r="C4116" s="169" t="s">
        <v>877</v>
      </c>
      <c r="F4116" s="169" t="s">
        <v>3600</v>
      </c>
      <c r="I4116" s="169" t="s">
        <v>878</v>
      </c>
    </row>
    <row r="4117" spans="2:15">
      <c r="C4117" s="169" t="s">
        <v>879</v>
      </c>
      <c r="F4117" s="169" t="s">
        <v>3602</v>
      </c>
    </row>
    <row r="4118" spans="2:15">
      <c r="C4118" s="169" t="s">
        <v>880</v>
      </c>
      <c r="F4118" s="169" t="s">
        <v>3604</v>
      </c>
    </row>
    <row r="4119" spans="2:15">
      <c r="C4119" s="169" t="s">
        <v>881</v>
      </c>
    </row>
    <row r="4120" spans="2:15">
      <c r="C4120" s="169" t="s">
        <v>882</v>
      </c>
    </row>
    <row r="4121" spans="2:15">
      <c r="C4121" s="169" t="s">
        <v>884</v>
      </c>
    </row>
    <row r="4125" spans="2:15" ht="14">
      <c r="B4125" s="164" t="s">
        <v>3678</v>
      </c>
      <c r="C4125" s="165"/>
      <c r="D4125" s="165"/>
      <c r="E4125" s="165"/>
      <c r="F4125" s="165"/>
      <c r="G4125" s="166"/>
    </row>
    <row r="4127" spans="2:15">
      <c r="C4127" s="191" t="s">
        <v>4370</v>
      </c>
      <c r="H4127" s="191" t="s">
        <v>823</v>
      </c>
    </row>
    <row r="4128" spans="2:15">
      <c r="C4128" s="169" t="s">
        <v>810</v>
      </c>
      <c r="H4128" s="169" t="s">
        <v>810</v>
      </c>
    </row>
    <row r="4129" spans="2:11">
      <c r="C4129" s="169" t="s">
        <v>3616</v>
      </c>
      <c r="H4129" s="169" t="s">
        <v>3617</v>
      </c>
    </row>
    <row r="4130" spans="2:11">
      <c r="C4130" s="169" t="s">
        <v>3618</v>
      </c>
      <c r="H4130" s="169" t="s">
        <v>3619</v>
      </c>
    </row>
    <row r="4131" spans="2:11">
      <c r="C4131" s="169" t="s">
        <v>3620</v>
      </c>
      <c r="H4131" s="169" t="s">
        <v>3621</v>
      </c>
    </row>
    <row r="4132" spans="2:11">
      <c r="C4132" s="169" t="s">
        <v>3622</v>
      </c>
      <c r="H4132" s="169" t="s">
        <v>3623</v>
      </c>
    </row>
    <row r="4133" spans="2:11">
      <c r="C4133" s="169" t="s">
        <v>3624</v>
      </c>
    </row>
    <row r="4134" spans="2:11">
      <c r="C4134" s="169" t="s">
        <v>3625</v>
      </c>
    </row>
    <row r="4135" spans="2:11">
      <c r="C4135" s="169" t="s">
        <v>3626</v>
      </c>
    </row>
    <row r="4136" spans="2:11">
      <c r="C4136" s="169" t="s">
        <v>3627</v>
      </c>
    </row>
    <row r="4137" spans="2:11">
      <c r="C4137" s="169" t="s">
        <v>3628</v>
      </c>
    </row>
    <row r="4138" spans="2:11">
      <c r="C4138" s="169" t="s">
        <v>4699</v>
      </c>
    </row>
    <row r="4139" spans="2:11">
      <c r="C4139" s="169" t="s">
        <v>4700</v>
      </c>
    </row>
    <row r="4140" spans="2:11">
      <c r="C4140" s="169" t="s">
        <v>4701</v>
      </c>
    </row>
    <row r="4144" spans="2:11" ht="14">
      <c r="B4144" s="164" t="s">
        <v>3679</v>
      </c>
      <c r="C4144" s="165"/>
      <c r="D4144" s="165"/>
      <c r="E4144" s="165"/>
      <c r="F4144" s="165"/>
      <c r="G4144" s="165"/>
      <c r="H4144" s="165"/>
      <c r="I4144" s="165"/>
      <c r="J4144" s="165"/>
      <c r="K4144" s="166"/>
    </row>
    <row r="4146" spans="2:19">
      <c r="C4146" s="191" t="s">
        <v>2768</v>
      </c>
      <c r="F4146" s="191" t="s">
        <v>4718</v>
      </c>
      <c r="I4146" s="191" t="s">
        <v>815</v>
      </c>
    </row>
    <row r="4147" spans="2:19">
      <c r="C4147" s="169" t="s">
        <v>810</v>
      </c>
      <c r="F4147" s="169" t="s">
        <v>810</v>
      </c>
      <c r="I4147" s="169" t="s">
        <v>810</v>
      </c>
    </row>
    <row r="4148" spans="2:19">
      <c r="C4148" s="169" t="s">
        <v>3657</v>
      </c>
      <c r="F4148" s="169" t="s">
        <v>3680</v>
      </c>
      <c r="I4148" s="169" t="s">
        <v>1169</v>
      </c>
    </row>
    <row r="4149" spans="2:19">
      <c r="C4149" s="169" t="s">
        <v>3681</v>
      </c>
      <c r="F4149" s="169" t="s">
        <v>3682</v>
      </c>
    </row>
    <row r="4150" spans="2:19">
      <c r="C4150" s="169" t="s">
        <v>3683</v>
      </c>
    </row>
    <row r="4154" spans="2:19" ht="14">
      <c r="B4154" s="164" t="s">
        <v>4719</v>
      </c>
      <c r="C4154" s="165"/>
      <c r="D4154" s="165"/>
      <c r="E4154" s="165"/>
      <c r="F4154" s="165"/>
      <c r="G4154" s="165"/>
      <c r="H4154" s="165"/>
      <c r="I4154" s="165"/>
      <c r="J4154" s="165"/>
      <c r="K4154" s="165"/>
      <c r="L4154" s="165"/>
      <c r="M4154" s="165"/>
      <c r="N4154" s="165"/>
      <c r="O4154" s="165"/>
      <c r="P4154" s="165"/>
      <c r="Q4154" s="165"/>
      <c r="R4154" s="165"/>
      <c r="S4154" s="166"/>
    </row>
    <row r="4156" spans="2:19">
      <c r="C4156" s="191" t="s">
        <v>4720</v>
      </c>
    </row>
    <row r="4157" spans="2:19">
      <c r="C4157" s="169" t="s">
        <v>810</v>
      </c>
    </row>
    <row r="4158" spans="2:19">
      <c r="C4158" s="169" t="s">
        <v>1166</v>
      </c>
    </row>
    <row r="4159" spans="2:19">
      <c r="C4159" s="169" t="s">
        <v>3684</v>
      </c>
    </row>
    <row r="4160" spans="2:19">
      <c r="C4160" s="169" t="s">
        <v>3685</v>
      </c>
    </row>
    <row r="4161" spans="3:3">
      <c r="C4161" s="169" t="s">
        <v>3686</v>
      </c>
    </row>
    <row r="4162" spans="3:3">
      <c r="C4162" s="169" t="s">
        <v>4721</v>
      </c>
    </row>
    <row r="4163" spans="3:3">
      <c r="C4163" s="169" t="s">
        <v>4722</v>
      </c>
    </row>
    <row r="4164" spans="3:3">
      <c r="C4164" s="169" t="s">
        <v>4723</v>
      </c>
    </row>
    <row r="4165" spans="3:3">
      <c r="C4165" s="169" t="s">
        <v>4724</v>
      </c>
    </row>
    <row r="4166" spans="3:3">
      <c r="C4166" s="169" t="s">
        <v>4725</v>
      </c>
    </row>
    <row r="4167" spans="3:3">
      <c r="C4167" s="169" t="s">
        <v>4726</v>
      </c>
    </row>
    <row r="4168" spans="3:3">
      <c r="C4168" s="169" t="s">
        <v>4727</v>
      </c>
    </row>
    <row r="4169" spans="3:3">
      <c r="C4169" s="169" t="s">
        <v>4728</v>
      </c>
    </row>
    <row r="4170" spans="3:3">
      <c r="C4170" s="169" t="s">
        <v>4729</v>
      </c>
    </row>
    <row r="4171" spans="3:3">
      <c r="C4171" s="169" t="s">
        <v>4730</v>
      </c>
    </row>
    <row r="4172" spans="3:3">
      <c r="C4172" s="169" t="s">
        <v>4731</v>
      </c>
    </row>
    <row r="4173" spans="3:3">
      <c r="C4173" s="169" t="s">
        <v>4732</v>
      </c>
    </row>
    <row r="4174" spans="3:3">
      <c r="C4174" s="169" t="s">
        <v>4733</v>
      </c>
    </row>
    <row r="4175" spans="3:3">
      <c r="C4175" s="169" t="s">
        <v>4734</v>
      </c>
    </row>
    <row r="4176" spans="3:3">
      <c r="C4176" s="169" t="s">
        <v>4735</v>
      </c>
    </row>
    <row r="4177" spans="3:3">
      <c r="C4177" s="169" t="s">
        <v>4736</v>
      </c>
    </row>
    <row r="4178" spans="3:3">
      <c r="C4178" s="169" t="s">
        <v>4737</v>
      </c>
    </row>
    <row r="4179" spans="3:3">
      <c r="C4179" s="169" t="s">
        <v>4738</v>
      </c>
    </row>
    <row r="4180" spans="3:3">
      <c r="C4180" s="169" t="s">
        <v>4739</v>
      </c>
    </row>
    <row r="4181" spans="3:3">
      <c r="C4181" s="169" t="s">
        <v>4740</v>
      </c>
    </row>
    <row r="4182" spans="3:3">
      <c r="C4182" s="169" t="s">
        <v>4741</v>
      </c>
    </row>
    <row r="4183" spans="3:3">
      <c r="C4183" s="169" t="s">
        <v>4742</v>
      </c>
    </row>
    <row r="4184" spans="3:3">
      <c r="C4184" s="169" t="s">
        <v>4743</v>
      </c>
    </row>
    <row r="4185" spans="3:3">
      <c r="C4185" s="169" t="s">
        <v>4744</v>
      </c>
    </row>
    <row r="4186" spans="3:3">
      <c r="C4186" s="169" t="s">
        <v>3687</v>
      </c>
    </row>
    <row r="4187" spans="3:3">
      <c r="C4187" s="169" t="s">
        <v>4745</v>
      </c>
    </row>
    <row r="4188" spans="3:3">
      <c r="C4188" s="169" t="s">
        <v>4746</v>
      </c>
    </row>
    <row r="4189" spans="3:3">
      <c r="C4189" s="169" t="s">
        <v>4747</v>
      </c>
    </row>
    <row r="4190" spans="3:3">
      <c r="C4190" s="169" t="s">
        <v>4748</v>
      </c>
    </row>
    <row r="4191" spans="3:3">
      <c r="C4191" s="169" t="s">
        <v>4749</v>
      </c>
    </row>
    <row r="4192" spans="3:3">
      <c r="C4192" s="169" t="s">
        <v>4750</v>
      </c>
    </row>
    <row r="4193" spans="3:3">
      <c r="C4193" s="169" t="s">
        <v>4751</v>
      </c>
    </row>
    <row r="4194" spans="3:3">
      <c r="C4194" s="169" t="s">
        <v>4752</v>
      </c>
    </row>
    <row r="4195" spans="3:3">
      <c r="C4195" s="169" t="s">
        <v>4753</v>
      </c>
    </row>
    <row r="4196" spans="3:3">
      <c r="C4196" s="169" t="s">
        <v>4754</v>
      </c>
    </row>
    <row r="4197" spans="3:3">
      <c r="C4197" s="169" t="s">
        <v>4755</v>
      </c>
    </row>
    <row r="4198" spans="3:3">
      <c r="C4198" s="169" t="s">
        <v>4756</v>
      </c>
    </row>
    <row r="4199" spans="3:3">
      <c r="C4199" s="169" t="s">
        <v>4757</v>
      </c>
    </row>
    <row r="4200" spans="3:3">
      <c r="C4200" s="169" t="s">
        <v>4758</v>
      </c>
    </row>
    <row r="4201" spans="3:3">
      <c r="C4201" s="169" t="s">
        <v>4759</v>
      </c>
    </row>
    <row r="4202" spans="3:3">
      <c r="C4202" s="169" t="s">
        <v>4760</v>
      </c>
    </row>
    <row r="4203" spans="3:3">
      <c r="C4203" s="169" t="s">
        <v>4761</v>
      </c>
    </row>
    <row r="4204" spans="3:3">
      <c r="C4204" s="169" t="s">
        <v>4762</v>
      </c>
    </row>
    <row r="4205" spans="3:3">
      <c r="C4205" s="169" t="s">
        <v>4763</v>
      </c>
    </row>
    <row r="4206" spans="3:3">
      <c r="C4206" s="169" t="s">
        <v>4764</v>
      </c>
    </row>
    <row r="4207" spans="3:3">
      <c r="C4207" s="169" t="s">
        <v>4765</v>
      </c>
    </row>
    <row r="4208" spans="3:3">
      <c r="C4208" s="169" t="s">
        <v>4766</v>
      </c>
    </row>
    <row r="4209" spans="3:3">
      <c r="C4209" s="169" t="s">
        <v>4767</v>
      </c>
    </row>
    <row r="4210" spans="3:3">
      <c r="C4210" s="169" t="s">
        <v>3688</v>
      </c>
    </row>
    <row r="4211" spans="3:3">
      <c r="C4211" s="169" t="s">
        <v>3689</v>
      </c>
    </row>
    <row r="4212" spans="3:3">
      <c r="C4212" s="169" t="s">
        <v>4768</v>
      </c>
    </row>
    <row r="4213" spans="3:3">
      <c r="C4213" s="169" t="s">
        <v>4769</v>
      </c>
    </row>
    <row r="4214" spans="3:3">
      <c r="C4214" s="169" t="s">
        <v>4770</v>
      </c>
    </row>
    <row r="4215" spans="3:3">
      <c r="C4215" s="169" t="s">
        <v>4771</v>
      </c>
    </row>
    <row r="4216" spans="3:3">
      <c r="C4216" s="169" t="s">
        <v>4772</v>
      </c>
    </row>
    <row r="4217" spans="3:3">
      <c r="C4217" s="169" t="s">
        <v>4773</v>
      </c>
    </row>
    <row r="4218" spans="3:3">
      <c r="C4218" s="169" t="s">
        <v>4774</v>
      </c>
    </row>
    <row r="4219" spans="3:3">
      <c r="C4219" s="169" t="s">
        <v>4775</v>
      </c>
    </row>
    <row r="4220" spans="3:3">
      <c r="C4220" s="169" t="s">
        <v>4776</v>
      </c>
    </row>
    <row r="4221" spans="3:3">
      <c r="C4221" s="169" t="s">
        <v>4777</v>
      </c>
    </row>
    <row r="4222" spans="3:3">
      <c r="C4222" s="169" t="s">
        <v>4778</v>
      </c>
    </row>
    <row r="4223" spans="3:3">
      <c r="C4223" s="169" t="s">
        <v>4779</v>
      </c>
    </row>
    <row r="4224" spans="3:3">
      <c r="C4224" s="169" t="s">
        <v>4780</v>
      </c>
    </row>
    <row r="4225" spans="2:21">
      <c r="C4225" s="169" t="s">
        <v>4781</v>
      </c>
    </row>
    <row r="4226" spans="2:21">
      <c r="C4226" s="169" t="s">
        <v>4782</v>
      </c>
    </row>
    <row r="4227" spans="2:21">
      <c r="C4227" s="169" t="s">
        <v>4783</v>
      </c>
    </row>
    <row r="4228" spans="2:21">
      <c r="C4228" s="169" t="s">
        <v>4784</v>
      </c>
    </row>
    <row r="4229" spans="2:21">
      <c r="C4229" s="169" t="s">
        <v>4785</v>
      </c>
    </row>
    <row r="4230" spans="2:21">
      <c r="C4230" s="169" t="s">
        <v>4786</v>
      </c>
    </row>
    <row r="4231" spans="2:21">
      <c r="C4231" s="169" t="s">
        <v>4787</v>
      </c>
    </row>
    <row r="4232" spans="2:21">
      <c r="C4232" s="169" t="s">
        <v>4788</v>
      </c>
    </row>
    <row r="4233" spans="2:21">
      <c r="C4233" s="169" t="s">
        <v>4789</v>
      </c>
    </row>
    <row r="4234" spans="2:21">
      <c r="C4234" s="169" t="s">
        <v>4790</v>
      </c>
    </row>
    <row r="4235" spans="2:21">
      <c r="C4235" s="169" t="s">
        <v>1173</v>
      </c>
    </row>
    <row r="4239" spans="2:21" ht="14">
      <c r="B4239" s="164" t="s">
        <v>4791</v>
      </c>
      <c r="C4239" s="165"/>
      <c r="D4239" s="165"/>
      <c r="E4239" s="165"/>
      <c r="F4239" s="165"/>
      <c r="G4239" s="165"/>
      <c r="H4239" s="165"/>
      <c r="I4239" s="165"/>
      <c r="J4239" s="165"/>
      <c r="K4239" s="165"/>
      <c r="L4239" s="165"/>
      <c r="M4239" s="165"/>
      <c r="N4239" s="165"/>
      <c r="O4239" s="165"/>
      <c r="P4239" s="165"/>
      <c r="Q4239" s="165"/>
      <c r="R4239" s="165"/>
      <c r="S4239" s="165"/>
      <c r="T4239" s="165"/>
      <c r="U4239" s="166"/>
    </row>
    <row r="4241" spans="3:3">
      <c r="C4241" s="191" t="s">
        <v>1458</v>
      </c>
    </row>
    <row r="4242" spans="3:3">
      <c r="C4242" s="169" t="s">
        <v>810</v>
      </c>
    </row>
    <row r="4243" spans="3:3">
      <c r="C4243" s="169" t="s">
        <v>1166</v>
      </c>
    </row>
    <row r="4244" spans="3:3">
      <c r="C4244" s="169" t="s">
        <v>2291</v>
      </c>
    </row>
    <row r="4245" spans="3:3">
      <c r="C4245" s="169" t="s">
        <v>2292</v>
      </c>
    </row>
    <row r="4246" spans="3:3">
      <c r="C4246" s="169" t="s">
        <v>2293</v>
      </c>
    </row>
    <row r="4247" spans="3:3">
      <c r="C4247" s="169" t="s">
        <v>3690</v>
      </c>
    </row>
    <row r="4248" spans="3:3">
      <c r="C4248" s="169" t="s">
        <v>3691</v>
      </c>
    </row>
    <row r="4249" spans="3:3">
      <c r="C4249" s="169" t="s">
        <v>3692</v>
      </c>
    </row>
    <row r="4250" spans="3:3">
      <c r="C4250" s="169" t="s">
        <v>3693</v>
      </c>
    </row>
    <row r="4251" spans="3:3">
      <c r="C4251" s="169" t="s">
        <v>1173</v>
      </c>
    </row>
    <row r="4252" spans="3:3">
      <c r="C4252" s="169" t="s">
        <v>1327</v>
      </c>
    </row>
    <row r="4253" spans="3:3">
      <c r="C4253" s="169" t="s">
        <v>1329</v>
      </c>
    </row>
    <row r="4257" spans="2:24" ht="14">
      <c r="B4257" s="164" t="s">
        <v>4792</v>
      </c>
      <c r="C4257" s="165"/>
      <c r="D4257" s="165"/>
      <c r="E4257" s="165"/>
      <c r="F4257" s="165"/>
      <c r="G4257" s="165"/>
      <c r="H4257" s="165"/>
      <c r="I4257" s="165"/>
      <c r="J4257" s="165"/>
      <c r="K4257" s="165"/>
      <c r="L4257" s="165"/>
      <c r="M4257" s="165"/>
      <c r="N4257" s="165"/>
      <c r="O4257" s="165"/>
      <c r="P4257" s="165"/>
      <c r="Q4257" s="165"/>
      <c r="R4257" s="165"/>
      <c r="S4257" s="165"/>
      <c r="T4257" s="165"/>
      <c r="U4257" s="165"/>
      <c r="V4257" s="165"/>
      <c r="W4257" s="165"/>
      <c r="X4257" s="166"/>
    </row>
    <row r="4259" spans="2:24">
      <c r="C4259" s="191" t="s">
        <v>1331</v>
      </c>
    </row>
    <row r="4260" spans="2:24">
      <c r="C4260" s="169" t="s">
        <v>810</v>
      </c>
    </row>
    <row r="4261" spans="2:24">
      <c r="C4261" s="169" t="s">
        <v>1166</v>
      </c>
    </row>
    <row r="4262" spans="2:24">
      <c r="C4262" s="169" t="s">
        <v>2291</v>
      </c>
    </row>
    <row r="4263" spans="2:24">
      <c r="C4263" s="169" t="s">
        <v>3694</v>
      </c>
    </row>
    <row r="4264" spans="2:24">
      <c r="C4264" s="169" t="s">
        <v>2292</v>
      </c>
    </row>
    <row r="4265" spans="2:24">
      <c r="C4265" s="169" t="s">
        <v>2293</v>
      </c>
    </row>
    <row r="4266" spans="2:24">
      <c r="C4266" s="169" t="s">
        <v>3690</v>
      </c>
    </row>
    <row r="4267" spans="2:24">
      <c r="C4267" s="169" t="s">
        <v>3691</v>
      </c>
    </row>
    <row r="4268" spans="2:24">
      <c r="C4268" s="169" t="s">
        <v>3692</v>
      </c>
    </row>
    <row r="4269" spans="2:24">
      <c r="C4269" s="169" t="s">
        <v>3693</v>
      </c>
    </row>
    <row r="4270" spans="2:24">
      <c r="C4270" s="169" t="s">
        <v>1173</v>
      </c>
    </row>
    <row r="4271" spans="2:24">
      <c r="C4271" s="169" t="s">
        <v>1289</v>
      </c>
    </row>
    <row r="4272" spans="2:24">
      <c r="C4272" s="169" t="s">
        <v>1290</v>
      </c>
    </row>
    <row r="4276" spans="2:23" ht="14">
      <c r="B4276" s="164" t="s">
        <v>3695</v>
      </c>
      <c r="C4276" s="165"/>
      <c r="D4276" s="165"/>
      <c r="E4276" s="165"/>
      <c r="F4276" s="165"/>
      <c r="G4276" s="165"/>
      <c r="H4276" s="165"/>
      <c r="I4276" s="165"/>
      <c r="J4276" s="165"/>
      <c r="K4276" s="165"/>
      <c r="L4276" s="165"/>
      <c r="M4276" s="165"/>
      <c r="N4276" s="165"/>
      <c r="O4276" s="165"/>
      <c r="P4276" s="165"/>
      <c r="Q4276" s="165"/>
      <c r="R4276" s="165"/>
      <c r="S4276" s="165"/>
      <c r="T4276" s="165"/>
      <c r="U4276" s="165"/>
      <c r="V4276" s="165"/>
      <c r="W4276" s="166"/>
    </row>
    <row r="4278" spans="2:23">
      <c r="C4278" s="191" t="s">
        <v>4793</v>
      </c>
      <c r="M4278" s="191"/>
    </row>
    <row r="4279" spans="2:23">
      <c r="C4279" s="169" t="s">
        <v>810</v>
      </c>
    </row>
    <row r="4280" spans="2:23">
      <c r="C4280" s="169" t="s">
        <v>1166</v>
      </c>
    </row>
    <row r="4281" spans="2:23">
      <c r="C4281" s="169" t="s">
        <v>3648</v>
      </c>
    </row>
    <row r="4282" spans="2:23">
      <c r="C4282" s="169" t="s">
        <v>3649</v>
      </c>
    </row>
    <row r="4283" spans="2:23">
      <c r="C4283" s="169" t="s">
        <v>3696</v>
      </c>
    </row>
    <row r="4284" spans="2:23">
      <c r="C4284" s="169" t="s">
        <v>3697</v>
      </c>
    </row>
    <row r="4285" spans="2:23">
      <c r="C4285" s="169" t="s">
        <v>3698</v>
      </c>
    </row>
    <row r="4286" spans="2:23">
      <c r="C4286" s="169" t="s">
        <v>3699</v>
      </c>
    </row>
    <row r="4287" spans="2:23">
      <c r="C4287" s="169" t="s">
        <v>3700</v>
      </c>
    </row>
    <row r="4288" spans="2:23">
      <c r="C4288" s="169" t="s">
        <v>3701</v>
      </c>
    </row>
    <row r="4289" spans="3:3">
      <c r="C4289" s="169" t="s">
        <v>3702</v>
      </c>
    </row>
    <row r="4290" spans="3:3">
      <c r="C4290" s="169" t="s">
        <v>3703</v>
      </c>
    </row>
    <row r="4291" spans="3:3">
      <c r="C4291" s="169" t="s">
        <v>3652</v>
      </c>
    </row>
    <row r="4292" spans="3:3">
      <c r="C4292" s="169" t="s">
        <v>3653</v>
      </c>
    </row>
    <row r="4293" spans="3:3">
      <c r="C4293" s="169" t="s">
        <v>3704</v>
      </c>
    </row>
    <row r="4294" spans="3:3">
      <c r="C4294" s="169" t="s">
        <v>3705</v>
      </c>
    </row>
    <row r="4295" spans="3:3">
      <c r="C4295" s="169" t="s">
        <v>3706</v>
      </c>
    </row>
    <row r="4296" spans="3:3">
      <c r="C4296" s="169" t="s">
        <v>3707</v>
      </c>
    </row>
    <row r="4297" spans="3:3">
      <c r="C4297" s="169" t="s">
        <v>3708</v>
      </c>
    </row>
    <row r="4298" spans="3:3">
      <c r="C4298" s="169" t="s">
        <v>3709</v>
      </c>
    </row>
    <row r="4299" spans="3:3">
      <c r="C4299" s="169" t="s">
        <v>3710</v>
      </c>
    </row>
    <row r="4300" spans="3:3">
      <c r="C4300" s="169" t="s">
        <v>3711</v>
      </c>
    </row>
    <row r="4301" spans="3:3">
      <c r="C4301" s="169" t="s">
        <v>1173</v>
      </c>
    </row>
    <row r="4305" spans="1:14" s="174" customFormat="1" ht="14.15" customHeight="1">
      <c r="A4305" s="170"/>
      <c r="B4305" s="164" t="s">
        <v>3712</v>
      </c>
      <c r="C4305" s="172"/>
      <c r="D4305" s="172"/>
      <c r="E4305" s="172"/>
      <c r="F4305" s="172"/>
      <c r="G4305" s="172"/>
      <c r="H4305" s="172"/>
      <c r="I4305" s="172"/>
      <c r="J4305" s="172"/>
      <c r="K4305" s="172"/>
      <c r="L4305" s="172"/>
      <c r="M4305" s="214"/>
      <c r="N4305" s="173"/>
    </row>
    <row r="4306" spans="1:14" ht="9.65" customHeight="1"/>
    <row r="4307" spans="1:14" ht="9.65" customHeight="1">
      <c r="B4307" s="215"/>
      <c r="C4307" s="191" t="s">
        <v>1331</v>
      </c>
      <c r="G4307" s="191" t="s">
        <v>809</v>
      </c>
      <c r="I4307" s="191"/>
      <c r="J4307" s="191"/>
      <c r="K4307" s="191"/>
    </row>
    <row r="4308" spans="1:14" ht="9.65" customHeight="1">
      <c r="C4308" s="168" t="s">
        <v>810</v>
      </c>
      <c r="G4308" s="169" t="s">
        <v>810</v>
      </c>
      <c r="J4308" s="168"/>
    </row>
    <row r="4309" spans="1:14" ht="9.65" customHeight="1">
      <c r="C4309" s="168" t="s">
        <v>1166</v>
      </c>
      <c r="G4309" s="169" t="s">
        <v>1169</v>
      </c>
      <c r="J4309" s="168"/>
    </row>
    <row r="4310" spans="1:14" ht="9.65" customHeight="1">
      <c r="C4310" s="168" t="s">
        <v>3658</v>
      </c>
      <c r="G4310" s="169" t="s">
        <v>1261</v>
      </c>
    </row>
    <row r="4311" spans="1:14" ht="9.65" customHeight="1">
      <c r="C4311" s="168" t="s">
        <v>3713</v>
      </c>
    </row>
    <row r="4312" spans="1:14" ht="9.65" customHeight="1">
      <c r="C4312" s="168" t="s">
        <v>3714</v>
      </c>
    </row>
    <row r="4313" spans="1:14" ht="9.65" customHeight="1">
      <c r="C4313" s="168" t="s">
        <v>3715</v>
      </c>
    </row>
    <row r="4314" spans="1:14" ht="9.65" customHeight="1">
      <c r="C4314" s="168" t="s">
        <v>3716</v>
      </c>
    </row>
    <row r="4315" spans="1:14" ht="9.65" customHeight="1">
      <c r="C4315" s="168" t="s">
        <v>3717</v>
      </c>
    </row>
    <row r="4316" spans="1:14" ht="9.65" customHeight="1">
      <c r="C4316" s="168" t="s">
        <v>3718</v>
      </c>
    </row>
    <row r="4317" spans="1:14" ht="9.65" customHeight="1">
      <c r="C4317" s="169" t="s">
        <v>4794</v>
      </c>
    </row>
    <row r="4318" spans="1:14" ht="9.65" customHeight="1">
      <c r="C4318" s="169" t="s">
        <v>4795</v>
      </c>
    </row>
    <row r="4319" spans="1:14" ht="9.65" customHeight="1">
      <c r="C4319" s="175" t="s">
        <v>4855</v>
      </c>
    </row>
    <row r="4320" spans="1:14" ht="9.65" customHeight="1">
      <c r="C4320" s="168" t="s">
        <v>4705</v>
      </c>
    </row>
    <row r="4321" spans="2:25" ht="9.65" customHeight="1">
      <c r="C4321" s="168"/>
    </row>
    <row r="4322" spans="2:25" ht="9.65" customHeight="1">
      <c r="C4322" s="168"/>
    </row>
    <row r="4323" spans="2:25" ht="9.65" customHeight="1"/>
    <row r="4324" spans="2:25" ht="14">
      <c r="B4324" s="164" t="s">
        <v>3719</v>
      </c>
      <c r="C4324" s="165"/>
      <c r="D4324" s="165"/>
      <c r="E4324" s="165"/>
      <c r="F4324" s="165"/>
      <c r="G4324" s="165"/>
      <c r="H4324" s="165"/>
      <c r="I4324" s="165"/>
      <c r="J4324" s="165"/>
      <c r="K4324" s="166"/>
    </row>
    <row r="4326" spans="2:25">
      <c r="C4326" s="191" t="s">
        <v>1927</v>
      </c>
      <c r="H4326" s="191" t="s">
        <v>4421</v>
      </c>
      <c r="L4326" s="191" t="s">
        <v>4424</v>
      </c>
      <c r="P4326" s="191" t="s">
        <v>4635</v>
      </c>
      <c r="U4326" s="191" t="s">
        <v>4615</v>
      </c>
      <c r="Y4326" s="191" t="s">
        <v>4704</v>
      </c>
    </row>
    <row r="4327" spans="2:25">
      <c r="C4327" s="169" t="s">
        <v>810</v>
      </c>
      <c r="H4327" s="169" t="s">
        <v>810</v>
      </c>
      <c r="L4327" s="169" t="s">
        <v>810</v>
      </c>
      <c r="P4327" s="169" t="s">
        <v>810</v>
      </c>
      <c r="U4327" s="169" t="s">
        <v>810</v>
      </c>
      <c r="Y4327" s="169" t="s">
        <v>810</v>
      </c>
    </row>
    <row r="4328" spans="2:25">
      <c r="C4328" s="169" t="s">
        <v>1334</v>
      </c>
      <c r="H4328" s="169" t="s">
        <v>1334</v>
      </c>
      <c r="L4328" s="169" t="s">
        <v>1334</v>
      </c>
      <c r="P4328" s="169" t="s">
        <v>3720</v>
      </c>
      <c r="U4328" s="169" t="s">
        <v>1337</v>
      </c>
      <c r="Y4328" s="169" t="s">
        <v>3721</v>
      </c>
    </row>
    <row r="4329" spans="2:25">
      <c r="C4329" s="169" t="s">
        <v>3722</v>
      </c>
      <c r="H4329" s="169" t="s">
        <v>3722</v>
      </c>
      <c r="L4329" s="169" t="s">
        <v>1342</v>
      </c>
      <c r="P4329" s="169" t="s">
        <v>3723</v>
      </c>
      <c r="U4329" s="169" t="s">
        <v>1345</v>
      </c>
    </row>
    <row r="4330" spans="2:25">
      <c r="C4330" s="169" t="s">
        <v>1342</v>
      </c>
      <c r="H4330" s="169" t="s">
        <v>1342</v>
      </c>
      <c r="L4330" s="169" t="s">
        <v>1351</v>
      </c>
      <c r="P4330" s="169" t="s">
        <v>3724</v>
      </c>
    </row>
    <row r="4331" spans="2:25">
      <c r="C4331" s="169" t="s">
        <v>1351</v>
      </c>
      <c r="H4331" s="169" t="s">
        <v>1351</v>
      </c>
      <c r="L4331" s="169" t="s">
        <v>1363</v>
      </c>
    </row>
    <row r="4332" spans="2:25">
      <c r="C4332" s="169" t="s">
        <v>1363</v>
      </c>
      <c r="H4332" s="169" t="s">
        <v>1363</v>
      </c>
      <c r="L4332" s="169" t="s">
        <v>1371</v>
      </c>
    </row>
    <row r="4333" spans="2:25">
      <c r="C4333" s="169" t="s">
        <v>1371</v>
      </c>
      <c r="H4333" s="169" t="s">
        <v>1371</v>
      </c>
      <c r="L4333" s="169" t="s">
        <v>1379</v>
      </c>
    </row>
    <row r="4334" spans="2:25">
      <c r="C4334" s="169" t="s">
        <v>1379</v>
      </c>
      <c r="H4334" s="169" t="s">
        <v>1379</v>
      </c>
    </row>
    <row r="4335" spans="2:25">
      <c r="C4335" s="169" t="s">
        <v>1386</v>
      </c>
      <c r="H4335" s="169" t="s">
        <v>1386</v>
      </c>
    </row>
    <row r="4336" spans="2:25">
      <c r="C4336" s="169" t="s">
        <v>3725</v>
      </c>
    </row>
    <row r="4337" spans="2:13">
      <c r="C4337" s="169" t="s">
        <v>3726</v>
      </c>
    </row>
    <row r="4341" spans="2:13" ht="14">
      <c r="B4341" s="164" t="s">
        <v>4796</v>
      </c>
      <c r="C4341" s="165"/>
      <c r="D4341" s="165"/>
      <c r="E4341" s="165"/>
      <c r="F4341" s="165"/>
      <c r="G4341" s="165"/>
      <c r="H4341" s="165"/>
      <c r="I4341" s="165"/>
      <c r="J4341" s="165"/>
      <c r="K4341" s="165"/>
      <c r="L4341" s="165"/>
      <c r="M4341" s="166"/>
    </row>
    <row r="4343" spans="2:13">
      <c r="C4343" s="191" t="s">
        <v>823</v>
      </c>
    </row>
    <row r="4344" spans="2:13">
      <c r="C4344" s="169" t="s">
        <v>810</v>
      </c>
    </row>
    <row r="4345" spans="2:13">
      <c r="C4345" s="169" t="s">
        <v>2296</v>
      </c>
    </row>
    <row r="4346" spans="2:13">
      <c r="C4346" s="169" t="s">
        <v>2327</v>
      </c>
    </row>
    <row r="4347" spans="2:13">
      <c r="C4347" s="169" t="s">
        <v>3727</v>
      </c>
    </row>
    <row r="4348" spans="2:13">
      <c r="C4348" s="169" t="s">
        <v>3728</v>
      </c>
    </row>
    <row r="4352" spans="2:13" ht="14">
      <c r="B4352" s="164" t="s">
        <v>3729</v>
      </c>
      <c r="C4352" s="165"/>
      <c r="D4352" s="165"/>
      <c r="E4352" s="165"/>
      <c r="F4352" s="165"/>
      <c r="G4352" s="166"/>
    </row>
    <row r="4354" spans="3:7">
      <c r="C4354" s="191" t="s">
        <v>1311</v>
      </c>
      <c r="G4354" s="191" t="s">
        <v>4571</v>
      </c>
    </row>
    <row r="4355" spans="3:7">
      <c r="C4355" s="169" t="s">
        <v>841</v>
      </c>
      <c r="G4355" s="169" t="s">
        <v>810</v>
      </c>
    </row>
    <row r="4356" spans="3:7">
      <c r="C4356" s="169" t="s">
        <v>2779</v>
      </c>
      <c r="G4356" s="169" t="s">
        <v>3548</v>
      </c>
    </row>
    <row r="4357" spans="3:7">
      <c r="C4357" s="169" t="s">
        <v>2782</v>
      </c>
      <c r="G4357" s="169" t="s">
        <v>3549</v>
      </c>
    </row>
    <row r="4358" spans="3:7">
      <c r="C4358" s="169" t="s">
        <v>2785</v>
      </c>
      <c r="G4358" s="169" t="s">
        <v>3550</v>
      </c>
    </row>
    <row r="4359" spans="3:7">
      <c r="C4359" s="169" t="s">
        <v>2788</v>
      </c>
      <c r="G4359" s="169" t="s">
        <v>3551</v>
      </c>
    </row>
    <row r="4360" spans="3:7">
      <c r="C4360" s="169" t="s">
        <v>2791</v>
      </c>
      <c r="G4360" s="169" t="s">
        <v>3552</v>
      </c>
    </row>
    <row r="4361" spans="3:7">
      <c r="C4361" s="169" t="s">
        <v>2794</v>
      </c>
      <c r="G4361" s="169" t="s">
        <v>3553</v>
      </c>
    </row>
    <row r="4362" spans="3:7">
      <c r="C4362" s="169" t="s">
        <v>2797</v>
      </c>
      <c r="G4362" s="169" t="s">
        <v>3554</v>
      </c>
    </row>
    <row r="4363" spans="3:7">
      <c r="C4363" s="169" t="s">
        <v>2800</v>
      </c>
      <c r="G4363" s="169" t="s">
        <v>3555</v>
      </c>
    </row>
    <row r="4364" spans="3:7">
      <c r="C4364" s="169" t="s">
        <v>3730</v>
      </c>
      <c r="G4364" s="169" t="s">
        <v>3556</v>
      </c>
    </row>
    <row r="4365" spans="3:7">
      <c r="C4365" s="169" t="s">
        <v>3731</v>
      </c>
    </row>
    <row r="4366" spans="3:7">
      <c r="C4366" s="169" t="s">
        <v>3732</v>
      </c>
    </row>
    <row r="4367" spans="3:7">
      <c r="C4367" s="169" t="s">
        <v>3733</v>
      </c>
    </row>
    <row r="4368" spans="3:7">
      <c r="C4368" s="169" t="s">
        <v>3734</v>
      </c>
    </row>
    <row r="4369" spans="2:9">
      <c r="C4369" s="169" t="s">
        <v>3735</v>
      </c>
    </row>
    <row r="4370" spans="2:9">
      <c r="C4370" s="169" t="s">
        <v>3736</v>
      </c>
    </row>
    <row r="4371" spans="2:9">
      <c r="C4371" s="169" t="s">
        <v>3737</v>
      </c>
    </row>
    <row r="4372" spans="2:9">
      <c r="C4372" s="169" t="s">
        <v>3738</v>
      </c>
    </row>
    <row r="4373" spans="2:9">
      <c r="C4373" s="169" t="s">
        <v>3739</v>
      </c>
    </row>
    <row r="4377" spans="2:9" ht="14">
      <c r="B4377" s="164" t="s">
        <v>3740</v>
      </c>
      <c r="C4377" s="165"/>
      <c r="D4377" s="165"/>
      <c r="E4377" s="165"/>
      <c r="F4377" s="165"/>
      <c r="G4377" s="165"/>
      <c r="H4377" s="165"/>
      <c r="I4377" s="166"/>
    </row>
    <row r="4379" spans="2:9">
      <c r="C4379" s="191" t="s">
        <v>4571</v>
      </c>
      <c r="F4379" s="191" t="s">
        <v>4679</v>
      </c>
    </row>
    <row r="4380" spans="2:9">
      <c r="C4380" s="169" t="s">
        <v>810</v>
      </c>
      <c r="F4380" s="169" t="s">
        <v>810</v>
      </c>
    </row>
    <row r="4381" spans="2:9">
      <c r="C4381" s="169" t="s">
        <v>1158</v>
      </c>
      <c r="F4381" s="169" t="s">
        <v>1158</v>
      </c>
    </row>
    <row r="4382" spans="2:9">
      <c r="C4382" s="169" t="s">
        <v>2845</v>
      </c>
      <c r="F4382" s="169" t="s">
        <v>2845</v>
      </c>
    </row>
    <row r="4383" spans="2:9">
      <c r="C4383" s="169" t="s">
        <v>2847</v>
      </c>
      <c r="F4383" s="169" t="s">
        <v>2847</v>
      </c>
    </row>
    <row r="4384" spans="2:9">
      <c r="C4384" s="169" t="s">
        <v>2849</v>
      </c>
      <c r="F4384" s="169" t="s">
        <v>3741</v>
      </c>
    </row>
    <row r="4385" spans="2:13">
      <c r="C4385" s="169" t="s">
        <v>4797</v>
      </c>
      <c r="F4385" s="169" t="s">
        <v>3742</v>
      </c>
    </row>
    <row r="4386" spans="2:13">
      <c r="C4386" s="169" t="s">
        <v>4798</v>
      </c>
    </row>
    <row r="4387" spans="2:13">
      <c r="C4387" s="169" t="s">
        <v>4799</v>
      </c>
    </row>
    <row r="4388" spans="2:13">
      <c r="C4388" s="169" t="s">
        <v>4800</v>
      </c>
    </row>
    <row r="4389" spans="2:13">
      <c r="C4389" s="169" t="s">
        <v>4801</v>
      </c>
    </row>
    <row r="4393" spans="2:13" ht="14">
      <c r="B4393" s="164" t="s">
        <v>3743</v>
      </c>
      <c r="C4393" s="165"/>
      <c r="D4393" s="165"/>
      <c r="E4393" s="165"/>
      <c r="F4393" s="165"/>
      <c r="G4393" s="165"/>
      <c r="H4393" s="165"/>
      <c r="I4393" s="165"/>
      <c r="J4393" s="165"/>
      <c r="K4393" s="165"/>
      <c r="L4393" s="165"/>
      <c r="M4393" s="166"/>
    </row>
    <row r="4395" spans="2:13">
      <c r="C4395" s="191" t="s">
        <v>823</v>
      </c>
    </row>
    <row r="4396" spans="2:13">
      <c r="C4396" s="169" t="s">
        <v>810</v>
      </c>
    </row>
    <row r="4397" spans="2:13">
      <c r="C4397" s="169" t="s">
        <v>2923</v>
      </c>
    </row>
    <row r="4398" spans="2:13">
      <c r="C4398" s="169" t="s">
        <v>2924</v>
      </c>
    </row>
    <row r="4399" spans="2:13">
      <c r="C4399" s="169" t="s">
        <v>2925</v>
      </c>
    </row>
    <row r="4400" spans="2:13">
      <c r="C4400" s="169" t="s">
        <v>2926</v>
      </c>
    </row>
    <row r="4404" spans="2:11" ht="14">
      <c r="B4404" s="164" t="s">
        <v>4802</v>
      </c>
      <c r="C4404" s="165"/>
      <c r="D4404" s="165"/>
      <c r="E4404" s="165"/>
      <c r="F4404" s="165"/>
      <c r="G4404" s="165"/>
      <c r="H4404" s="165"/>
      <c r="I4404" s="165"/>
      <c r="J4404" s="166"/>
    </row>
    <row r="4406" spans="2:11">
      <c r="C4406" s="191" t="s">
        <v>1157</v>
      </c>
    </row>
    <row r="4407" spans="2:11">
      <c r="C4407" s="169" t="s">
        <v>810</v>
      </c>
    </row>
    <row r="4408" spans="2:11">
      <c r="C4408" s="169" t="s">
        <v>3074</v>
      </c>
    </row>
    <row r="4409" spans="2:11">
      <c r="C4409" s="169" t="s">
        <v>3077</v>
      </c>
    </row>
    <row r="4410" spans="2:11">
      <c r="C4410" s="169" t="s">
        <v>3079</v>
      </c>
    </row>
    <row r="4411" spans="2:11">
      <c r="C4411" s="169" t="s">
        <v>3081</v>
      </c>
    </row>
    <row r="4412" spans="2:11">
      <c r="C4412" s="169" t="s">
        <v>3082</v>
      </c>
    </row>
    <row r="4416" spans="2:11" ht="14">
      <c r="B4416" s="164" t="s">
        <v>4803</v>
      </c>
      <c r="C4416" s="165"/>
      <c r="D4416" s="165"/>
      <c r="E4416" s="165"/>
      <c r="F4416" s="165"/>
      <c r="G4416" s="165"/>
      <c r="H4416" s="165"/>
      <c r="I4416" s="165"/>
      <c r="J4416" s="165"/>
      <c r="K4416" s="166"/>
    </row>
    <row r="4418" spans="2:11">
      <c r="C4418" s="191" t="s">
        <v>831</v>
      </c>
    </row>
    <row r="4419" spans="2:11">
      <c r="C4419" s="169" t="s">
        <v>810</v>
      </c>
    </row>
    <row r="4420" spans="2:11">
      <c r="C4420" s="169" t="s">
        <v>3410</v>
      </c>
    </row>
    <row r="4421" spans="2:11">
      <c r="C4421" s="169" t="s">
        <v>3669</v>
      </c>
    </row>
    <row r="4422" spans="2:11">
      <c r="C4422" s="169" t="s">
        <v>3670</v>
      </c>
    </row>
    <row r="4423" spans="2:11">
      <c r="C4423" s="169" t="s">
        <v>3671</v>
      </c>
    </row>
    <row r="4424" spans="2:11">
      <c r="C4424" s="169" t="s">
        <v>3672</v>
      </c>
    </row>
    <row r="4425" spans="2:11">
      <c r="C4425" s="169" t="s">
        <v>3673</v>
      </c>
    </row>
    <row r="4426" spans="2:11">
      <c r="C4426" s="169" t="s">
        <v>3674</v>
      </c>
    </row>
    <row r="4427" spans="2:11">
      <c r="C4427" s="169" t="s">
        <v>3413</v>
      </c>
    </row>
    <row r="4431" spans="2:11" ht="14">
      <c r="B4431" s="164" t="s">
        <v>4804</v>
      </c>
      <c r="C4431" s="165"/>
      <c r="D4431" s="165"/>
      <c r="E4431" s="165"/>
      <c r="F4431" s="165"/>
      <c r="G4431" s="165"/>
      <c r="H4431" s="165"/>
      <c r="I4431" s="165"/>
      <c r="J4431" s="165"/>
      <c r="K4431" s="166"/>
    </row>
    <row r="4433" spans="2:17">
      <c r="C4433" s="191" t="s">
        <v>815</v>
      </c>
    </row>
    <row r="4434" spans="2:17">
      <c r="C4434" s="169" t="s">
        <v>810</v>
      </c>
    </row>
    <row r="4435" spans="2:17">
      <c r="C4435" s="169" t="s">
        <v>3744</v>
      </c>
    </row>
    <row r="4439" spans="2:17" ht="14">
      <c r="B4439" s="164" t="s">
        <v>4805</v>
      </c>
      <c r="C4439" s="165"/>
      <c r="D4439" s="165"/>
      <c r="E4439" s="165"/>
      <c r="F4439" s="165"/>
      <c r="G4439" s="165"/>
      <c r="H4439" s="165"/>
      <c r="I4439" s="165"/>
      <c r="J4439" s="165"/>
      <c r="K4439" s="165"/>
      <c r="L4439" s="165"/>
      <c r="M4439" s="165"/>
      <c r="N4439" s="165"/>
      <c r="O4439" s="165"/>
      <c r="P4439" s="165"/>
      <c r="Q4439" s="166"/>
    </row>
    <row r="4441" spans="2:17">
      <c r="C4441" s="191" t="s">
        <v>4421</v>
      </c>
    </row>
    <row r="4442" spans="2:17">
      <c r="C4442" s="169" t="s">
        <v>810</v>
      </c>
    </row>
    <row r="4443" spans="2:17">
      <c r="C4443" s="169" t="s">
        <v>3414</v>
      </c>
    </row>
    <row r="4444" spans="2:17">
      <c r="C4444" s="169" t="s">
        <v>3416</v>
      </c>
    </row>
    <row r="4445" spans="2:17">
      <c r="C4445" s="169" t="s">
        <v>3417</v>
      </c>
    </row>
    <row r="4446" spans="2:17">
      <c r="C4446" s="169" t="s">
        <v>3418</v>
      </c>
    </row>
    <row r="4447" spans="2:17">
      <c r="C4447" s="169" t="s">
        <v>4806</v>
      </c>
    </row>
    <row r="4448" spans="2:17">
      <c r="C4448" s="169" t="s">
        <v>4807</v>
      </c>
    </row>
    <row r="4449" spans="2:11">
      <c r="C4449" s="169" t="s">
        <v>4627</v>
      </c>
    </row>
    <row r="4450" spans="2:11">
      <c r="C4450" s="169" t="s">
        <v>3415</v>
      </c>
    </row>
    <row r="4454" spans="2:11" ht="14">
      <c r="B4454" s="164" t="s">
        <v>4808</v>
      </c>
      <c r="C4454" s="165"/>
      <c r="D4454" s="165"/>
      <c r="E4454" s="165"/>
      <c r="F4454" s="165"/>
      <c r="G4454" s="165"/>
      <c r="H4454" s="165"/>
      <c r="I4454" s="165"/>
      <c r="J4454" s="165"/>
      <c r="K4454" s="166"/>
    </row>
    <row r="4456" spans="2:11">
      <c r="C4456" s="191" t="s">
        <v>809</v>
      </c>
    </row>
    <row r="4457" spans="2:11">
      <c r="C4457" s="169" t="s">
        <v>810</v>
      </c>
    </row>
    <row r="4458" spans="2:11">
      <c r="C4458" s="169" t="s">
        <v>3675</v>
      </c>
    </row>
    <row r="4459" spans="2:11">
      <c r="C4459" s="169" t="s">
        <v>3676</v>
      </c>
    </row>
    <row r="4463" spans="2:11" ht="14">
      <c r="B4463" s="164" t="s">
        <v>4809</v>
      </c>
      <c r="C4463" s="165"/>
      <c r="D4463" s="165"/>
      <c r="E4463" s="165"/>
      <c r="F4463" s="165"/>
      <c r="G4463" s="166"/>
    </row>
    <row r="4465" spans="2:15">
      <c r="C4465" s="191" t="s">
        <v>831</v>
      </c>
    </row>
    <row r="4466" spans="2:15">
      <c r="C4466" s="169" t="s">
        <v>810</v>
      </c>
    </row>
    <row r="4467" spans="2:15">
      <c r="C4467" s="169" t="s">
        <v>843</v>
      </c>
    </row>
    <row r="4468" spans="2:15">
      <c r="C4468" s="169" t="s">
        <v>847</v>
      </c>
    </row>
    <row r="4469" spans="2:15">
      <c r="C4469" s="169" t="s">
        <v>852</v>
      </c>
    </row>
    <row r="4470" spans="2:15">
      <c r="C4470" s="169" t="s">
        <v>857</v>
      </c>
    </row>
    <row r="4471" spans="2:15">
      <c r="C4471" s="169" t="s">
        <v>863</v>
      </c>
    </row>
    <row r="4472" spans="2:15">
      <c r="C4472" s="169" t="s">
        <v>868</v>
      </c>
    </row>
    <row r="4473" spans="2:15">
      <c r="C4473" s="169" t="s">
        <v>874</v>
      </c>
    </row>
    <row r="4474" spans="2:15">
      <c r="C4474" s="169" t="s">
        <v>878</v>
      </c>
    </row>
    <row r="4478" spans="2:15" ht="14">
      <c r="B4478" s="164" t="s">
        <v>4810</v>
      </c>
      <c r="C4478" s="165"/>
      <c r="D4478" s="165"/>
      <c r="E4478" s="165"/>
      <c r="F4478" s="165"/>
      <c r="G4478" s="165"/>
      <c r="H4478" s="165"/>
      <c r="I4478" s="165"/>
      <c r="J4478" s="165"/>
      <c r="K4478" s="165"/>
      <c r="L4478" s="165"/>
      <c r="M4478" s="165"/>
      <c r="N4478" s="165"/>
      <c r="O4478" s="166"/>
    </row>
    <row r="4480" spans="2:15">
      <c r="C4480" s="191" t="s">
        <v>814</v>
      </c>
    </row>
    <row r="4481" spans="2:12">
      <c r="C4481" s="169" t="s">
        <v>810</v>
      </c>
    </row>
    <row r="4482" spans="2:12">
      <c r="C4482" s="169" t="s">
        <v>1166</v>
      </c>
    </row>
    <row r="4483" spans="2:12">
      <c r="C4483" s="169" t="s">
        <v>1173</v>
      </c>
    </row>
    <row r="4484" spans="2:12">
      <c r="C4484" s="169" t="s">
        <v>1257</v>
      </c>
    </row>
    <row r="4488" spans="2:12" ht="14">
      <c r="B4488" s="164" t="s">
        <v>4811</v>
      </c>
      <c r="C4488" s="165"/>
      <c r="D4488" s="165"/>
      <c r="E4488" s="165"/>
      <c r="F4488" s="165"/>
      <c r="G4488" s="165"/>
      <c r="H4488" s="165"/>
      <c r="I4488" s="165"/>
      <c r="J4488" s="165"/>
      <c r="K4488" s="165"/>
      <c r="L4488" s="166"/>
    </row>
    <row r="4490" spans="2:12">
      <c r="C4490" s="191" t="s">
        <v>809</v>
      </c>
    </row>
    <row r="4491" spans="2:12">
      <c r="C4491" s="169" t="s">
        <v>810</v>
      </c>
    </row>
    <row r="4492" spans="2:12">
      <c r="C4492" s="169" t="s">
        <v>3414</v>
      </c>
    </row>
    <row r="4493" spans="2:12">
      <c r="C4493" s="169" t="s">
        <v>3415</v>
      </c>
    </row>
    <row r="4497" spans="2:10" ht="14">
      <c r="B4497" s="164" t="s">
        <v>4812</v>
      </c>
      <c r="C4497" s="165"/>
      <c r="D4497" s="165"/>
      <c r="E4497" s="165"/>
      <c r="F4497" s="165"/>
      <c r="G4497" s="165"/>
      <c r="H4497" s="165"/>
      <c r="I4497" s="165"/>
      <c r="J4497" s="166"/>
    </row>
    <row r="4499" spans="2:10">
      <c r="C4499" s="191" t="s">
        <v>1458</v>
      </c>
    </row>
    <row r="4500" spans="2:10">
      <c r="C4500" s="169" t="s">
        <v>810</v>
      </c>
    </row>
    <row r="4501" spans="2:10">
      <c r="C4501" s="169" t="s">
        <v>3462</v>
      </c>
    </row>
    <row r="4502" spans="2:10">
      <c r="C4502" s="169" t="s">
        <v>3463</v>
      </c>
    </row>
    <row r="4503" spans="2:10">
      <c r="C4503" s="169" t="s">
        <v>3464</v>
      </c>
    </row>
    <row r="4504" spans="2:10">
      <c r="C4504" s="169" t="s">
        <v>3465</v>
      </c>
    </row>
    <row r="4505" spans="2:10">
      <c r="C4505" s="169" t="s">
        <v>3466</v>
      </c>
    </row>
    <row r="4506" spans="2:10">
      <c r="C4506" s="169" t="s">
        <v>3467</v>
      </c>
    </row>
    <row r="4507" spans="2:10">
      <c r="C4507" s="169" t="s">
        <v>3468</v>
      </c>
    </row>
    <row r="4508" spans="2:10">
      <c r="C4508" s="169" t="s">
        <v>3469</v>
      </c>
    </row>
    <row r="4509" spans="2:10">
      <c r="C4509" s="169" t="s">
        <v>3470</v>
      </c>
    </row>
    <row r="4510" spans="2:10">
      <c r="C4510" s="169" t="s">
        <v>3471</v>
      </c>
    </row>
    <row r="4511" spans="2:10">
      <c r="C4511" s="169" t="s">
        <v>2961</v>
      </c>
    </row>
    <row r="4515" spans="2:7" ht="14">
      <c r="B4515" s="164" t="s">
        <v>4813</v>
      </c>
      <c r="C4515" s="165"/>
      <c r="D4515" s="165"/>
      <c r="E4515" s="165"/>
      <c r="F4515" s="165"/>
      <c r="G4515" s="166"/>
    </row>
    <row r="4517" spans="2:7">
      <c r="C4517" s="191" t="s">
        <v>831</v>
      </c>
    </row>
    <row r="4518" spans="2:7">
      <c r="C4518" s="169" t="s">
        <v>810</v>
      </c>
    </row>
    <row r="4519" spans="2:7">
      <c r="C4519" s="169" t="s">
        <v>843</v>
      </c>
    </row>
    <row r="4520" spans="2:7">
      <c r="C4520" s="169" t="s">
        <v>847</v>
      </c>
    </row>
    <row r="4521" spans="2:7">
      <c r="C4521" s="169" t="s">
        <v>852</v>
      </c>
    </row>
    <row r="4522" spans="2:7">
      <c r="C4522" s="169" t="s">
        <v>857</v>
      </c>
    </row>
    <row r="4523" spans="2:7">
      <c r="C4523" s="169" t="s">
        <v>863</v>
      </c>
    </row>
    <row r="4524" spans="2:7">
      <c r="C4524" s="169" t="s">
        <v>868</v>
      </c>
    </row>
    <row r="4525" spans="2:7">
      <c r="C4525" s="169" t="s">
        <v>874</v>
      </c>
    </row>
    <row r="4526" spans="2:7">
      <c r="C4526" s="169" t="s">
        <v>878</v>
      </c>
    </row>
    <row r="4530" spans="2:15" ht="14">
      <c r="B4530" s="164" t="s">
        <v>4814</v>
      </c>
      <c r="C4530" s="165"/>
      <c r="D4530" s="165"/>
      <c r="E4530" s="165"/>
      <c r="F4530" s="165"/>
      <c r="G4530" s="165"/>
      <c r="H4530" s="165"/>
      <c r="I4530" s="165"/>
      <c r="J4530" s="165"/>
      <c r="K4530" s="165"/>
      <c r="L4530" s="165"/>
      <c r="M4530" s="165"/>
      <c r="N4530" s="165"/>
      <c r="O4530" s="166"/>
    </row>
    <row r="4532" spans="2:15">
      <c r="C4532" s="191" t="s">
        <v>814</v>
      </c>
    </row>
    <row r="4533" spans="2:15">
      <c r="C4533" s="169" t="s">
        <v>810</v>
      </c>
    </row>
    <row r="4534" spans="2:15">
      <c r="C4534" s="169" t="s">
        <v>1166</v>
      </c>
    </row>
    <row r="4535" spans="2:15">
      <c r="C4535" s="169" t="s">
        <v>1173</v>
      </c>
    </row>
    <row r="4536" spans="2:15">
      <c r="C4536" s="169" t="s">
        <v>1257</v>
      </c>
    </row>
    <row r="4540" spans="2:15" ht="14">
      <c r="B4540" s="164" t="s">
        <v>4815</v>
      </c>
      <c r="C4540" s="165"/>
      <c r="D4540" s="165"/>
      <c r="E4540" s="165"/>
      <c r="F4540" s="165"/>
      <c r="G4540" s="165"/>
      <c r="H4540" s="165"/>
      <c r="I4540" s="165"/>
      <c r="J4540" s="165"/>
      <c r="K4540" s="165"/>
      <c r="L4540" s="166"/>
    </row>
    <row r="4542" spans="2:15">
      <c r="C4542" s="191" t="s">
        <v>809</v>
      </c>
    </row>
    <row r="4543" spans="2:15">
      <c r="C4543" s="169" t="s">
        <v>810</v>
      </c>
    </row>
    <row r="4544" spans="2:15">
      <c r="C4544" s="169" t="s">
        <v>3414</v>
      </c>
    </row>
    <row r="4545" spans="2:10">
      <c r="C4545" s="169" t="s">
        <v>3415</v>
      </c>
    </row>
    <row r="4549" spans="2:10" ht="14">
      <c r="B4549" s="164" t="s">
        <v>4816</v>
      </c>
      <c r="C4549" s="165"/>
      <c r="D4549" s="165"/>
      <c r="E4549" s="165"/>
      <c r="F4549" s="165"/>
      <c r="G4549" s="165"/>
      <c r="H4549" s="165"/>
      <c r="I4549" s="165"/>
      <c r="J4549" s="166"/>
    </row>
    <row r="4551" spans="2:10">
      <c r="C4551" s="191" t="s">
        <v>1458</v>
      </c>
    </row>
    <row r="4552" spans="2:10">
      <c r="C4552" s="169" t="s">
        <v>810</v>
      </c>
    </row>
    <row r="4553" spans="2:10">
      <c r="C4553" s="169" t="s">
        <v>3462</v>
      </c>
    </row>
    <row r="4554" spans="2:10">
      <c r="C4554" s="169" t="s">
        <v>3463</v>
      </c>
    </row>
    <row r="4555" spans="2:10">
      <c r="C4555" s="169" t="s">
        <v>3464</v>
      </c>
    </row>
    <row r="4556" spans="2:10">
      <c r="C4556" s="169" t="s">
        <v>3465</v>
      </c>
    </row>
    <row r="4557" spans="2:10">
      <c r="C4557" s="169" t="s">
        <v>3466</v>
      </c>
    </row>
    <row r="4558" spans="2:10">
      <c r="C4558" s="169" t="s">
        <v>3467</v>
      </c>
    </row>
    <row r="4559" spans="2:10">
      <c r="C4559" s="169" t="s">
        <v>3468</v>
      </c>
    </row>
    <row r="4560" spans="2:10">
      <c r="C4560" s="169" t="s">
        <v>3469</v>
      </c>
    </row>
    <row r="4561" spans="2:53">
      <c r="C4561" s="169" t="s">
        <v>3470</v>
      </c>
    </row>
    <row r="4562" spans="2:53">
      <c r="C4562" s="169" t="s">
        <v>3471</v>
      </c>
    </row>
    <row r="4563" spans="2:53">
      <c r="C4563" s="169" t="s">
        <v>2961</v>
      </c>
    </row>
    <row r="4567" spans="2:53" ht="14">
      <c r="B4567" s="164" t="s">
        <v>3745</v>
      </c>
      <c r="C4567" s="165"/>
      <c r="D4567" s="165"/>
      <c r="E4567" s="165"/>
      <c r="F4567" s="165"/>
      <c r="G4567" s="165"/>
      <c r="H4567" s="166"/>
    </row>
    <row r="4569" spans="2:53">
      <c r="C4569" s="191" t="s">
        <v>3746</v>
      </c>
      <c r="L4569" s="191" t="s">
        <v>835</v>
      </c>
      <c r="U4569" s="191" t="s">
        <v>2290</v>
      </c>
      <c r="AA4569" s="191" t="s">
        <v>838</v>
      </c>
      <c r="AG4569" s="191" t="s">
        <v>1157</v>
      </c>
      <c r="AL4569" s="191" t="s">
        <v>823</v>
      </c>
      <c r="AQ4569" s="191" t="s">
        <v>1406</v>
      </c>
      <c r="AV4569" s="191" t="s">
        <v>809</v>
      </c>
      <c r="BA4569" s="191" t="s">
        <v>815</v>
      </c>
    </row>
    <row r="4570" spans="2:53">
      <c r="C4570" s="169" t="s">
        <v>841</v>
      </c>
      <c r="L4570" s="169" t="s">
        <v>841</v>
      </c>
      <c r="U4570" s="169" t="s">
        <v>810</v>
      </c>
      <c r="AA4570" s="169" t="s">
        <v>810</v>
      </c>
      <c r="AG4570" s="169" t="s">
        <v>810</v>
      </c>
      <c r="AL4570" s="169" t="s">
        <v>810</v>
      </c>
      <c r="AQ4570" s="169" t="s">
        <v>810</v>
      </c>
      <c r="AV4570" s="169" t="s">
        <v>810</v>
      </c>
      <c r="BA4570" s="169" t="s">
        <v>810</v>
      </c>
    </row>
    <row r="4571" spans="2:53">
      <c r="C4571" s="169" t="s">
        <v>3747</v>
      </c>
      <c r="L4571" s="169" t="s">
        <v>3747</v>
      </c>
      <c r="U4571" s="169" t="s">
        <v>3748</v>
      </c>
      <c r="AA4571" s="169" t="s">
        <v>3749</v>
      </c>
      <c r="AG4571" s="169" t="s">
        <v>3749</v>
      </c>
      <c r="AL4571" s="169" t="s">
        <v>3749</v>
      </c>
      <c r="AQ4571" s="169" t="s">
        <v>3748</v>
      </c>
      <c r="AV4571" s="169" t="s">
        <v>3750</v>
      </c>
      <c r="BA4571" s="169" t="s">
        <v>3751</v>
      </c>
    </row>
    <row r="4572" spans="2:53">
      <c r="C4572" s="169" t="s">
        <v>3752</v>
      </c>
      <c r="L4572" s="169" t="s">
        <v>3753</v>
      </c>
      <c r="U4572" s="169" t="s">
        <v>3754</v>
      </c>
      <c r="AA4572" s="169" t="s">
        <v>3756</v>
      </c>
      <c r="AG4572" s="169" t="s">
        <v>3757</v>
      </c>
      <c r="AL4572" s="169" t="s">
        <v>3757</v>
      </c>
      <c r="AQ4572" s="169" t="s">
        <v>3755</v>
      </c>
      <c r="AV4572" s="169" t="s">
        <v>3758</v>
      </c>
    </row>
    <row r="4573" spans="2:53">
      <c r="C4573" s="169" t="s">
        <v>3759</v>
      </c>
      <c r="L4573" s="169" t="s">
        <v>3760</v>
      </c>
      <c r="U4573" s="169" t="s">
        <v>3761</v>
      </c>
      <c r="AA4573" s="169" t="s">
        <v>3763</v>
      </c>
      <c r="AG4573" s="169" t="s">
        <v>3764</v>
      </c>
      <c r="AL4573" s="169" t="s">
        <v>3764</v>
      </c>
      <c r="AQ4573" s="169" t="s">
        <v>3762</v>
      </c>
    </row>
    <row r="4574" spans="2:53">
      <c r="C4574" s="169" t="s">
        <v>3765</v>
      </c>
      <c r="L4574" s="169" t="s">
        <v>3766</v>
      </c>
      <c r="U4574" s="169" t="s">
        <v>3767</v>
      </c>
      <c r="AA4574" s="169" t="s">
        <v>3769</v>
      </c>
      <c r="AG4574" s="169" t="s">
        <v>3770</v>
      </c>
      <c r="AL4574" s="169" t="s">
        <v>3770</v>
      </c>
      <c r="AQ4574" s="169" t="s">
        <v>3768</v>
      </c>
    </row>
    <row r="4575" spans="2:53">
      <c r="C4575" s="169" t="s">
        <v>3753</v>
      </c>
      <c r="L4575" s="169" t="s">
        <v>3771</v>
      </c>
      <c r="U4575" s="169" t="s">
        <v>3772</v>
      </c>
      <c r="AA4575" s="169" t="s">
        <v>3773</v>
      </c>
      <c r="AG4575" s="169" t="s">
        <v>3774</v>
      </c>
    </row>
    <row r="4576" spans="2:53">
      <c r="C4576" s="169" t="s">
        <v>3775</v>
      </c>
      <c r="L4576" s="169" t="s">
        <v>3776</v>
      </c>
      <c r="U4576" s="169" t="s">
        <v>3777</v>
      </c>
      <c r="AA4576" s="169" t="s">
        <v>3778</v>
      </c>
    </row>
    <row r="4577" spans="3:21">
      <c r="C4577" s="169" t="s">
        <v>3779</v>
      </c>
      <c r="L4577" s="169" t="s">
        <v>3780</v>
      </c>
      <c r="U4577" s="169" t="s">
        <v>3781</v>
      </c>
    </row>
    <row r="4578" spans="3:21">
      <c r="C4578" s="169" t="s">
        <v>3782</v>
      </c>
      <c r="L4578" s="169" t="s">
        <v>3783</v>
      </c>
      <c r="U4578" s="169" t="s">
        <v>3784</v>
      </c>
    </row>
    <row r="4579" spans="3:21">
      <c r="C4579" s="169" t="s">
        <v>3760</v>
      </c>
      <c r="L4579" s="169" t="s">
        <v>3785</v>
      </c>
      <c r="U4579" s="169" t="s">
        <v>3786</v>
      </c>
    </row>
    <row r="4580" spans="3:21">
      <c r="C4580" s="169" t="s">
        <v>3787</v>
      </c>
      <c r="L4580" s="169" t="s">
        <v>3788</v>
      </c>
    </row>
    <row r="4581" spans="3:21">
      <c r="C4581" s="169" t="s">
        <v>3789</v>
      </c>
      <c r="L4581" s="169" t="s">
        <v>3790</v>
      </c>
    </row>
    <row r="4582" spans="3:21">
      <c r="C4582" s="169" t="s">
        <v>3791</v>
      </c>
      <c r="L4582" s="169" t="s">
        <v>3792</v>
      </c>
    </row>
    <row r="4583" spans="3:21">
      <c r="C4583" s="169" t="s">
        <v>3766</v>
      </c>
      <c r="L4583" s="169" t="s">
        <v>3793</v>
      </c>
    </row>
    <row r="4584" spans="3:21">
      <c r="C4584" s="169" t="s">
        <v>3794</v>
      </c>
    </row>
    <row r="4585" spans="3:21">
      <c r="C4585" s="169" t="s">
        <v>3795</v>
      </c>
    </row>
    <row r="4586" spans="3:21">
      <c r="C4586" s="169" t="s">
        <v>3796</v>
      </c>
    </row>
    <row r="4587" spans="3:21">
      <c r="C4587" s="169" t="s">
        <v>3771</v>
      </c>
    </row>
    <row r="4588" spans="3:21">
      <c r="C4588" s="169" t="s">
        <v>3797</v>
      </c>
    </row>
    <row r="4589" spans="3:21">
      <c r="C4589" s="169" t="s">
        <v>3798</v>
      </c>
    </row>
    <row r="4590" spans="3:21">
      <c r="C4590" s="169" t="s">
        <v>3799</v>
      </c>
    </row>
    <row r="4591" spans="3:21">
      <c r="C4591" s="169" t="s">
        <v>3776</v>
      </c>
    </row>
    <row r="4592" spans="3:21">
      <c r="C4592" s="169" t="s">
        <v>3800</v>
      </c>
    </row>
    <row r="4593" spans="3:3">
      <c r="C4593" s="169" t="s">
        <v>3801</v>
      </c>
    </row>
    <row r="4594" spans="3:3">
      <c r="C4594" s="169" t="s">
        <v>3802</v>
      </c>
    </row>
    <row r="4595" spans="3:3">
      <c r="C4595" s="169" t="s">
        <v>3780</v>
      </c>
    </row>
    <row r="4596" spans="3:3">
      <c r="C4596" s="169" t="s">
        <v>3803</v>
      </c>
    </row>
    <row r="4597" spans="3:3">
      <c r="C4597" s="169" t="s">
        <v>3804</v>
      </c>
    </row>
    <row r="4598" spans="3:3">
      <c r="C4598" s="169" t="s">
        <v>3805</v>
      </c>
    </row>
    <row r="4599" spans="3:3">
      <c r="C4599" s="169" t="s">
        <v>3783</v>
      </c>
    </row>
    <row r="4600" spans="3:3">
      <c r="C4600" s="169" t="s">
        <v>3806</v>
      </c>
    </row>
    <row r="4601" spans="3:3">
      <c r="C4601" s="169" t="s">
        <v>3807</v>
      </c>
    </row>
    <row r="4602" spans="3:3">
      <c r="C4602" s="169" t="s">
        <v>3808</v>
      </c>
    </row>
    <row r="4603" spans="3:3">
      <c r="C4603" s="169" t="s">
        <v>3785</v>
      </c>
    </row>
    <row r="4604" spans="3:3">
      <c r="C4604" s="169" t="s">
        <v>3809</v>
      </c>
    </row>
    <row r="4605" spans="3:3">
      <c r="C4605" s="169" t="s">
        <v>3810</v>
      </c>
    </row>
    <row r="4606" spans="3:3">
      <c r="C4606" s="169" t="s">
        <v>3811</v>
      </c>
    </row>
    <row r="4607" spans="3:3">
      <c r="C4607" s="169" t="s">
        <v>3812</v>
      </c>
    </row>
    <row r="4608" spans="3:3">
      <c r="C4608" s="169" t="s">
        <v>3813</v>
      </c>
    </row>
    <row r="4609" spans="3:3">
      <c r="C4609" s="169" t="s">
        <v>3814</v>
      </c>
    </row>
    <row r="4610" spans="3:3">
      <c r="C4610" s="169" t="s">
        <v>3815</v>
      </c>
    </row>
    <row r="4611" spans="3:3">
      <c r="C4611" s="169" t="s">
        <v>3816</v>
      </c>
    </row>
    <row r="4612" spans="3:3">
      <c r="C4612" s="169" t="s">
        <v>3817</v>
      </c>
    </row>
    <row r="4613" spans="3:3">
      <c r="C4613" s="169" t="s">
        <v>3818</v>
      </c>
    </row>
    <row r="4614" spans="3:3">
      <c r="C4614" s="169" t="s">
        <v>3819</v>
      </c>
    </row>
    <row r="4615" spans="3:3">
      <c r="C4615" s="169" t="s">
        <v>3792</v>
      </c>
    </row>
    <row r="4616" spans="3:3">
      <c r="C4616" s="169" t="s">
        <v>3820</v>
      </c>
    </row>
    <row r="4617" spans="3:3">
      <c r="C4617" s="169" t="s">
        <v>3821</v>
      </c>
    </row>
    <row r="4618" spans="3:3">
      <c r="C4618" s="169" t="s">
        <v>3822</v>
      </c>
    </row>
    <row r="4619" spans="3:3">
      <c r="C4619" s="169" t="s">
        <v>3793</v>
      </c>
    </row>
    <row r="4620" spans="3:3">
      <c r="C4620" s="169" t="s">
        <v>3823</v>
      </c>
    </row>
    <row r="4621" spans="3:3">
      <c r="C4621" s="169" t="s">
        <v>3824</v>
      </c>
    </row>
    <row r="4622" spans="3:3">
      <c r="C4622" s="169" t="s">
        <v>3825</v>
      </c>
    </row>
    <row r="4623" spans="3:3">
      <c r="C4623" s="169" t="s">
        <v>3826</v>
      </c>
    </row>
    <row r="4627" spans="2:14" ht="14">
      <c r="B4627" s="164" t="s">
        <v>3827</v>
      </c>
      <c r="C4627" s="165"/>
      <c r="D4627" s="165"/>
      <c r="E4627" s="165"/>
      <c r="F4627" s="165"/>
      <c r="G4627" s="165"/>
      <c r="H4627" s="165"/>
      <c r="I4627" s="165"/>
      <c r="J4627" s="165"/>
      <c r="K4627" s="165"/>
      <c r="L4627" s="165"/>
      <c r="M4627" s="165"/>
      <c r="N4627" s="166"/>
    </row>
    <row r="4629" spans="2:14">
      <c r="C4629" s="191" t="s">
        <v>838</v>
      </c>
    </row>
    <row r="4630" spans="2:14">
      <c r="C4630" s="169" t="s">
        <v>810</v>
      </c>
    </row>
    <row r="4631" spans="2:14">
      <c r="C4631" s="169" t="s">
        <v>3749</v>
      </c>
    </row>
    <row r="4632" spans="2:14">
      <c r="C4632" s="169" t="s">
        <v>3757</v>
      </c>
    </row>
    <row r="4633" spans="2:14">
      <c r="C4633" s="169" t="s">
        <v>3764</v>
      </c>
    </row>
    <row r="4634" spans="2:14">
      <c r="C4634" s="169" t="s">
        <v>3828</v>
      </c>
    </row>
    <row r="4635" spans="2:14">
      <c r="C4635" s="169" t="s">
        <v>3770</v>
      </c>
    </row>
    <row r="4636" spans="2:14">
      <c r="C4636" s="169" t="s">
        <v>3829</v>
      </c>
    </row>
    <row r="4640" spans="2:14" ht="14">
      <c r="B4640" s="164" t="s">
        <v>3830</v>
      </c>
      <c r="C4640" s="165"/>
      <c r="D4640" s="165"/>
      <c r="E4640" s="165"/>
      <c r="F4640" s="165"/>
      <c r="G4640" s="165"/>
      <c r="H4640" s="165"/>
      <c r="I4640" s="165"/>
      <c r="J4640" s="165"/>
      <c r="K4640" s="166"/>
    </row>
    <row r="4642" spans="3:10">
      <c r="C4642" s="191" t="s">
        <v>1292</v>
      </c>
      <c r="J4642" s="191"/>
    </row>
    <row r="4643" spans="3:10">
      <c r="C4643" s="169" t="s">
        <v>810</v>
      </c>
    </row>
    <row r="4644" spans="3:10">
      <c r="C4644" s="169" t="s">
        <v>3749</v>
      </c>
    </row>
    <row r="4645" spans="3:10">
      <c r="C4645" s="169" t="s">
        <v>3757</v>
      </c>
    </row>
    <row r="4646" spans="3:10">
      <c r="C4646" s="169" t="s">
        <v>3764</v>
      </c>
    </row>
    <row r="4647" spans="3:10">
      <c r="C4647" s="169" t="s">
        <v>3831</v>
      </c>
    </row>
    <row r="4648" spans="3:10">
      <c r="C4648" s="169" t="s">
        <v>3832</v>
      </c>
    </row>
    <row r="4649" spans="3:10">
      <c r="C4649" s="169" t="s">
        <v>3833</v>
      </c>
    </row>
    <row r="4650" spans="3:10">
      <c r="C4650" s="169" t="s">
        <v>3834</v>
      </c>
    </row>
    <row r="4651" spans="3:10">
      <c r="C4651" s="169" t="s">
        <v>3835</v>
      </c>
    </row>
    <row r="4652" spans="3:10">
      <c r="C4652" s="169" t="s">
        <v>3836</v>
      </c>
    </row>
    <row r="4653" spans="3:10">
      <c r="C4653" s="169" t="s">
        <v>3837</v>
      </c>
    </row>
    <row r="4654" spans="3:10">
      <c r="C4654" s="169" t="s">
        <v>3838</v>
      </c>
    </row>
    <row r="4655" spans="3:10">
      <c r="C4655" s="169" t="s">
        <v>3770</v>
      </c>
    </row>
    <row r="4656" spans="3:10">
      <c r="C4656" s="169" t="s">
        <v>3839</v>
      </c>
    </row>
    <row r="4657" spans="2:10">
      <c r="C4657" s="169" t="s">
        <v>3840</v>
      </c>
    </row>
    <row r="4658" spans="2:10">
      <c r="C4658" s="169" t="s">
        <v>3841</v>
      </c>
    </row>
    <row r="4659" spans="2:10">
      <c r="C4659" s="169" t="s">
        <v>3842</v>
      </c>
    </row>
    <row r="4660" spans="2:10">
      <c r="C4660" s="169" t="s">
        <v>3843</v>
      </c>
    </row>
    <row r="4661" spans="2:10">
      <c r="C4661" s="169" t="s">
        <v>3844</v>
      </c>
    </row>
    <row r="4662" spans="2:10">
      <c r="C4662" s="169" t="s">
        <v>3845</v>
      </c>
    </row>
    <row r="4663" spans="2:10">
      <c r="C4663" s="169" t="s">
        <v>3846</v>
      </c>
    </row>
    <row r="4667" spans="2:10" ht="14">
      <c r="B4667" s="164" t="s">
        <v>4817</v>
      </c>
      <c r="C4667" s="165"/>
      <c r="D4667" s="165"/>
      <c r="E4667" s="165"/>
      <c r="F4667" s="165"/>
      <c r="G4667" s="165"/>
      <c r="H4667" s="165"/>
      <c r="I4667" s="165"/>
      <c r="J4667" s="166"/>
    </row>
    <row r="4669" spans="2:10">
      <c r="C4669" s="191" t="s">
        <v>1164</v>
      </c>
    </row>
    <row r="4670" spans="2:10">
      <c r="C4670" s="169" t="s">
        <v>810</v>
      </c>
    </row>
    <row r="4671" spans="2:10">
      <c r="C4671" s="169" t="s">
        <v>3749</v>
      </c>
    </row>
    <row r="4672" spans="2:10">
      <c r="C4672" s="169" t="s">
        <v>3757</v>
      </c>
    </row>
    <row r="4673" spans="2:21">
      <c r="C4673" s="169" t="s">
        <v>3764</v>
      </c>
    </row>
    <row r="4674" spans="2:21">
      <c r="C4674" s="169" t="s">
        <v>3847</v>
      </c>
    </row>
    <row r="4675" spans="2:21">
      <c r="C4675" s="169" t="s">
        <v>3848</v>
      </c>
    </row>
    <row r="4676" spans="2:21">
      <c r="C4676" s="169" t="s">
        <v>3849</v>
      </c>
    </row>
    <row r="4677" spans="2:21">
      <c r="C4677" s="169" t="s">
        <v>3770</v>
      </c>
    </row>
    <row r="4678" spans="2:21">
      <c r="C4678" s="169" t="s">
        <v>3850</v>
      </c>
    </row>
    <row r="4679" spans="2:21">
      <c r="C4679" s="169" t="s">
        <v>3851</v>
      </c>
    </row>
    <row r="4680" spans="2:21">
      <c r="C4680" s="169" t="s">
        <v>3852</v>
      </c>
    </row>
    <row r="4684" spans="2:21" ht="14">
      <c r="B4684" s="164" t="s">
        <v>4818</v>
      </c>
      <c r="C4684" s="165"/>
      <c r="D4684" s="165"/>
      <c r="E4684" s="165"/>
      <c r="F4684" s="165"/>
      <c r="G4684" s="165"/>
      <c r="H4684" s="165"/>
      <c r="I4684" s="165"/>
      <c r="J4684" s="165"/>
      <c r="K4684" s="165"/>
      <c r="L4684" s="165"/>
      <c r="M4684" s="165"/>
      <c r="N4684" s="165"/>
      <c r="O4684" s="165"/>
      <c r="P4684" s="165"/>
      <c r="Q4684" s="165"/>
      <c r="R4684" s="165"/>
      <c r="S4684" s="165"/>
      <c r="T4684" s="165"/>
      <c r="U4684" s="166"/>
    </row>
    <row r="4686" spans="2:21">
      <c r="C4686" s="191" t="s">
        <v>3853</v>
      </c>
    </row>
    <row r="4687" spans="2:21">
      <c r="C4687" s="169" t="s">
        <v>810</v>
      </c>
    </row>
    <row r="4688" spans="2:21">
      <c r="C4688" s="169" t="s">
        <v>3749</v>
      </c>
    </row>
    <row r="4689" spans="3:3">
      <c r="C4689" s="169" t="s">
        <v>3854</v>
      </c>
    </row>
    <row r="4690" spans="3:3">
      <c r="C4690" s="169" t="s">
        <v>3855</v>
      </c>
    </row>
    <row r="4691" spans="3:3">
      <c r="C4691" s="169" t="s">
        <v>3856</v>
      </c>
    </row>
    <row r="4692" spans="3:3">
      <c r="C4692" s="169" t="s">
        <v>3857</v>
      </c>
    </row>
    <row r="4693" spans="3:3">
      <c r="C4693" s="169" t="s">
        <v>3757</v>
      </c>
    </row>
    <row r="4694" spans="3:3">
      <c r="C4694" s="169" t="s">
        <v>3858</v>
      </c>
    </row>
    <row r="4695" spans="3:3">
      <c r="C4695" s="169" t="s">
        <v>3859</v>
      </c>
    </row>
    <row r="4696" spans="3:3">
      <c r="C4696" s="169" t="s">
        <v>3860</v>
      </c>
    </row>
    <row r="4697" spans="3:3">
      <c r="C4697" s="169" t="s">
        <v>3861</v>
      </c>
    </row>
    <row r="4698" spans="3:3">
      <c r="C4698" s="169" t="s">
        <v>3862</v>
      </c>
    </row>
    <row r="4699" spans="3:3">
      <c r="C4699" s="169" t="s">
        <v>3863</v>
      </c>
    </row>
    <row r="4700" spans="3:3">
      <c r="C4700" s="169" t="s">
        <v>3864</v>
      </c>
    </row>
    <row r="4701" spans="3:3">
      <c r="C4701" s="169" t="s">
        <v>3865</v>
      </c>
    </row>
    <row r="4702" spans="3:3">
      <c r="C4702" s="169" t="s">
        <v>3764</v>
      </c>
    </row>
    <row r="4703" spans="3:3">
      <c r="C4703" s="169" t="s">
        <v>3866</v>
      </c>
    </row>
    <row r="4704" spans="3:3">
      <c r="C4704" s="169" t="s">
        <v>3867</v>
      </c>
    </row>
    <row r="4705" spans="3:3">
      <c r="C4705" s="169" t="s">
        <v>3868</v>
      </c>
    </row>
    <row r="4706" spans="3:3">
      <c r="C4706" s="169" t="s">
        <v>3869</v>
      </c>
    </row>
    <row r="4707" spans="3:3">
      <c r="C4707" s="169" t="s">
        <v>3870</v>
      </c>
    </row>
    <row r="4708" spans="3:3">
      <c r="C4708" s="169" t="s">
        <v>3871</v>
      </c>
    </row>
    <row r="4709" spans="3:3">
      <c r="C4709" s="169" t="s">
        <v>3872</v>
      </c>
    </row>
    <row r="4710" spans="3:3">
      <c r="C4710" s="169" t="s">
        <v>3873</v>
      </c>
    </row>
    <row r="4711" spans="3:3">
      <c r="C4711" s="169" t="s">
        <v>3874</v>
      </c>
    </row>
    <row r="4712" spans="3:3">
      <c r="C4712" s="169" t="s">
        <v>3875</v>
      </c>
    </row>
    <row r="4713" spans="3:3">
      <c r="C4713" s="169" t="s">
        <v>3876</v>
      </c>
    </row>
    <row r="4714" spans="3:3">
      <c r="C4714" s="169" t="s">
        <v>3877</v>
      </c>
    </row>
    <row r="4715" spans="3:3">
      <c r="C4715" s="169" t="s">
        <v>3878</v>
      </c>
    </row>
    <row r="4716" spans="3:3">
      <c r="C4716" s="169" t="s">
        <v>3879</v>
      </c>
    </row>
    <row r="4717" spans="3:3">
      <c r="C4717" s="169" t="s">
        <v>3880</v>
      </c>
    </row>
    <row r="4718" spans="3:3">
      <c r="C4718" s="169" t="s">
        <v>3881</v>
      </c>
    </row>
    <row r="4719" spans="3:3">
      <c r="C4719" s="169" t="s">
        <v>3770</v>
      </c>
    </row>
    <row r="4720" spans="3:3">
      <c r="C4720" s="169" t="s">
        <v>3882</v>
      </c>
    </row>
    <row r="4721" spans="3:3">
      <c r="C4721" s="169" t="s">
        <v>3883</v>
      </c>
    </row>
    <row r="4722" spans="3:3">
      <c r="C4722" s="169" t="s">
        <v>3884</v>
      </c>
    </row>
    <row r="4723" spans="3:3">
      <c r="C4723" s="169" t="s">
        <v>3885</v>
      </c>
    </row>
    <row r="4724" spans="3:3">
      <c r="C4724" s="169" t="s">
        <v>3886</v>
      </c>
    </row>
    <row r="4725" spans="3:3">
      <c r="C4725" s="169" t="s">
        <v>3887</v>
      </c>
    </row>
    <row r="4726" spans="3:3">
      <c r="C4726" s="169" t="s">
        <v>3888</v>
      </c>
    </row>
    <row r="4727" spans="3:3">
      <c r="C4727" s="169" t="s">
        <v>3889</v>
      </c>
    </row>
    <row r="4728" spans="3:3">
      <c r="C4728" s="169" t="s">
        <v>3890</v>
      </c>
    </row>
    <row r="4729" spans="3:3">
      <c r="C4729" s="169" t="s">
        <v>3891</v>
      </c>
    </row>
    <row r="4730" spans="3:3">
      <c r="C4730" s="169" t="s">
        <v>3892</v>
      </c>
    </row>
    <row r="4731" spans="3:3">
      <c r="C4731" s="169" t="s">
        <v>3893</v>
      </c>
    </row>
    <row r="4732" spans="3:3">
      <c r="C4732" s="169" t="s">
        <v>3894</v>
      </c>
    </row>
    <row r="4733" spans="3:3">
      <c r="C4733" s="169" t="s">
        <v>3895</v>
      </c>
    </row>
    <row r="4734" spans="3:3">
      <c r="C4734" s="169" t="s">
        <v>3896</v>
      </c>
    </row>
    <row r="4735" spans="3:3">
      <c r="C4735" s="169" t="s">
        <v>3897</v>
      </c>
    </row>
    <row r="4736" spans="3:3">
      <c r="C4736" s="169" t="s">
        <v>3898</v>
      </c>
    </row>
    <row r="4737" spans="2:12">
      <c r="C4737" s="169" t="s">
        <v>3899</v>
      </c>
    </row>
    <row r="4738" spans="2:12">
      <c r="C4738" s="169" t="s">
        <v>3900</v>
      </c>
    </row>
    <row r="4739" spans="2:12">
      <c r="C4739" s="169" t="s">
        <v>3901</v>
      </c>
    </row>
    <row r="4743" spans="2:12" ht="14">
      <c r="B4743" s="164" t="s">
        <v>3902</v>
      </c>
      <c r="C4743" s="165"/>
      <c r="D4743" s="165"/>
      <c r="E4743" s="165"/>
      <c r="F4743" s="165"/>
      <c r="G4743" s="165"/>
      <c r="H4743" s="165"/>
      <c r="I4743" s="166"/>
    </row>
    <row r="4745" spans="2:12">
      <c r="C4745" s="191" t="s">
        <v>809</v>
      </c>
    </row>
    <row r="4746" spans="2:12">
      <c r="C4746" s="169" t="s">
        <v>810</v>
      </c>
    </row>
    <row r="4747" spans="2:12">
      <c r="C4747" s="169" t="s">
        <v>3903</v>
      </c>
    </row>
    <row r="4748" spans="2:12">
      <c r="C4748" s="169" t="s">
        <v>3904</v>
      </c>
    </row>
    <row r="4752" spans="2:12" ht="14">
      <c r="B4752" s="164" t="s">
        <v>3905</v>
      </c>
      <c r="C4752" s="165"/>
      <c r="D4752" s="165"/>
      <c r="E4752" s="165"/>
      <c r="F4752" s="165"/>
      <c r="G4752" s="165"/>
      <c r="H4752" s="165"/>
      <c r="I4752" s="165"/>
      <c r="J4752" s="165"/>
      <c r="K4752" s="165"/>
      <c r="L4752" s="166"/>
    </row>
    <row r="4754" spans="2:9">
      <c r="C4754" s="191" t="s">
        <v>838</v>
      </c>
      <c r="I4754" s="191" t="s">
        <v>823</v>
      </c>
    </row>
    <row r="4755" spans="2:9">
      <c r="C4755" s="169" t="s">
        <v>810</v>
      </c>
      <c r="I4755" s="169" t="s">
        <v>810</v>
      </c>
    </row>
    <row r="4756" spans="2:9">
      <c r="C4756" s="169" t="s">
        <v>3903</v>
      </c>
      <c r="I4756" s="169" t="s">
        <v>3903</v>
      </c>
    </row>
    <row r="4757" spans="2:9">
      <c r="C4757" s="169" t="s">
        <v>3906</v>
      </c>
      <c r="I4757" s="169" t="s">
        <v>3906</v>
      </c>
    </row>
    <row r="4758" spans="2:9">
      <c r="C4758" s="169" t="s">
        <v>3907</v>
      </c>
      <c r="I4758" s="169" t="s">
        <v>3908</v>
      </c>
    </row>
    <row r="4759" spans="2:9">
      <c r="C4759" s="169" t="s">
        <v>3909</v>
      </c>
      <c r="I4759" s="169" t="s">
        <v>3910</v>
      </c>
    </row>
    <row r="4760" spans="2:9">
      <c r="C4760" s="169" t="s">
        <v>3911</v>
      </c>
    </row>
    <row r="4761" spans="2:9">
      <c r="C4761" s="169" t="s">
        <v>3904</v>
      </c>
    </row>
    <row r="4765" spans="2:9" ht="14">
      <c r="B4765" s="164" t="s">
        <v>4819</v>
      </c>
      <c r="C4765" s="165"/>
      <c r="D4765" s="165"/>
      <c r="E4765" s="165"/>
      <c r="F4765" s="165"/>
      <c r="G4765" s="165"/>
      <c r="H4765" s="165"/>
      <c r="I4765" s="166"/>
    </row>
    <row r="4767" spans="2:9">
      <c r="C4767" s="191" t="s">
        <v>823</v>
      </c>
    </row>
    <row r="4768" spans="2:9">
      <c r="C4768" s="169" t="s">
        <v>810</v>
      </c>
    </row>
    <row r="4769" spans="2:11">
      <c r="C4769" s="169" t="s">
        <v>3912</v>
      </c>
    </row>
    <row r="4770" spans="2:11">
      <c r="C4770" s="169" t="s">
        <v>3913</v>
      </c>
    </row>
    <row r="4771" spans="2:11">
      <c r="C4771" s="169" t="s">
        <v>3914</v>
      </c>
    </row>
    <row r="4772" spans="2:11">
      <c r="C4772" s="169" t="s">
        <v>3915</v>
      </c>
    </row>
    <row r="4776" spans="2:11" ht="14">
      <c r="B4776" s="164" t="s">
        <v>4820</v>
      </c>
      <c r="C4776" s="165"/>
      <c r="D4776" s="165"/>
      <c r="E4776" s="165"/>
      <c r="F4776" s="165"/>
      <c r="G4776" s="165"/>
      <c r="H4776" s="165"/>
      <c r="I4776" s="165"/>
      <c r="J4776" s="165"/>
      <c r="K4776" s="166"/>
    </row>
    <row r="4778" spans="2:11">
      <c r="C4778" s="191" t="s">
        <v>838</v>
      </c>
    </row>
    <row r="4779" spans="2:11">
      <c r="C4779" s="169" t="s">
        <v>810</v>
      </c>
    </row>
    <row r="4780" spans="2:11">
      <c r="C4780" s="169" t="s">
        <v>3916</v>
      </c>
    </row>
    <row r="4781" spans="2:11">
      <c r="C4781" s="169" t="s">
        <v>3917</v>
      </c>
    </row>
    <row r="4782" spans="2:11">
      <c r="C4782" s="169" t="s">
        <v>3918</v>
      </c>
    </row>
    <row r="4783" spans="2:11">
      <c r="C4783" s="169" t="s">
        <v>3919</v>
      </c>
    </row>
    <row r="4784" spans="2:11">
      <c r="C4784" s="169" t="s">
        <v>3920</v>
      </c>
    </row>
    <row r="4785" spans="2:23">
      <c r="C4785" s="169" t="s">
        <v>3921</v>
      </c>
    </row>
    <row r="4789" spans="2:23" ht="14">
      <c r="B4789" s="164" t="s">
        <v>4821</v>
      </c>
      <c r="C4789" s="165"/>
      <c r="D4789" s="165"/>
      <c r="E4789" s="165"/>
      <c r="F4789" s="165"/>
      <c r="G4789" s="165"/>
      <c r="H4789" s="165"/>
      <c r="I4789" s="165"/>
      <c r="J4789" s="165"/>
      <c r="K4789" s="165"/>
      <c r="L4789" s="165"/>
      <c r="M4789" s="165"/>
      <c r="N4789" s="165"/>
      <c r="O4789" s="165"/>
      <c r="P4789" s="165"/>
      <c r="Q4789" s="165"/>
      <c r="R4789" s="165"/>
      <c r="S4789" s="165"/>
      <c r="T4789" s="165"/>
      <c r="U4789" s="165"/>
      <c r="V4789" s="165"/>
      <c r="W4789" s="166"/>
    </row>
    <row r="4791" spans="2:23">
      <c r="C4791" s="191" t="s">
        <v>1927</v>
      </c>
    </row>
    <row r="4792" spans="2:23">
      <c r="C4792" s="169" t="s">
        <v>810</v>
      </c>
    </row>
    <row r="4793" spans="2:23">
      <c r="C4793" s="169" t="s">
        <v>3922</v>
      </c>
    </row>
    <row r="4794" spans="2:23">
      <c r="C4794" s="169" t="s">
        <v>3430</v>
      </c>
    </row>
    <row r="4795" spans="2:23">
      <c r="C4795" s="169" t="s">
        <v>3923</v>
      </c>
    </row>
    <row r="4796" spans="2:23">
      <c r="C4796" s="169" t="s">
        <v>3924</v>
      </c>
    </row>
    <row r="4797" spans="2:23">
      <c r="C4797" s="169" t="s">
        <v>3925</v>
      </c>
    </row>
    <row r="4798" spans="2:23">
      <c r="C4798" s="169" t="s">
        <v>3926</v>
      </c>
    </row>
    <row r="4799" spans="2:23">
      <c r="C4799" s="169" t="s">
        <v>4822</v>
      </c>
    </row>
    <row r="4800" spans="2:23">
      <c r="C4800" s="169" t="s">
        <v>4823</v>
      </c>
    </row>
    <row r="4801" spans="2:15">
      <c r="C4801" s="169" t="s">
        <v>3431</v>
      </c>
    </row>
    <row r="4802" spans="2:15">
      <c r="C4802" s="169" t="s">
        <v>3927</v>
      </c>
    </row>
    <row r="4806" spans="2:15" ht="14">
      <c r="B4806" s="164" t="s">
        <v>3928</v>
      </c>
      <c r="C4806" s="165"/>
      <c r="D4806" s="165"/>
      <c r="E4806" s="165"/>
      <c r="F4806" s="165"/>
      <c r="G4806" s="165"/>
      <c r="H4806" s="165"/>
      <c r="I4806" s="166"/>
    </row>
    <row r="4808" spans="2:15">
      <c r="C4808" s="191" t="s">
        <v>809</v>
      </c>
      <c r="H4808" s="191" t="s">
        <v>3066</v>
      </c>
    </row>
    <row r="4809" spans="2:15">
      <c r="C4809" s="169" t="s">
        <v>810</v>
      </c>
      <c r="H4809" s="169" t="s">
        <v>810</v>
      </c>
    </row>
    <row r="4810" spans="2:15">
      <c r="C4810" s="169" t="s">
        <v>3929</v>
      </c>
      <c r="H4810" s="169" t="s">
        <v>3930</v>
      </c>
    </row>
    <row r="4811" spans="2:15">
      <c r="C4811" s="169" t="s">
        <v>3931</v>
      </c>
      <c r="H4811" s="169" t="s">
        <v>3932</v>
      </c>
    </row>
    <row r="4815" spans="2:15" ht="14">
      <c r="B4815" s="164" t="s">
        <v>3933</v>
      </c>
      <c r="C4815" s="165"/>
      <c r="D4815" s="165"/>
      <c r="E4815" s="165"/>
      <c r="F4815" s="165"/>
      <c r="G4815" s="165"/>
      <c r="H4815" s="165"/>
      <c r="I4815" s="165"/>
      <c r="J4815" s="165"/>
      <c r="K4815" s="165"/>
      <c r="L4815" s="165"/>
      <c r="M4815" s="165"/>
      <c r="N4815" s="165"/>
      <c r="O4815" s="166"/>
    </row>
    <row r="4817" spans="3:14">
      <c r="C4817" s="191" t="s">
        <v>1458</v>
      </c>
      <c r="N4817" s="191"/>
    </row>
    <row r="4818" spans="3:14">
      <c r="C4818" s="169" t="s">
        <v>810</v>
      </c>
    </row>
    <row r="4819" spans="3:14">
      <c r="C4819" s="169" t="s">
        <v>3934</v>
      </c>
    </row>
    <row r="4820" spans="3:14">
      <c r="C4820" s="169" t="s">
        <v>3935</v>
      </c>
    </row>
    <row r="4821" spans="3:14">
      <c r="C4821" s="169" t="s">
        <v>3936</v>
      </c>
    </row>
    <row r="4822" spans="3:14">
      <c r="C4822" s="169" t="s">
        <v>3937</v>
      </c>
    </row>
    <row r="4823" spans="3:14">
      <c r="C4823" s="169" t="s">
        <v>3938</v>
      </c>
    </row>
    <row r="4824" spans="3:14">
      <c r="C4824" s="169" t="s">
        <v>3939</v>
      </c>
    </row>
    <row r="4825" spans="3:14">
      <c r="C4825" s="169" t="s">
        <v>3940</v>
      </c>
    </row>
    <row r="4826" spans="3:14">
      <c r="C4826" s="169" t="s">
        <v>3941</v>
      </c>
    </row>
    <row r="4827" spans="3:14">
      <c r="C4827" s="169" t="s">
        <v>3942</v>
      </c>
    </row>
    <row r="4828" spans="3:14">
      <c r="C4828" s="169" t="s">
        <v>3943</v>
      </c>
    </row>
    <row r="4829" spans="3:14">
      <c r="C4829" s="169" t="s">
        <v>3944</v>
      </c>
    </row>
    <row r="4833" spans="2:7" ht="14">
      <c r="B4833" s="164" t="s">
        <v>4824</v>
      </c>
      <c r="C4833" s="165"/>
      <c r="D4833" s="165"/>
      <c r="E4833" s="165"/>
      <c r="F4833" s="165"/>
      <c r="G4833" s="166"/>
    </row>
    <row r="4835" spans="2:7">
      <c r="C4835" s="191" t="s">
        <v>2307</v>
      </c>
      <c r="F4835" s="191"/>
      <c r="G4835" s="191"/>
    </row>
    <row r="4836" spans="2:7">
      <c r="C4836" s="169" t="s">
        <v>841</v>
      </c>
    </row>
    <row r="4837" spans="2:7">
      <c r="C4837" s="169" t="s">
        <v>2780</v>
      </c>
    </row>
    <row r="4838" spans="2:7">
      <c r="C4838" s="169" t="s">
        <v>2783</v>
      </c>
    </row>
    <row r="4839" spans="2:7">
      <c r="C4839" s="169" t="s">
        <v>2786</v>
      </c>
    </row>
    <row r="4840" spans="2:7">
      <c r="C4840" s="169" t="s">
        <v>2789</v>
      </c>
    </row>
    <row r="4841" spans="2:7">
      <c r="C4841" s="169" t="s">
        <v>2792</v>
      </c>
    </row>
    <row r="4842" spans="2:7">
      <c r="C4842" s="169" t="s">
        <v>2795</v>
      </c>
    </row>
    <row r="4843" spans="2:7">
      <c r="C4843" s="169" t="s">
        <v>2798</v>
      </c>
    </row>
    <row r="4844" spans="2:7">
      <c r="C4844" s="169" t="s">
        <v>2801</v>
      </c>
    </row>
    <row r="4845" spans="2:7">
      <c r="C4845" s="169" t="s">
        <v>2804</v>
      </c>
    </row>
    <row r="4846" spans="2:7">
      <c r="C4846" s="169" t="s">
        <v>2807</v>
      </c>
    </row>
    <row r="4847" spans="2:7">
      <c r="C4847" s="169" t="s">
        <v>2809</v>
      </c>
    </row>
    <row r="4848" spans="2:7">
      <c r="C4848" s="169" t="s">
        <v>2811</v>
      </c>
    </row>
    <row r="4849" spans="2:8">
      <c r="C4849" s="169" t="s">
        <v>3945</v>
      </c>
    </row>
    <row r="4850" spans="2:8">
      <c r="C4850" s="169" t="s">
        <v>3946</v>
      </c>
    </row>
    <row r="4854" spans="2:8" ht="14">
      <c r="B4854" s="164" t="s">
        <v>4825</v>
      </c>
      <c r="C4854" s="165"/>
      <c r="D4854" s="165"/>
      <c r="E4854" s="165"/>
      <c r="F4854" s="165"/>
      <c r="G4854" s="165"/>
      <c r="H4854" s="166"/>
    </row>
    <row r="4856" spans="2:8">
      <c r="C4856" s="191" t="s">
        <v>1157</v>
      </c>
    </row>
    <row r="4857" spans="2:8">
      <c r="C4857" s="169" t="s">
        <v>810</v>
      </c>
    </row>
    <row r="4858" spans="2:8">
      <c r="C4858" s="169" t="s">
        <v>3947</v>
      </c>
    </row>
    <row r="4859" spans="2:8">
      <c r="C4859" s="169" t="s">
        <v>3948</v>
      </c>
    </row>
    <row r="4860" spans="2:8">
      <c r="C4860" s="169" t="s">
        <v>3949</v>
      </c>
    </row>
    <row r="4861" spans="2:8">
      <c r="C4861" s="169" t="s">
        <v>3950</v>
      </c>
    </row>
    <row r="4862" spans="2:8">
      <c r="C4862" s="169" t="s">
        <v>3951</v>
      </c>
    </row>
    <row r="4866" spans="2:16" ht="14">
      <c r="B4866" s="164" t="s">
        <v>4826</v>
      </c>
      <c r="C4866" s="165"/>
      <c r="D4866" s="165"/>
      <c r="E4866" s="165"/>
      <c r="F4866" s="165"/>
      <c r="G4866" s="165"/>
      <c r="H4866" s="165"/>
      <c r="I4866" s="166"/>
    </row>
    <row r="4868" spans="2:16">
      <c r="C4868" s="191" t="s">
        <v>823</v>
      </c>
    </row>
    <row r="4869" spans="2:16">
      <c r="C4869" s="169" t="s">
        <v>810</v>
      </c>
    </row>
    <row r="4870" spans="2:16">
      <c r="C4870" s="169" t="s">
        <v>3947</v>
      </c>
    </row>
    <row r="4871" spans="2:16">
      <c r="C4871" s="169" t="s">
        <v>3948</v>
      </c>
    </row>
    <row r="4872" spans="2:16">
      <c r="C4872" s="169" t="s">
        <v>3949</v>
      </c>
    </row>
    <row r="4873" spans="2:16">
      <c r="C4873" s="169" t="s">
        <v>3952</v>
      </c>
    </row>
    <row r="4877" spans="2:16" ht="14">
      <c r="B4877" s="164" t="s">
        <v>4827</v>
      </c>
      <c r="C4877" s="165"/>
      <c r="D4877" s="165"/>
      <c r="E4877" s="165"/>
      <c r="F4877" s="165"/>
      <c r="G4877" s="165"/>
      <c r="H4877" s="165"/>
      <c r="I4877" s="165"/>
      <c r="J4877" s="165"/>
      <c r="K4877" s="165"/>
      <c r="L4877" s="165"/>
      <c r="M4877" s="165"/>
      <c r="N4877" s="165"/>
      <c r="O4877" s="165"/>
      <c r="P4877" s="166"/>
    </row>
    <row r="4879" spans="2:16">
      <c r="C4879" s="191" t="s">
        <v>833</v>
      </c>
    </row>
    <row r="4880" spans="2:16">
      <c r="C4880" s="169" t="s">
        <v>841</v>
      </c>
    </row>
    <row r="4881" spans="3:3">
      <c r="C4881" s="169" t="s">
        <v>3953</v>
      </c>
    </row>
    <row r="4882" spans="3:3">
      <c r="C4882" s="169" t="s">
        <v>3954</v>
      </c>
    </row>
    <row r="4883" spans="3:3">
      <c r="C4883" s="169" t="s">
        <v>3955</v>
      </c>
    </row>
    <row r="4884" spans="3:3">
      <c r="C4884" s="169" t="s">
        <v>3956</v>
      </c>
    </row>
    <row r="4885" spans="3:3">
      <c r="C4885" s="169" t="s">
        <v>3957</v>
      </c>
    </row>
    <row r="4886" spans="3:3">
      <c r="C4886" s="169" t="s">
        <v>3958</v>
      </c>
    </row>
    <row r="4887" spans="3:3">
      <c r="C4887" s="169" t="s">
        <v>3959</v>
      </c>
    </row>
    <row r="4888" spans="3:3">
      <c r="C4888" s="169" t="s">
        <v>3960</v>
      </c>
    </row>
    <row r="4889" spans="3:3">
      <c r="C4889" s="169" t="s">
        <v>3961</v>
      </c>
    </row>
    <row r="4890" spans="3:3">
      <c r="C4890" s="169" t="s">
        <v>3962</v>
      </c>
    </row>
    <row r="4891" spans="3:3">
      <c r="C4891" s="169" t="s">
        <v>3963</v>
      </c>
    </row>
    <row r="4892" spans="3:3">
      <c r="C4892" s="169" t="s">
        <v>3964</v>
      </c>
    </row>
    <row r="4893" spans="3:3">
      <c r="C4893" s="169" t="s">
        <v>3965</v>
      </c>
    </row>
    <row r="4894" spans="3:3">
      <c r="C4894" s="169" t="s">
        <v>3966</v>
      </c>
    </row>
    <row r="4895" spans="3:3">
      <c r="C4895" s="169" t="s">
        <v>3967</v>
      </c>
    </row>
    <row r="4899" spans="2:10" ht="14">
      <c r="B4899" s="164" t="s">
        <v>4828</v>
      </c>
      <c r="C4899" s="165"/>
      <c r="D4899" s="165"/>
      <c r="E4899" s="165"/>
      <c r="F4899" s="165"/>
      <c r="G4899" s="165"/>
      <c r="H4899" s="165"/>
      <c r="I4899" s="165"/>
      <c r="J4899" s="166"/>
    </row>
    <row r="4901" spans="2:10">
      <c r="C4901" s="191" t="s">
        <v>815</v>
      </c>
    </row>
    <row r="4902" spans="2:10">
      <c r="C4902" s="169" t="s">
        <v>810</v>
      </c>
    </row>
    <row r="4903" spans="2:10">
      <c r="C4903" s="169" t="s">
        <v>3968</v>
      </c>
    </row>
    <row r="4907" spans="2:10" ht="14">
      <c r="B4907" s="164" t="s">
        <v>4829</v>
      </c>
      <c r="C4907" s="165"/>
      <c r="D4907" s="165"/>
      <c r="E4907" s="165"/>
      <c r="F4907" s="165"/>
      <c r="G4907" s="166"/>
    </row>
    <row r="4909" spans="2:10">
      <c r="C4909" s="191" t="s">
        <v>814</v>
      </c>
    </row>
    <row r="4910" spans="2:10">
      <c r="C4910" s="169" t="s">
        <v>810</v>
      </c>
    </row>
    <row r="4911" spans="2:10">
      <c r="C4911" s="169" t="s">
        <v>3969</v>
      </c>
    </row>
    <row r="4912" spans="2:10">
      <c r="C4912" s="169" t="s">
        <v>3970</v>
      </c>
    </row>
    <row r="4913" spans="2:12">
      <c r="C4913" s="169" t="s">
        <v>3971</v>
      </c>
    </row>
    <row r="4917" spans="2:12" ht="14">
      <c r="B4917" s="164" t="s">
        <v>3972</v>
      </c>
      <c r="C4917" s="165"/>
      <c r="D4917" s="165"/>
      <c r="E4917" s="165"/>
      <c r="F4917" s="165"/>
      <c r="G4917" s="165"/>
      <c r="H4917" s="166"/>
    </row>
    <row r="4919" spans="2:12">
      <c r="C4919" s="191" t="s">
        <v>1292</v>
      </c>
      <c r="F4919" s="191" t="s">
        <v>831</v>
      </c>
      <c r="I4919" s="191" t="s">
        <v>838</v>
      </c>
      <c r="L4919" s="191" t="s">
        <v>839</v>
      </c>
    </row>
    <row r="4920" spans="2:12">
      <c r="C4920" s="169" t="s">
        <v>841</v>
      </c>
      <c r="F4920" s="169" t="s">
        <v>810</v>
      </c>
      <c r="I4920" s="169" t="s">
        <v>810</v>
      </c>
      <c r="L4920" s="169" t="s">
        <v>810</v>
      </c>
    </row>
    <row r="4921" spans="2:12">
      <c r="C4921" s="169" t="s">
        <v>3973</v>
      </c>
      <c r="F4921" s="169" t="s">
        <v>3974</v>
      </c>
      <c r="I4921" s="169" t="s">
        <v>3974</v>
      </c>
      <c r="L4921" s="169" t="s">
        <v>3975</v>
      </c>
    </row>
    <row r="4922" spans="2:12">
      <c r="C4922" s="169" t="s">
        <v>3976</v>
      </c>
      <c r="F4922" s="169" t="s">
        <v>3977</v>
      </c>
      <c r="I4922" s="169" t="s">
        <v>3977</v>
      </c>
      <c r="L4922" s="169" t="s">
        <v>3978</v>
      </c>
    </row>
    <row r="4923" spans="2:12">
      <c r="C4923" s="169" t="s">
        <v>3979</v>
      </c>
      <c r="F4923" s="169" t="s">
        <v>3980</v>
      </c>
      <c r="I4923" s="169" t="s">
        <v>3980</v>
      </c>
      <c r="L4923" s="169" t="s">
        <v>3981</v>
      </c>
    </row>
    <row r="4924" spans="2:12">
      <c r="C4924" s="169" t="s">
        <v>3982</v>
      </c>
      <c r="F4924" s="169" t="s">
        <v>3983</v>
      </c>
      <c r="I4924" s="169" t="s">
        <v>3983</v>
      </c>
      <c r="L4924" s="169" t="s">
        <v>3984</v>
      </c>
    </row>
    <row r="4925" spans="2:12">
      <c r="C4925" s="169" t="s">
        <v>3985</v>
      </c>
      <c r="F4925" s="169" t="s">
        <v>3986</v>
      </c>
      <c r="I4925" s="169" t="s">
        <v>3986</v>
      </c>
      <c r="L4925" s="169" t="s">
        <v>3987</v>
      </c>
    </row>
    <row r="4926" spans="2:12">
      <c r="C4926" s="169" t="s">
        <v>3988</v>
      </c>
      <c r="F4926" s="169" t="s">
        <v>3989</v>
      </c>
      <c r="I4926" s="169" t="s">
        <v>3989</v>
      </c>
      <c r="L4926" s="169" t="s">
        <v>3990</v>
      </c>
    </row>
    <row r="4927" spans="2:12">
      <c r="C4927" s="169" t="s">
        <v>3991</v>
      </c>
      <c r="F4927" s="169" t="s">
        <v>3992</v>
      </c>
    </row>
    <row r="4928" spans="2:12">
      <c r="C4928" s="169" t="s">
        <v>3993</v>
      </c>
      <c r="F4928" s="169" t="s">
        <v>3994</v>
      </c>
    </row>
    <row r="4929" spans="2:10">
      <c r="C4929" s="169" t="s">
        <v>3995</v>
      </c>
    </row>
    <row r="4930" spans="2:10">
      <c r="C4930" s="169" t="s">
        <v>3996</v>
      </c>
    </row>
    <row r="4931" spans="2:10">
      <c r="C4931" s="169" t="s">
        <v>3997</v>
      </c>
    </row>
    <row r="4932" spans="2:10">
      <c r="C4932" s="169" t="s">
        <v>3998</v>
      </c>
    </row>
    <row r="4933" spans="2:10">
      <c r="C4933" s="169" t="s">
        <v>3999</v>
      </c>
    </row>
    <row r="4934" spans="2:10">
      <c r="C4934" s="169" t="s">
        <v>4000</v>
      </c>
    </row>
    <row r="4935" spans="2:10">
      <c r="C4935" s="169" t="s">
        <v>4001</v>
      </c>
    </row>
    <row r="4936" spans="2:10">
      <c r="C4936" s="169" t="s">
        <v>4002</v>
      </c>
    </row>
    <row r="4937" spans="2:10">
      <c r="C4937" s="169" t="s">
        <v>4003</v>
      </c>
    </row>
    <row r="4938" spans="2:10">
      <c r="C4938" s="169" t="s">
        <v>4004</v>
      </c>
    </row>
    <row r="4939" spans="2:10">
      <c r="C4939" s="169" t="s">
        <v>4005</v>
      </c>
    </row>
    <row r="4940" spans="2:10">
      <c r="C4940" s="169" t="s">
        <v>4006</v>
      </c>
    </row>
    <row r="4944" spans="2:10" ht="14">
      <c r="B4944" s="164" t="s">
        <v>4830</v>
      </c>
      <c r="C4944" s="165"/>
      <c r="D4944" s="165"/>
      <c r="E4944" s="165"/>
      <c r="F4944" s="165"/>
      <c r="G4944" s="165"/>
      <c r="H4944" s="165"/>
      <c r="I4944" s="165"/>
      <c r="J4944" s="166"/>
    </row>
    <row r="4946" spans="3:3">
      <c r="C4946" s="191" t="s">
        <v>4007</v>
      </c>
    </row>
    <row r="4947" spans="3:3">
      <c r="C4947" s="169" t="s">
        <v>810</v>
      </c>
    </row>
    <row r="4948" spans="3:3">
      <c r="C4948" s="169" t="s">
        <v>3969</v>
      </c>
    </row>
    <row r="4949" spans="3:3">
      <c r="C4949" s="169" t="s">
        <v>4008</v>
      </c>
    </row>
    <row r="4950" spans="3:3">
      <c r="C4950" s="169" t="s">
        <v>4009</v>
      </c>
    </row>
    <row r="4951" spans="3:3">
      <c r="C4951" s="169" t="s">
        <v>4010</v>
      </c>
    </row>
    <row r="4952" spans="3:3">
      <c r="C4952" s="169" t="s">
        <v>4011</v>
      </c>
    </row>
    <row r="4953" spans="3:3">
      <c r="C4953" s="169" t="s">
        <v>4012</v>
      </c>
    </row>
    <row r="4954" spans="3:3">
      <c r="C4954" s="169" t="s">
        <v>4013</v>
      </c>
    </row>
    <row r="4955" spans="3:3">
      <c r="C4955" s="169" t="s">
        <v>3970</v>
      </c>
    </row>
    <row r="4956" spans="3:3">
      <c r="C4956" s="169" t="s">
        <v>4014</v>
      </c>
    </row>
    <row r="4957" spans="3:3">
      <c r="C4957" s="169" t="s">
        <v>4015</v>
      </c>
    </row>
    <row r="4958" spans="3:3">
      <c r="C4958" s="169" t="s">
        <v>4016</v>
      </c>
    </row>
    <row r="4959" spans="3:3">
      <c r="C4959" s="169" t="s">
        <v>4017</v>
      </c>
    </row>
    <row r="4960" spans="3:3">
      <c r="C4960" s="169" t="s">
        <v>4018</v>
      </c>
    </row>
    <row r="4961" spans="3:3">
      <c r="C4961" s="169" t="s">
        <v>4019</v>
      </c>
    </row>
    <row r="4962" spans="3:3">
      <c r="C4962" s="169" t="s">
        <v>4020</v>
      </c>
    </row>
    <row r="4963" spans="3:3">
      <c r="C4963" s="169" t="s">
        <v>4021</v>
      </c>
    </row>
    <row r="4964" spans="3:3">
      <c r="C4964" s="169" t="s">
        <v>4022</v>
      </c>
    </row>
    <row r="4965" spans="3:3">
      <c r="C4965" s="169" t="s">
        <v>4023</v>
      </c>
    </row>
    <row r="4966" spans="3:3">
      <c r="C4966" s="169" t="s">
        <v>4024</v>
      </c>
    </row>
    <row r="4967" spans="3:3">
      <c r="C4967" s="169" t="s">
        <v>4025</v>
      </c>
    </row>
    <row r="4968" spans="3:3">
      <c r="C4968" s="169" t="s">
        <v>4026</v>
      </c>
    </row>
    <row r="4969" spans="3:3">
      <c r="C4969" s="169" t="s">
        <v>4027</v>
      </c>
    </row>
    <row r="4970" spans="3:3">
      <c r="C4970" s="169" t="s">
        <v>4028</v>
      </c>
    </row>
    <row r="4971" spans="3:3">
      <c r="C4971" s="169" t="s">
        <v>4029</v>
      </c>
    </row>
    <row r="4972" spans="3:3">
      <c r="C4972" s="169" t="s">
        <v>4030</v>
      </c>
    </row>
    <row r="4973" spans="3:3">
      <c r="C4973" s="169" t="s">
        <v>3971</v>
      </c>
    </row>
    <row r="4974" spans="3:3">
      <c r="C4974" s="169" t="s">
        <v>4031</v>
      </c>
    </row>
    <row r="4975" spans="3:3">
      <c r="C4975" s="169" t="s">
        <v>4032</v>
      </c>
    </row>
    <row r="4976" spans="3:3">
      <c r="C4976" s="169" t="s">
        <v>4033</v>
      </c>
    </row>
    <row r="4977" spans="3:3">
      <c r="C4977" s="169" t="s">
        <v>4034</v>
      </c>
    </row>
    <row r="4978" spans="3:3">
      <c r="C4978" s="169" t="s">
        <v>4035</v>
      </c>
    </row>
    <row r="4979" spans="3:3">
      <c r="C4979" s="169" t="s">
        <v>4036</v>
      </c>
    </row>
    <row r="4980" spans="3:3">
      <c r="C4980" s="169" t="s">
        <v>4037</v>
      </c>
    </row>
    <row r="4981" spans="3:3">
      <c r="C4981" s="169" t="s">
        <v>4038</v>
      </c>
    </row>
    <row r="4982" spans="3:3">
      <c r="C4982" s="169" t="s">
        <v>4039</v>
      </c>
    </row>
    <row r="4983" spans="3:3">
      <c r="C4983" s="169" t="s">
        <v>4040</v>
      </c>
    </row>
    <row r="4984" spans="3:3">
      <c r="C4984" s="169" t="s">
        <v>4041</v>
      </c>
    </row>
    <row r="4985" spans="3:3">
      <c r="C4985" s="169" t="s">
        <v>4042</v>
      </c>
    </row>
    <row r="4986" spans="3:3">
      <c r="C4986" s="169" t="s">
        <v>4043</v>
      </c>
    </row>
    <row r="4987" spans="3:3">
      <c r="C4987" s="169" t="s">
        <v>4044</v>
      </c>
    </row>
    <row r="4988" spans="3:3">
      <c r="C4988" s="169" t="s">
        <v>4045</v>
      </c>
    </row>
    <row r="4989" spans="3:3">
      <c r="C4989" s="169" t="s">
        <v>4046</v>
      </c>
    </row>
    <row r="4990" spans="3:3">
      <c r="C4990" s="169" t="s">
        <v>4047</v>
      </c>
    </row>
    <row r="4991" spans="3:3">
      <c r="C4991" s="169" t="s">
        <v>4048</v>
      </c>
    </row>
    <row r="4992" spans="3:3">
      <c r="C4992" s="169" t="s">
        <v>4049</v>
      </c>
    </row>
    <row r="4993" spans="3:3">
      <c r="C4993" s="169" t="s">
        <v>4050</v>
      </c>
    </row>
    <row r="4994" spans="3:3">
      <c r="C4994" s="169" t="s">
        <v>4051</v>
      </c>
    </row>
    <row r="4995" spans="3:3">
      <c r="C4995" s="169" t="s">
        <v>4052</v>
      </c>
    </row>
    <row r="4996" spans="3:3">
      <c r="C4996" s="169" t="s">
        <v>4053</v>
      </c>
    </row>
    <row r="4997" spans="3:3">
      <c r="C4997" s="169" t="s">
        <v>4054</v>
      </c>
    </row>
    <row r="4998" spans="3:3">
      <c r="C4998" s="169" t="s">
        <v>4055</v>
      </c>
    </row>
    <row r="4999" spans="3:3">
      <c r="C4999" s="169" t="s">
        <v>4056</v>
      </c>
    </row>
    <row r="5000" spans="3:3">
      <c r="C5000" s="169" t="s">
        <v>4057</v>
      </c>
    </row>
    <row r="5001" spans="3:3">
      <c r="C5001" s="169" t="s">
        <v>4058</v>
      </c>
    </row>
    <row r="5002" spans="3:3">
      <c r="C5002" s="169" t="s">
        <v>4059</v>
      </c>
    </row>
    <row r="5003" spans="3:3">
      <c r="C5003" s="169" t="s">
        <v>4060</v>
      </c>
    </row>
    <row r="5004" spans="3:3">
      <c r="C5004" s="169" t="s">
        <v>4061</v>
      </c>
    </row>
    <row r="5005" spans="3:3">
      <c r="C5005" s="169" t="s">
        <v>4062</v>
      </c>
    </row>
    <row r="5006" spans="3:3">
      <c r="C5006" s="169" t="s">
        <v>4063</v>
      </c>
    </row>
    <row r="5007" spans="3:3">
      <c r="C5007" s="169" t="s">
        <v>4064</v>
      </c>
    </row>
    <row r="5008" spans="3:3">
      <c r="C5008" s="169" t="s">
        <v>4065</v>
      </c>
    </row>
    <row r="5009" spans="2:7">
      <c r="C5009" s="169" t="s">
        <v>4066</v>
      </c>
    </row>
    <row r="5010" spans="2:7">
      <c r="C5010" s="169" t="s">
        <v>4067</v>
      </c>
    </row>
    <row r="5011" spans="2:7">
      <c r="C5011" s="169" t="s">
        <v>4068</v>
      </c>
    </row>
    <row r="5012" spans="2:7">
      <c r="C5012" s="169" t="s">
        <v>4069</v>
      </c>
    </row>
    <row r="5013" spans="2:7">
      <c r="C5013" s="169" t="s">
        <v>4070</v>
      </c>
    </row>
    <row r="5017" spans="2:7" ht="14">
      <c r="B5017" s="164" t="s">
        <v>4856</v>
      </c>
      <c r="C5017" s="165"/>
      <c r="D5017" s="165"/>
      <c r="E5017" s="165"/>
      <c r="F5017" s="165"/>
      <c r="G5017" s="166"/>
    </row>
    <row r="5019" spans="2:7">
      <c r="C5019" s="191" t="s">
        <v>1165</v>
      </c>
      <c r="F5019" s="191"/>
    </row>
    <row r="5020" spans="2:7">
      <c r="C5020" s="169" t="s">
        <v>4071</v>
      </c>
    </row>
    <row r="5234" ht="9.65" customHeight="1"/>
    <row r="5235" ht="9.65" customHeight="1"/>
    <row r="5236" ht="9.65" customHeight="1"/>
  </sheetData>
  <phoneticPr fontId="2"/>
  <pageMargins left="0.7" right="0.7" top="0.75" bottom="0.75" header="0.3" footer="0.3"/>
  <pageSetup paperSize="9" scale="12" fitToHeight="0"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13</vt:i4>
      </vt:variant>
      <vt:variant>
        <vt:lpstr>名前付き一覧</vt:lpstr>
      </vt:variant>
      <vt:variant>
        <vt:i4>11</vt:i4>
      </vt:variant>
    </vt:vector>
  </HeadingPairs>
  <TitlesOfParts>
    <vt:vector size="24" baseType="lpstr">
      <vt:lpstr>1_15歳以上人口</vt:lpstr>
      <vt:lpstr>2_有業者の就業状況</vt:lpstr>
      <vt:lpstr>3_有業者の就業希望</vt:lpstr>
      <vt:lpstr>4_無業者の不就業状況</vt:lpstr>
      <vt:lpstr>5_無業者の就業希望</vt:lpstr>
      <vt:lpstr>6_就業異動</vt:lpstr>
      <vt:lpstr>7_常住地移動</vt:lpstr>
      <vt:lpstr>8_職業訓練・自己啓発</vt:lpstr>
      <vt:lpstr>９_育児</vt:lpstr>
      <vt:lpstr>10_介護</vt:lpstr>
      <vt:lpstr>11_世帯分布による就業構造</vt:lpstr>
      <vt:lpstr>分類事項目次</vt:lpstr>
      <vt:lpstr>分類事項一覧</vt:lpstr>
      <vt:lpstr>'1_15歳以上人口'!Print_Area</vt:lpstr>
      <vt:lpstr>'10_介護'!Print_Area</vt:lpstr>
      <vt:lpstr>'11_世帯分布による就業構造'!Print_Area</vt:lpstr>
      <vt:lpstr>'2_有業者の就業状況'!Print_Area</vt:lpstr>
      <vt:lpstr>'3_有業者の就業希望'!Print_Area</vt:lpstr>
      <vt:lpstr>'4_無業者の不就業状況'!Print_Area</vt:lpstr>
      <vt:lpstr>'5_無業者の就業希望'!Print_Area</vt:lpstr>
      <vt:lpstr>'6_就業異動'!Print_Area</vt:lpstr>
      <vt:lpstr>'7_常住地移動'!Print_Area</vt:lpstr>
      <vt:lpstr>'8_職業訓練・自己啓発'!Print_Area</vt:lpstr>
      <vt:lpstr>'９_育児'!Print_Area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2021-06-15T07:55:06Z</cp:lastPrinted>
  <dcterms:created xsi:type="dcterms:W3CDTF">2001-11-21T00:59:50Z</dcterms:created>
  <dcterms:modified xsi:type="dcterms:W3CDTF">2023-07-18T00:19:54Z</dcterms:modified>
</cp:coreProperties>
</file>