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4【大分類】就業構造基本調査審査発表\06【中分類】就業構造基本調査公表関係\99_検討中\令和４年就業構造基本調査公表関係\10_公表資料\01_公表資料\03_HP\09_集計事項一覧・分類事項一覧(地域編)\"/>
    </mc:Choice>
  </mc:AlternateContent>
  <xr:revisionPtr revIDLastSave="0" documentId="13_ncr:1_{A566CDD2-982A-4AE0-A0CE-23809D4D48AA}" xr6:coauthVersionLast="36" xr6:coauthVersionMax="36" xr10:uidLastSave="{00000000-0000-0000-0000-000000000000}"/>
  <bookViews>
    <workbookView xWindow="0" yWindow="0" windowWidth="19200" windowHeight="6620" tabRatio="898" xr2:uid="{00000000-000D-0000-FFFF-FFFF00000000}"/>
  </bookViews>
  <sheets>
    <sheet name="1_15歳以上人口" sheetId="142" r:id="rId1"/>
    <sheet name="2_有業者の就業状況" sheetId="144" r:id="rId2"/>
    <sheet name="3_有業者の就業希望" sheetId="145" r:id="rId3"/>
    <sheet name="４_無業者の就業希望" sheetId="135" r:id="rId4"/>
    <sheet name="５_就業異動" sheetId="146" r:id="rId5"/>
    <sheet name="６_常住地移動" sheetId="147" r:id="rId6"/>
    <sheet name="７_職業訓練・自己啓発" sheetId="148" r:id="rId7"/>
    <sheet name="８_育児" sheetId="149" r:id="rId8"/>
    <sheet name="９_介護" sheetId="150" r:id="rId9"/>
    <sheet name="10_世帯分布による就業構造" sheetId="151" r:id="rId10"/>
    <sheet name="分類事項目次" sheetId="162" r:id="rId11"/>
    <sheet name="分類事項一覧" sheetId="164" r:id="rId12"/>
  </sheets>
  <definedNames>
    <definedName name="_xlnm._FilterDatabase" localSheetId="0" hidden="1">'1_15歳以上人口'!$A$6:$AC$6</definedName>
    <definedName name="_xlnm._FilterDatabase" localSheetId="9" hidden="1">'10_世帯分布による就業構造'!$A$6:$BE$30</definedName>
    <definedName name="_xlnm._FilterDatabase" localSheetId="1" hidden="1">'2_有業者の就業状況'!$A$6:$BA$71</definedName>
    <definedName name="_xlnm._FilterDatabase" localSheetId="2" hidden="1">'3_有業者の就業希望'!$A$6:$AB$6</definedName>
    <definedName name="_xlnm._FilterDatabase" localSheetId="3" hidden="1">'４_無業者の就業希望'!$A$6:$AC$6</definedName>
    <definedName name="_xlnm._FilterDatabase" localSheetId="4" hidden="1">'５_就業異動'!$A$6:$AL$6</definedName>
    <definedName name="_xlnm._FilterDatabase" localSheetId="5" hidden="1">'６_常住地移動'!$A$6:$X$6</definedName>
    <definedName name="_xlnm._FilterDatabase" localSheetId="6" hidden="1">'７_職業訓練・自己啓発'!$A$6:$AG$6</definedName>
    <definedName name="_xlnm._FilterDatabase" localSheetId="7" hidden="1">'８_育児'!$A$6:$AC$6</definedName>
    <definedName name="_xlnm._FilterDatabase" localSheetId="8" hidden="1">'９_介護'!$A$6:$AC$6</definedName>
    <definedName name="_xlnm._FilterDatabase" localSheetId="10" hidden="1">分類事項目次!$A$4:$A$135</definedName>
    <definedName name="_xlnm.Print_Area" localSheetId="0">'1_15歳以上人口'!$A$1:$AD$25</definedName>
    <definedName name="_xlnm.Print_Area" localSheetId="9">'10_世帯分布による就業構造'!$A$1:$BF$31</definedName>
    <definedName name="_xlnm.Print_Area" localSheetId="1">'2_有業者の就業状況'!$A$1:$BB$72</definedName>
    <definedName name="_xlnm.Print_Area" localSheetId="2">'3_有業者の就業希望'!$A$1:$AC$19</definedName>
    <definedName name="_xlnm.Print_Area" localSheetId="3">'４_無業者の就業希望'!$A$1:$AD$18</definedName>
    <definedName name="_xlnm.Print_Area" localSheetId="4">'５_就業異動'!$A$1:$AM$26</definedName>
    <definedName name="_xlnm.Print_Area" localSheetId="5">'６_常住地移動'!$A$1:$Y$15</definedName>
    <definedName name="_xlnm.Print_Area" localSheetId="6">'７_職業訓練・自己啓発'!$A$1:$AH$20</definedName>
    <definedName name="_xlnm.Print_Area" localSheetId="7">'８_育児'!$A$1:$AD$18</definedName>
    <definedName name="_xlnm.Print_Area" localSheetId="8">'９_介護'!$A$1:$AD$18</definedName>
  </definedNames>
  <calcPr calcId="191029"/>
</workbook>
</file>

<file path=xl/calcChain.xml><?xml version="1.0" encoding="utf-8"?>
<calcChain xmlns="http://schemas.openxmlformats.org/spreadsheetml/2006/main">
  <c r="C102" i="162" l="1"/>
  <c r="AW6" i="151" l="1"/>
  <c r="AZ6" i="151" l="1"/>
  <c r="AY6" i="151"/>
  <c r="AX6" i="151"/>
  <c r="AV6" i="151"/>
  <c r="AU6" i="151"/>
  <c r="AT6" i="151"/>
  <c r="AS6" i="151"/>
  <c r="AR6" i="151"/>
  <c r="AQ6" i="151"/>
  <c r="AP6" i="151"/>
  <c r="AO6" i="151"/>
  <c r="AN6" i="151"/>
  <c r="AM6" i="151"/>
  <c r="AL6" i="151"/>
  <c r="AK6" i="151"/>
  <c r="AJ6" i="151"/>
  <c r="AI6" i="151"/>
  <c r="AH6" i="151"/>
  <c r="AG6" i="151"/>
  <c r="AF6" i="151"/>
  <c r="AE6" i="151"/>
  <c r="AD6" i="151"/>
  <c r="AC6" i="151"/>
  <c r="AB6" i="151"/>
  <c r="AA6" i="151"/>
  <c r="Z6" i="151"/>
  <c r="Y6" i="151"/>
  <c r="X6" i="151"/>
  <c r="W6" i="151"/>
  <c r="V6" i="151"/>
  <c r="U6" i="151"/>
  <c r="T6" i="151"/>
  <c r="S6" i="151"/>
  <c r="R6" i="151"/>
  <c r="Q6" i="151"/>
  <c r="P6" i="151"/>
  <c r="O6" i="151"/>
  <c r="N6" i="151"/>
  <c r="M6" i="151"/>
  <c r="L6" i="151"/>
  <c r="K6" i="151"/>
  <c r="X6" i="150"/>
  <c r="W6" i="150"/>
  <c r="V6" i="150"/>
  <c r="U6" i="150"/>
  <c r="T6" i="150"/>
  <c r="S6" i="150"/>
  <c r="R6" i="150"/>
  <c r="Q6" i="150"/>
  <c r="P6" i="150"/>
  <c r="O6" i="150"/>
  <c r="N6" i="150"/>
  <c r="M6" i="150"/>
  <c r="L6" i="150"/>
  <c r="K6" i="150"/>
  <c r="J6" i="150"/>
  <c r="X6" i="149"/>
  <c r="W6" i="149"/>
  <c r="V6" i="149"/>
  <c r="U6" i="149"/>
  <c r="T6" i="149"/>
  <c r="S6" i="149"/>
  <c r="R6" i="149"/>
  <c r="Q6" i="149"/>
  <c r="P6" i="149"/>
  <c r="O6" i="149"/>
  <c r="N6" i="149"/>
  <c r="M6" i="149"/>
  <c r="L6" i="149"/>
  <c r="K6" i="149"/>
  <c r="J6" i="149"/>
  <c r="AB6" i="148"/>
  <c r="AA6" i="148"/>
  <c r="Z6" i="148"/>
  <c r="Y6" i="148"/>
  <c r="X6" i="148"/>
  <c r="W6" i="148"/>
  <c r="V6" i="148"/>
  <c r="U6" i="148"/>
  <c r="T6" i="148"/>
  <c r="S6" i="148"/>
  <c r="R6" i="148"/>
  <c r="Q6" i="148"/>
  <c r="P6" i="148"/>
  <c r="O6" i="148"/>
  <c r="N6" i="148"/>
  <c r="M6" i="148"/>
  <c r="L6" i="148"/>
  <c r="K6" i="148"/>
  <c r="J6" i="148"/>
  <c r="S6" i="147"/>
  <c r="R6" i="147"/>
  <c r="Q6" i="147"/>
  <c r="P6" i="147"/>
  <c r="O6" i="147"/>
  <c r="N6" i="147"/>
  <c r="M6" i="147"/>
  <c r="L6" i="147"/>
  <c r="K6" i="147"/>
  <c r="J6" i="147"/>
  <c r="AG6" i="146"/>
  <c r="AF6" i="146"/>
  <c r="AE6" i="146"/>
  <c r="AD6" i="146"/>
  <c r="AC6" i="146"/>
  <c r="AB6" i="146"/>
  <c r="AA6" i="146"/>
  <c r="Z6" i="146"/>
  <c r="Y6" i="146"/>
  <c r="X6" i="146"/>
  <c r="W6" i="146"/>
  <c r="V6" i="146"/>
  <c r="U6" i="146"/>
  <c r="T6" i="146"/>
  <c r="S6" i="146"/>
  <c r="R6" i="146"/>
  <c r="Q6" i="146"/>
  <c r="P6" i="146"/>
  <c r="O6" i="146"/>
  <c r="N6" i="146"/>
  <c r="M6" i="146"/>
  <c r="L6" i="146"/>
  <c r="K6" i="146"/>
  <c r="X6" i="135"/>
  <c r="W6" i="135"/>
  <c r="V6" i="135"/>
  <c r="U6" i="135"/>
  <c r="T6" i="135"/>
  <c r="S6" i="135"/>
  <c r="R6" i="135"/>
  <c r="Q6" i="135"/>
  <c r="P6" i="135"/>
  <c r="O6" i="135"/>
  <c r="N6" i="135"/>
  <c r="M6" i="135"/>
  <c r="L6" i="135"/>
  <c r="K6" i="135"/>
  <c r="W6" i="145"/>
  <c r="V6" i="145"/>
  <c r="U6" i="145"/>
  <c r="T6" i="145"/>
  <c r="S6" i="145"/>
  <c r="R6" i="145"/>
  <c r="Q6" i="145"/>
  <c r="P6" i="145"/>
  <c r="O6" i="145"/>
  <c r="N6" i="145"/>
  <c r="M6" i="145"/>
  <c r="L6" i="145"/>
  <c r="K6" i="145"/>
  <c r="J6" i="145"/>
  <c r="AV6" i="144"/>
  <c r="AU6" i="144"/>
  <c r="AT6" i="144"/>
  <c r="AS6" i="144"/>
  <c r="AR6" i="144"/>
  <c r="AQ6" i="144"/>
  <c r="AP6" i="144"/>
  <c r="AO6" i="144"/>
  <c r="AN6" i="144"/>
  <c r="AM6" i="144"/>
  <c r="AL6" i="144"/>
  <c r="AK6" i="144"/>
  <c r="AJ6" i="144"/>
  <c r="AI6" i="144"/>
  <c r="AH6" i="144"/>
  <c r="AG6" i="144"/>
  <c r="AF6" i="144"/>
  <c r="AE6" i="144"/>
  <c r="AD6" i="144"/>
  <c r="AC6" i="144"/>
  <c r="AB6" i="144"/>
  <c r="AA6" i="144"/>
  <c r="Z6" i="144"/>
  <c r="Y6" i="144"/>
  <c r="X6" i="144"/>
  <c r="W6" i="144"/>
  <c r="V6" i="144"/>
  <c r="U6" i="144"/>
  <c r="T6" i="144"/>
  <c r="S6" i="144"/>
  <c r="R6" i="144"/>
  <c r="Q6" i="144"/>
  <c r="P6" i="144"/>
  <c r="O6" i="144"/>
  <c r="N6" i="144"/>
  <c r="M6" i="144"/>
  <c r="L6" i="144"/>
  <c r="X6" i="142"/>
  <c r="W6" i="142"/>
  <c r="V6" i="142"/>
  <c r="U6" i="142"/>
  <c r="T6" i="142"/>
  <c r="S6" i="142"/>
  <c r="R6" i="142"/>
  <c r="Q6" i="142"/>
  <c r="P6" i="142"/>
  <c r="O6" i="142"/>
  <c r="N6" i="142"/>
  <c r="M6" i="142"/>
  <c r="L6" i="142"/>
  <c r="K6" i="142"/>
  <c r="C135" i="162" l="1"/>
  <c r="C134" i="162"/>
  <c r="C133" i="162"/>
  <c r="C132" i="162"/>
  <c r="C131" i="162"/>
  <c r="C130" i="162"/>
  <c r="C129" i="162"/>
  <c r="C128" i="162"/>
  <c r="C127" i="162"/>
  <c r="C126" i="162"/>
  <c r="C125" i="162"/>
  <c r="C124" i="162"/>
  <c r="C123" i="162"/>
  <c r="C122" i="162"/>
  <c r="C121" i="162"/>
  <c r="C120" i="162"/>
  <c r="C119" i="162"/>
  <c r="C118" i="162"/>
  <c r="C117" i="162"/>
  <c r="C116" i="162"/>
  <c r="C115" i="162"/>
  <c r="C114" i="162"/>
  <c r="C113" i="162"/>
  <c r="C112" i="162"/>
  <c r="C111" i="162"/>
  <c r="C110" i="162"/>
  <c r="C109" i="162"/>
  <c r="C108" i="162"/>
  <c r="C107" i="162"/>
  <c r="C106" i="162"/>
  <c r="C105" i="162"/>
  <c r="C104" i="162"/>
  <c r="C103" i="162"/>
  <c r="C101" i="162"/>
  <c r="C100" i="162"/>
  <c r="C99" i="162"/>
  <c r="C98" i="162"/>
  <c r="C97" i="162"/>
  <c r="C96" i="162"/>
  <c r="C95" i="162"/>
  <c r="C94" i="162"/>
  <c r="C93" i="162"/>
  <c r="C92" i="162"/>
  <c r="C91" i="162"/>
  <c r="C90" i="162"/>
  <c r="C89" i="162"/>
  <c r="C88" i="162"/>
  <c r="C87" i="162"/>
  <c r="C86" i="162"/>
  <c r="C85" i="162"/>
  <c r="C84" i="162"/>
  <c r="C83" i="162"/>
  <c r="C82" i="162"/>
  <c r="C81" i="162"/>
  <c r="C80" i="162"/>
  <c r="C79" i="162"/>
  <c r="C78" i="162"/>
  <c r="C77" i="162"/>
  <c r="C76" i="162"/>
  <c r="C75" i="162"/>
  <c r="C74" i="162"/>
  <c r="C73" i="162"/>
  <c r="C72" i="162"/>
  <c r="C71" i="162"/>
  <c r="C70" i="162"/>
  <c r="C69" i="162"/>
  <c r="C68" i="162"/>
  <c r="C67" i="162"/>
  <c r="C66" i="162"/>
  <c r="C65" i="162"/>
  <c r="C64" i="162"/>
  <c r="C63" i="162"/>
  <c r="C62" i="162"/>
  <c r="C61" i="162"/>
  <c r="C60" i="162"/>
  <c r="C59" i="162"/>
  <c r="C58" i="162"/>
  <c r="C57" i="162"/>
  <c r="C56" i="162"/>
  <c r="C55" i="162"/>
  <c r="C54" i="162"/>
  <c r="C53" i="162"/>
  <c r="C52" i="162"/>
  <c r="C51" i="162"/>
  <c r="C50" i="162"/>
  <c r="C49" i="162"/>
  <c r="C48" i="162"/>
  <c r="C47" i="162"/>
  <c r="C46" i="162"/>
  <c r="C45" i="162"/>
  <c r="C44" i="162"/>
  <c r="C43" i="162"/>
  <c r="C42" i="162"/>
  <c r="C41" i="162"/>
  <c r="C40" i="162"/>
  <c r="C39" i="162"/>
  <c r="C38" i="162"/>
  <c r="C37" i="162"/>
  <c r="C36" i="162"/>
  <c r="C35" i="162"/>
  <c r="C34" i="162"/>
  <c r="C33" i="162"/>
  <c r="C32" i="162"/>
  <c r="C31" i="162"/>
  <c r="C30" i="162" l="1"/>
  <c r="C29" i="162"/>
  <c r="C28" i="162"/>
  <c r="C27" i="162"/>
  <c r="C26" i="162"/>
  <c r="C25" i="162"/>
  <c r="C24" i="162"/>
  <c r="C23" i="162"/>
  <c r="C22" i="162"/>
  <c r="C21" i="162"/>
  <c r="C20" i="162"/>
  <c r="C19" i="162"/>
  <c r="C18" i="162"/>
  <c r="C17" i="162"/>
  <c r="C16" i="162"/>
  <c r="C15" i="162"/>
  <c r="C14" i="162"/>
  <c r="C13" i="162"/>
  <c r="C12" i="162"/>
  <c r="C11" i="162"/>
  <c r="C10" i="162"/>
  <c r="C9" i="162"/>
  <c r="C8" i="162"/>
  <c r="C7" i="162" l="1"/>
  <c r="C6" i="162"/>
  <c r="C5" i="162"/>
  <c r="J6" i="151" l="1"/>
  <c r="J6" i="146" l="1"/>
  <c r="J6" i="135"/>
  <c r="K6" i="144"/>
  <c r="J6" i="144"/>
  <c r="J6" i="142"/>
  <c r="I6" i="148"/>
  <c r="I6" i="147"/>
  <c r="I6" i="146"/>
  <c r="I6" i="135"/>
  <c r="I6" i="145" l="1"/>
  <c r="I6" i="144"/>
  <c r="I6" i="151"/>
  <c r="I6" i="150"/>
  <c r="I6" i="149"/>
  <c r="I6" i="142"/>
</calcChain>
</file>

<file path=xl/sharedStrings.xml><?xml version="1.0" encoding="utf-8"?>
<sst xmlns="http://schemas.openxmlformats.org/spreadsheetml/2006/main" count="5490" uniqueCount="2445">
  <si>
    <t>15歳以上人口</t>
  </si>
  <si>
    <t>結果表番号</t>
  </si>
  <si>
    <t>分類事項</t>
    <rPh sb="0" eb="2">
      <t>ブンルイ</t>
    </rPh>
    <rPh sb="2" eb="4">
      <t>ジコウ</t>
    </rPh>
    <phoneticPr fontId="3"/>
  </si>
  <si>
    <t>平成29年</t>
    <rPh sb="0" eb="2">
      <t>ヘイセイ</t>
    </rPh>
    <rPh sb="4" eb="5">
      <t>ネン</t>
    </rPh>
    <phoneticPr fontId="3"/>
  </si>
  <si>
    <t>表番号</t>
    <rPh sb="0" eb="1">
      <t>ヒョウ</t>
    </rPh>
    <rPh sb="1" eb="3">
      <t>バンゴウ</t>
    </rPh>
    <phoneticPr fontId="3"/>
  </si>
  <si>
    <t>枝番号</t>
    <rPh sb="0" eb="1">
      <t>エダ</t>
    </rPh>
    <rPh sb="1" eb="3">
      <t>バンゴウ</t>
    </rPh>
    <phoneticPr fontId="3"/>
  </si>
  <si>
    <t>集計対象</t>
  </si>
  <si>
    <t>1</t>
  </si>
  <si>
    <t>2</t>
  </si>
  <si>
    <t>有業者</t>
  </si>
  <si>
    <t>3</t>
  </si>
  <si>
    <t>無業者</t>
  </si>
  <si>
    <t>4</t>
  </si>
  <si>
    <t>5</t>
  </si>
  <si>
    <t>6</t>
  </si>
  <si>
    <t/>
  </si>
  <si>
    <t>15歳以上人口（卒業者）</t>
  </si>
  <si>
    <t>有業者（卒業者）</t>
  </si>
  <si>
    <t>無業者（卒業者）</t>
  </si>
  <si>
    <t>7</t>
  </si>
  <si>
    <t>2A</t>
  </si>
  <si>
    <t>8</t>
  </si>
  <si>
    <t>9</t>
  </si>
  <si>
    <t>10</t>
  </si>
  <si>
    <t>11</t>
  </si>
  <si>
    <t>12</t>
  </si>
  <si>
    <t>雇用者（会社などの役員を除く）</t>
  </si>
  <si>
    <t>雇用者（会社などの役員を除く）（雇用契約期間の定めがある）</t>
  </si>
  <si>
    <t>7A</t>
  </si>
  <si>
    <t>9A</t>
  </si>
  <si>
    <t>5A</t>
  </si>
  <si>
    <t>13</t>
  </si>
  <si>
    <t>14</t>
  </si>
  <si>
    <t>15</t>
  </si>
  <si>
    <t>16</t>
  </si>
  <si>
    <t>17</t>
  </si>
  <si>
    <t>18</t>
  </si>
  <si>
    <t>20</t>
  </si>
  <si>
    <t>21</t>
  </si>
  <si>
    <t>22</t>
  </si>
  <si>
    <t>23</t>
  </si>
  <si>
    <t>24</t>
  </si>
  <si>
    <t>25</t>
  </si>
  <si>
    <t>副業がある者</t>
  </si>
  <si>
    <t>27</t>
  </si>
  <si>
    <t>-</t>
  </si>
  <si>
    <t>非正規の職員・従業員</t>
  </si>
  <si>
    <t>33</t>
  </si>
  <si>
    <t>34</t>
  </si>
  <si>
    <t>35</t>
  </si>
  <si>
    <t>36</t>
  </si>
  <si>
    <t>37</t>
  </si>
  <si>
    <t>38</t>
  </si>
  <si>
    <t>継続就業希望者</t>
  </si>
  <si>
    <t>39</t>
  </si>
  <si>
    <t>追加就業希望者</t>
  </si>
  <si>
    <t>40</t>
  </si>
  <si>
    <t>転職希望者</t>
  </si>
  <si>
    <t>41</t>
  </si>
  <si>
    <t>42</t>
  </si>
  <si>
    <t>就業希望者</t>
  </si>
  <si>
    <t>43</t>
  </si>
  <si>
    <t>44</t>
  </si>
  <si>
    <t>就業希望者（前職のある求職者）</t>
  </si>
  <si>
    <t>45</t>
  </si>
  <si>
    <t>46</t>
  </si>
  <si>
    <t>就業希望者（非求職者）</t>
  </si>
  <si>
    <t>47</t>
  </si>
  <si>
    <t>非就業希望者</t>
  </si>
  <si>
    <t>48</t>
  </si>
  <si>
    <t>49</t>
  </si>
  <si>
    <t>50</t>
  </si>
  <si>
    <t>8A</t>
  </si>
  <si>
    <t>51</t>
  </si>
  <si>
    <t>転職就業者及び離職非就業者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</si>
  <si>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</si>
  <si>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</si>
  <si>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</si>
  <si>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</si>
  <si>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</si>
  <si>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</si>
  <si>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</si>
  <si>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</si>
  <si>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</si>
  <si>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離職非就業者（求職者）</t>
  </si>
  <si>
    <t>67</t>
  </si>
  <si>
    <t>15歳以上人口（過去１年以内の転居者）</t>
  </si>
  <si>
    <t>15歳以上人口（他の都道府県への転出者）</t>
  </si>
  <si>
    <t>68</t>
  </si>
  <si>
    <t>61</t>
  </si>
  <si>
    <t>転居者</t>
  </si>
  <si>
    <t>69</t>
  </si>
  <si>
    <t>62</t>
  </si>
  <si>
    <t>転居者（他の都道府県への転出者）</t>
  </si>
  <si>
    <t>70</t>
  </si>
  <si>
    <t>63</t>
  </si>
  <si>
    <t>6A</t>
  </si>
  <si>
    <t>71</t>
  </si>
  <si>
    <t>64</t>
  </si>
  <si>
    <t>72</t>
  </si>
  <si>
    <t>65</t>
  </si>
  <si>
    <t>73</t>
  </si>
  <si>
    <t>74</t>
  </si>
  <si>
    <t>75</t>
  </si>
  <si>
    <t>76</t>
  </si>
  <si>
    <t>77</t>
  </si>
  <si>
    <t>78</t>
  </si>
  <si>
    <t>就業希望者（非求職者）（無業者）</t>
  </si>
  <si>
    <t>79</t>
  </si>
  <si>
    <t>就業希望者（無業者）</t>
  </si>
  <si>
    <t>80</t>
  </si>
  <si>
    <t>81</t>
  </si>
  <si>
    <t>82</t>
  </si>
  <si>
    <t>83</t>
  </si>
  <si>
    <t>84</t>
  </si>
  <si>
    <t>85</t>
  </si>
  <si>
    <t>86</t>
  </si>
  <si>
    <t>87</t>
  </si>
  <si>
    <t>全世帯</t>
  </si>
  <si>
    <t>88</t>
  </si>
  <si>
    <t>89</t>
  </si>
  <si>
    <t>90</t>
  </si>
  <si>
    <t>一般世帯</t>
  </si>
  <si>
    <t>91</t>
  </si>
  <si>
    <t>92</t>
  </si>
  <si>
    <t>93</t>
  </si>
  <si>
    <t>94</t>
  </si>
  <si>
    <t>95</t>
  </si>
  <si>
    <t>96</t>
  </si>
  <si>
    <t>97</t>
  </si>
  <si>
    <t>転職就業者及び離職非就業者</t>
    <phoneticPr fontId="2"/>
  </si>
  <si>
    <t>○</t>
  </si>
  <si>
    <t>就業希望者（求職者）</t>
    <phoneticPr fontId="2"/>
  </si>
  <si>
    <t>2A</t>
    <phoneticPr fontId="2"/>
  </si>
  <si>
    <t>無業者</t>
    <rPh sb="0" eb="1">
      <t>ム</t>
    </rPh>
    <rPh sb="1" eb="3">
      <t>ギョウシャ</t>
    </rPh>
    <phoneticPr fontId="2"/>
  </si>
  <si>
    <t>有業者</t>
    <rPh sb="0" eb="1">
      <t>ユウ</t>
    </rPh>
    <rPh sb="1" eb="3">
      <t>ギョウシャ</t>
    </rPh>
    <phoneticPr fontId="2"/>
  </si>
  <si>
    <t>世帯主が有業の全世帯</t>
  </si>
  <si>
    <t>単身世帯</t>
  </si>
  <si>
    <t>フリーランスの者（本業）</t>
    <rPh sb="7" eb="8">
      <t>モノ</t>
    </rPh>
    <rPh sb="9" eb="11">
      <t>ホンギョウ</t>
    </rPh>
    <phoneticPr fontId="12"/>
  </si>
  <si>
    <t>フリーランスの者（本業）</t>
    <rPh sb="7" eb="8">
      <t>モノ</t>
    </rPh>
    <phoneticPr fontId="12"/>
  </si>
  <si>
    <t>2</t>
    <phoneticPr fontId="10"/>
  </si>
  <si>
    <t>有業者</t>
    <rPh sb="0" eb="1">
      <t>ユウ</t>
    </rPh>
    <rPh sb="1" eb="3">
      <t>ギョウシャ</t>
    </rPh>
    <phoneticPr fontId="8"/>
  </si>
  <si>
    <t>副業がある者（卒業者）</t>
    <rPh sb="0" eb="2">
      <t>フクギョウ</t>
    </rPh>
    <rPh sb="5" eb="6">
      <t>シャ</t>
    </rPh>
    <rPh sb="7" eb="10">
      <t>ソツギョウシャ</t>
    </rPh>
    <phoneticPr fontId="4"/>
  </si>
  <si>
    <t>追加就業希望者</t>
    <rPh sb="0" eb="2">
      <t>ツイカ</t>
    </rPh>
    <rPh sb="2" eb="4">
      <t>シュウギョウ</t>
    </rPh>
    <rPh sb="4" eb="7">
      <t>キボウシャ</t>
    </rPh>
    <phoneticPr fontId="4"/>
  </si>
  <si>
    <t>副業がある者</t>
    <rPh sb="0" eb="2">
      <t>フクギョウ</t>
    </rPh>
    <rPh sb="5" eb="6">
      <t>シャ</t>
    </rPh>
    <phoneticPr fontId="6"/>
  </si>
  <si>
    <t>母子世帯</t>
  </si>
  <si>
    <t>249</t>
  </si>
  <si>
    <t>表章事項</t>
    <rPh sb="0" eb="4">
      <t>ヒョウショウジコウ</t>
    </rPh>
    <phoneticPr fontId="2"/>
  </si>
  <si>
    <t>表章事項</t>
    <rPh sb="0" eb="4">
      <t>ヒョウショウジコウ</t>
    </rPh>
    <phoneticPr fontId="4"/>
  </si>
  <si>
    <t>表章事項</t>
    <rPh sb="0" eb="4">
      <t>ヒョウショウジコウ</t>
    </rPh>
    <phoneticPr fontId="2"/>
  </si>
  <si>
    <t>表章事項</t>
    <rPh sb="0" eb="4">
      <t>ヒョウショウジコウ</t>
    </rPh>
    <phoneticPr fontId="6"/>
  </si>
  <si>
    <t>表章事項</t>
    <rPh sb="0" eb="4">
      <t>ヒョウショウジコウ</t>
    </rPh>
    <phoneticPr fontId="8"/>
  </si>
  <si>
    <t>表章事項</t>
    <rPh sb="0" eb="4">
      <t>ヒョウショウジコウ</t>
    </rPh>
    <phoneticPr fontId="7"/>
  </si>
  <si>
    <t>人口</t>
    <rPh sb="0" eb="2">
      <t>ジンコウ</t>
    </rPh>
    <phoneticPr fontId="2"/>
  </si>
  <si>
    <t>人口</t>
    <rPh sb="0" eb="2">
      <t>ジンコウ</t>
    </rPh>
    <phoneticPr fontId="4"/>
  </si>
  <si>
    <t>人口</t>
    <rPh sb="0" eb="2">
      <t>ジンコウ</t>
    </rPh>
    <phoneticPr fontId="2"/>
  </si>
  <si>
    <t>人口</t>
    <rPh sb="0" eb="2">
      <t>ジンコウ</t>
    </rPh>
    <phoneticPr fontId="6"/>
  </si>
  <si>
    <t>人口</t>
    <rPh sb="0" eb="2">
      <t>ジンコウ</t>
    </rPh>
    <phoneticPr fontId="8"/>
  </si>
  <si>
    <t>人口</t>
    <rPh sb="0" eb="2">
      <t>ジンコウ</t>
    </rPh>
    <phoneticPr fontId="7"/>
  </si>
  <si>
    <t>世帯数</t>
    <rPh sb="0" eb="3">
      <t>セタイスウ</t>
    </rPh>
    <phoneticPr fontId="2"/>
  </si>
  <si>
    <t>副業がある者</t>
    <rPh sb="0" eb="2">
      <t>フクギョウ</t>
    </rPh>
    <phoneticPr fontId="4"/>
  </si>
  <si>
    <t>有業者</t>
    <phoneticPr fontId="2"/>
  </si>
  <si>
    <t>全世帯</t>
    <phoneticPr fontId="2"/>
  </si>
  <si>
    <t>育児をしている有業者</t>
    <rPh sb="7" eb="9">
      <t>ユウギョウ</t>
    </rPh>
    <phoneticPr fontId="10"/>
  </si>
  <si>
    <t>介護をしている有業者</t>
    <rPh sb="7" eb="8">
      <t>ユウ</t>
    </rPh>
    <rPh sb="8" eb="10">
      <t>ギョウシャ</t>
    </rPh>
    <phoneticPr fontId="10"/>
  </si>
  <si>
    <t>69</t>
    <phoneticPr fontId="6"/>
  </si>
  <si>
    <t>育児をしている雇用者</t>
    <rPh sb="7" eb="10">
      <t>コヨウシャ</t>
    </rPh>
    <phoneticPr fontId="10"/>
  </si>
  <si>
    <t>介護をしている雇用者</t>
    <rPh sb="7" eb="10">
      <t>コヨウシャ</t>
    </rPh>
    <phoneticPr fontId="10"/>
  </si>
  <si>
    <t>15A</t>
    <phoneticPr fontId="10"/>
  </si>
  <si>
    <t>令和４年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</si>
  <si>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4"/>
  </si>
  <si>
    <t>表番号</t>
    <rPh sb="0" eb="3">
      <t>ヒョウバンゴウ</t>
    </rPh>
    <phoneticPr fontId="4"/>
  </si>
  <si>
    <t>枝番号</t>
    <rPh sb="0" eb="1">
      <t>エダ</t>
    </rPh>
    <rPh sb="1" eb="3">
      <t>バンゴウ</t>
    </rPh>
    <phoneticPr fontId="4"/>
  </si>
  <si>
    <t>1</t>
    <phoneticPr fontId="4"/>
  </si>
  <si>
    <t>有業者（年間就業日数が200日未満の者のうち不規則的就業の者及び季節的就業の者を除く）</t>
    <rPh sb="18" eb="19">
      <t>シャ</t>
    </rPh>
    <phoneticPr fontId="12"/>
  </si>
  <si>
    <t>本業又は副業がフリーランスの者</t>
    <rPh sb="0" eb="2">
      <t>ホンギョウ</t>
    </rPh>
    <rPh sb="2" eb="3">
      <t>マタ</t>
    </rPh>
    <rPh sb="4" eb="6">
      <t>フクギョウ</t>
    </rPh>
    <rPh sb="14" eb="15">
      <t>モノ</t>
    </rPh>
    <phoneticPr fontId="9"/>
  </si>
  <si>
    <t>本業又は副業がフリーランスの者</t>
    <rPh sb="0" eb="2">
      <t>ホンギョウ</t>
    </rPh>
    <rPh sb="2" eb="3">
      <t>マタ</t>
    </rPh>
    <rPh sb="4" eb="6">
      <t>フクギョウ</t>
    </rPh>
    <rPh sb="14" eb="15">
      <t>モノ</t>
    </rPh>
    <phoneticPr fontId="12"/>
  </si>
  <si>
    <t>8A</t>
    <phoneticPr fontId="10"/>
  </si>
  <si>
    <t>令和４年</t>
    <rPh sb="0" eb="2">
      <t>レイワ</t>
    </rPh>
    <rPh sb="3" eb="4">
      <t>ネン</t>
    </rPh>
    <phoneticPr fontId="10"/>
  </si>
  <si>
    <t>表番号</t>
    <rPh sb="0" eb="1">
      <t>ヒョウ</t>
    </rPh>
    <rPh sb="1" eb="3">
      <t>バンゴウ</t>
    </rPh>
    <phoneticPr fontId="10"/>
  </si>
  <si>
    <t>枝番号</t>
    <rPh sb="0" eb="1">
      <t>エダ</t>
    </rPh>
    <rPh sb="1" eb="3">
      <t>バンゴウ</t>
    </rPh>
    <phoneticPr fontId="10"/>
  </si>
  <si>
    <t>令和４年</t>
    <rPh sb="0" eb="1">
      <t>レイ</t>
    </rPh>
    <rPh sb="1" eb="2">
      <t>ワ</t>
    </rPh>
    <rPh sb="3" eb="4">
      <t>ネン</t>
    </rPh>
    <phoneticPr fontId="3"/>
  </si>
  <si>
    <t>令和４年</t>
    <rPh sb="0" eb="2">
      <t>レイワ</t>
    </rPh>
    <rPh sb="3" eb="4">
      <t>ネン</t>
    </rPh>
    <phoneticPr fontId="2"/>
  </si>
  <si>
    <t>表番号</t>
    <rPh sb="0" eb="1">
      <t>ヒョウ</t>
    </rPh>
    <rPh sb="1" eb="3">
      <t>バンゴウ</t>
    </rPh>
    <phoneticPr fontId="2"/>
  </si>
  <si>
    <t>枝番号</t>
    <rPh sb="0" eb="1">
      <t>エダ</t>
    </rPh>
    <rPh sb="1" eb="3">
      <t>バンゴウ</t>
    </rPh>
    <phoneticPr fontId="2"/>
  </si>
  <si>
    <t>転職就業者（平成29年10月以降に前職を辞め現職に就いた者）</t>
  </si>
  <si>
    <t>転職就業者及び離職非就業者（平成29年10月以降に前職を辞めた者）</t>
  </si>
  <si>
    <t>離職非就業者（平成29年10月以降に前職を辞めた求職者）</t>
  </si>
  <si>
    <t>転職就業者（平成29年10月以降に前職を辞めた者）</t>
  </si>
  <si>
    <t>15歳以上人口（平成29年以降に前職を辞めた者）</t>
  </si>
  <si>
    <t>令和４年</t>
    <rPh sb="0" eb="2">
      <t>レイワ</t>
    </rPh>
    <rPh sb="3" eb="4">
      <t>ネン</t>
    </rPh>
    <phoneticPr fontId="6"/>
  </si>
  <si>
    <t>表番号</t>
    <rPh sb="0" eb="3">
      <t>ヒョウバンゴウ</t>
    </rPh>
    <phoneticPr fontId="6"/>
  </si>
  <si>
    <t>枝番号</t>
    <rPh sb="0" eb="1">
      <t>エダ</t>
    </rPh>
    <rPh sb="1" eb="2">
      <t>バン</t>
    </rPh>
    <rPh sb="2" eb="3">
      <t>ゴウ</t>
    </rPh>
    <phoneticPr fontId="6"/>
  </si>
  <si>
    <t>過去５年以内の転居者</t>
    <phoneticPr fontId="2"/>
  </si>
  <si>
    <t>表番号</t>
    <rPh sb="0" eb="3">
      <t>ヒョウバンゴウ</t>
    </rPh>
    <phoneticPr fontId="3"/>
  </si>
  <si>
    <t>本業又は副業がフリーランスの者</t>
    <rPh sb="0" eb="2">
      <t>ホンギョウ</t>
    </rPh>
    <rPh sb="2" eb="3">
      <t>マタ</t>
    </rPh>
    <rPh sb="4" eb="6">
      <t>フクギョウ</t>
    </rPh>
    <rPh sb="14" eb="15">
      <t>モノ</t>
    </rPh>
    <phoneticPr fontId="7"/>
  </si>
  <si>
    <t>本業又は副業がフリーランスの者</t>
    <rPh sb="0" eb="2">
      <t>ホンギョウ</t>
    </rPh>
    <rPh sb="2" eb="3">
      <t>マタ</t>
    </rPh>
    <rPh sb="4" eb="6">
      <t>フクギョウ</t>
    </rPh>
    <rPh sb="14" eb="15">
      <t>モノ</t>
    </rPh>
    <phoneticPr fontId="8"/>
  </si>
  <si>
    <t>7A</t>
    <phoneticPr fontId="10"/>
  </si>
  <si>
    <t>15歳以上人口（平成５年以降に初職に就いた者）</t>
    <rPh sb="8" eb="10">
      <t>ヘイセイ</t>
    </rPh>
    <phoneticPr fontId="10"/>
  </si>
  <si>
    <t>有業者（平成５年以降に初職に就いた者）</t>
    <rPh sb="4" eb="6">
      <t>ヘイセイ</t>
    </rPh>
    <phoneticPr fontId="10"/>
  </si>
  <si>
    <t>転職就業者及び離職非就業者（令和３年10月以降に前職を辞めた者）</t>
    <rPh sb="14" eb="16">
      <t>レイワ</t>
    </rPh>
    <phoneticPr fontId="10"/>
  </si>
  <si>
    <t>就業希望者（平成５年以降に前職を辞めた無業者）</t>
    <rPh sb="6" eb="8">
      <t>ヘイセイ</t>
    </rPh>
    <phoneticPr fontId="10"/>
  </si>
  <si>
    <t>8B</t>
    <phoneticPr fontId="10"/>
  </si>
  <si>
    <t>入職就業者及び転職就業者</t>
    <phoneticPr fontId="1"/>
  </si>
  <si>
    <t>7A</t>
    <phoneticPr fontId="2"/>
  </si>
  <si>
    <t>66</t>
  </si>
  <si>
    <t>有業者</t>
    <rPh sb="0" eb="3">
      <t>ユウギョウシャ</t>
    </rPh>
    <phoneticPr fontId="10"/>
  </si>
  <si>
    <t>世帯主が有業の全世帯</t>
    <phoneticPr fontId="10"/>
  </si>
  <si>
    <t>8A</t>
    <phoneticPr fontId="10"/>
  </si>
  <si>
    <t>8A</t>
    <phoneticPr fontId="4"/>
  </si>
  <si>
    <t>人口、平均年齢</t>
  </si>
  <si>
    <t>人口、平均週間就業時間</t>
    <rPh sb="0" eb="2">
      <t>ジンコウ</t>
    </rPh>
    <rPh sb="3" eb="5">
      <t>ヘイキン</t>
    </rPh>
    <rPh sb="5" eb="7">
      <t>シュウカン</t>
    </rPh>
    <rPh sb="7" eb="9">
      <t>シュウギョウ</t>
    </rPh>
    <rPh sb="9" eb="11">
      <t>ジカン</t>
    </rPh>
    <phoneticPr fontId="10"/>
  </si>
  <si>
    <t>人口、平均継続就業期間</t>
    <phoneticPr fontId="10"/>
  </si>
  <si>
    <t>人口、副業の平均週間就業時間</t>
    <rPh sb="0" eb="2">
      <t>ジンコウ</t>
    </rPh>
    <rPh sb="3" eb="5">
      <t>フクギョウ</t>
    </rPh>
    <rPh sb="6" eb="8">
      <t>ヘイキン</t>
    </rPh>
    <rPh sb="8" eb="10">
      <t>シュウカン</t>
    </rPh>
    <rPh sb="10" eb="12">
      <t>シュウギョウ</t>
    </rPh>
    <rPh sb="12" eb="14">
      <t>ジカン</t>
    </rPh>
    <phoneticPr fontId="4"/>
  </si>
  <si>
    <t>非正規の職員・従業員、フリーランスの者（本業）</t>
    <rPh sb="18" eb="19">
      <t>シャ</t>
    </rPh>
    <rPh sb="20" eb="22">
      <t>ホンギョウ</t>
    </rPh>
    <phoneticPr fontId="1"/>
  </si>
  <si>
    <t>非正規の職員・従業員、フリーランスの者（本業）</t>
    <rPh sb="18" eb="19">
      <t>モノ</t>
    </rPh>
    <rPh sb="20" eb="22">
      <t>ホンギョウ</t>
    </rPh>
    <phoneticPr fontId="1"/>
  </si>
  <si>
    <t>転職就業者及び離職非就業者（平成29年10月以降に前職を辞めた者のうち、離職理由が次の者「事業不振や先行き不安のため」、「収入が少なかったため」、「労働条件が悪かったため」、「自分に向かない仕事だった」、「一時的についた仕事だから」）</t>
    <phoneticPr fontId="10"/>
  </si>
  <si>
    <t>世帯数、平均世帯人員、平均親族世帯人員、平均有業親族世帯人員</t>
  </si>
  <si>
    <t>「夫婦のみの世帯」、「夫婦と親から成る世帯」、「夫婦と子供から成る世帯」、「夫婦、子供と親から成る世帯」</t>
  </si>
  <si>
    <t>「夫婦のみの世帯」、「夫婦と親から成る世帯」、「夫婦と子供から成る世帯」、「夫婦、子供と親から成る世帯」のうち妻が有業の世帯</t>
  </si>
  <si>
    <t>「夫婦のみの世帯」、「夫婦と親から成る世帯」、「夫婦と子供から成る世帯」、「夫婦、子供と親から成る世帯」のうち夫が前職のある無業者の世帯</t>
  </si>
  <si>
    <t>「夫婦と子供から成る世帯」、「夫婦、子供と親から成る世帯」のうち６歳未満の子供のいる世帯</t>
  </si>
  <si>
    <t>「夫婦と子供から成る世帯」、「夫婦、子供と親から成る世帯」</t>
  </si>
  <si>
    <t>33</t>
    <phoneticPr fontId="10"/>
  </si>
  <si>
    <t>34</t>
    <phoneticPr fontId="10"/>
  </si>
  <si>
    <t>50</t>
    <phoneticPr fontId="10"/>
  </si>
  <si>
    <t>51</t>
    <phoneticPr fontId="10"/>
  </si>
  <si>
    <t>52</t>
    <phoneticPr fontId="10"/>
  </si>
  <si>
    <t>63</t>
    <phoneticPr fontId="2"/>
  </si>
  <si>
    <t>64</t>
    <phoneticPr fontId="2"/>
  </si>
  <si>
    <t>75</t>
    <phoneticPr fontId="10"/>
  </si>
  <si>
    <t>83</t>
    <phoneticPr fontId="10"/>
  </si>
  <si>
    <t>84</t>
    <phoneticPr fontId="10"/>
  </si>
  <si>
    <t>85</t>
    <phoneticPr fontId="10"/>
  </si>
  <si>
    <t>98</t>
  </si>
  <si>
    <t>99</t>
  </si>
  <si>
    <t>100</t>
  </si>
  <si>
    <t>101</t>
  </si>
  <si>
    <t>103</t>
    <phoneticPr fontId="10"/>
  </si>
  <si>
    <t>104</t>
    <phoneticPr fontId="10"/>
  </si>
  <si>
    <t>105</t>
    <phoneticPr fontId="10"/>
  </si>
  <si>
    <t>106</t>
    <phoneticPr fontId="10"/>
  </si>
  <si>
    <t>107</t>
    <phoneticPr fontId="10"/>
  </si>
  <si>
    <t>108</t>
    <phoneticPr fontId="10"/>
  </si>
  <si>
    <t>110</t>
  </si>
  <si>
    <t>111</t>
  </si>
  <si>
    <t>112</t>
  </si>
  <si>
    <t>113</t>
  </si>
  <si>
    <t>115</t>
  </si>
  <si>
    <t>116</t>
  </si>
  <si>
    <t>117</t>
  </si>
  <si>
    <t>120</t>
    <phoneticPr fontId="10"/>
  </si>
  <si>
    <t>121</t>
    <phoneticPr fontId="10"/>
  </si>
  <si>
    <t>122</t>
    <phoneticPr fontId="10"/>
  </si>
  <si>
    <t>131</t>
  </si>
  <si>
    <t>128</t>
    <phoneticPr fontId="10"/>
  </si>
  <si>
    <t>129</t>
    <phoneticPr fontId="10"/>
  </si>
  <si>
    <t>132</t>
  </si>
  <si>
    <t>133</t>
  </si>
  <si>
    <t>134</t>
  </si>
  <si>
    <t>135</t>
  </si>
  <si>
    <t>137</t>
    <phoneticPr fontId="10"/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</si>
  <si>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</si>
  <si>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</si>
  <si>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</si>
  <si>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</si>
  <si>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</si>
  <si>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</si>
  <si>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</si>
  <si>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</si>
  <si>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</si>
  <si>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</si>
  <si>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</si>
  <si>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</si>
  <si>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</si>
  <si>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</si>
  <si>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</si>
  <si>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</si>
  <si>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</si>
  <si>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</si>
  <si>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</si>
  <si>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60</t>
    <phoneticPr fontId="10"/>
  </si>
  <si>
    <t>61</t>
    <phoneticPr fontId="10"/>
  </si>
  <si>
    <t>62</t>
    <phoneticPr fontId="2"/>
  </si>
  <si>
    <t>74</t>
    <phoneticPr fontId="10"/>
  </si>
  <si>
    <t>102</t>
    <phoneticPr fontId="10"/>
  </si>
  <si>
    <t>104</t>
    <phoneticPr fontId="10"/>
  </si>
  <si>
    <t>109</t>
    <phoneticPr fontId="10"/>
  </si>
  <si>
    <t>114</t>
  </si>
  <si>
    <t>118</t>
  </si>
  <si>
    <t>119</t>
  </si>
  <si>
    <t>123</t>
  </si>
  <si>
    <t>124</t>
  </si>
  <si>
    <t>125</t>
  </si>
  <si>
    <t>126</t>
  </si>
  <si>
    <t>127</t>
  </si>
  <si>
    <t>130</t>
  </si>
  <si>
    <t>136</t>
    <phoneticPr fontId="10"/>
  </si>
  <si>
    <t>138</t>
  </si>
  <si>
    <t>139</t>
  </si>
  <si>
    <t>8C</t>
    <phoneticPr fontId="10"/>
  </si>
  <si>
    <t>8C</t>
  </si>
  <si>
    <t>8C</t>
    <phoneticPr fontId="10"/>
  </si>
  <si>
    <t>6A</t>
    <phoneticPr fontId="10"/>
  </si>
  <si>
    <t>平成24年</t>
    <rPh sb="0" eb="2">
      <t>ヘイセイ</t>
    </rPh>
    <rPh sb="4" eb="5">
      <t>ネン</t>
    </rPh>
    <phoneticPr fontId="3"/>
  </si>
  <si>
    <t>地域事項</t>
    <phoneticPr fontId="10"/>
  </si>
  <si>
    <t>[表章地域]</t>
    <phoneticPr fontId="10"/>
  </si>
  <si>
    <t xml:space="preserve"> 全国</t>
    <rPh sb="1" eb="3">
      <t>ゼンコク</t>
    </rPh>
    <phoneticPr fontId="10"/>
  </si>
  <si>
    <t xml:space="preserve"> 都道府県</t>
    <rPh sb="1" eb="5">
      <t>トドウフケン</t>
    </rPh>
    <phoneticPr fontId="10"/>
  </si>
  <si>
    <t xml:space="preserve"> 政令指定都市</t>
    <rPh sb="1" eb="7">
      <t>セイレイシテイトシ</t>
    </rPh>
    <phoneticPr fontId="10"/>
  </si>
  <si>
    <t xml:space="preserve"> 県庁所在都市</t>
    <rPh sb="1" eb="3">
      <t>ケンチョウ</t>
    </rPh>
    <rPh sb="3" eb="5">
      <t>ショザイ</t>
    </rPh>
    <rPh sb="5" eb="7">
      <t>トシ</t>
    </rPh>
    <phoneticPr fontId="10"/>
  </si>
  <si>
    <t xml:space="preserve"> 人口30万以上の市</t>
    <rPh sb="1" eb="3">
      <t>ジンコウ</t>
    </rPh>
    <rPh sb="6" eb="8">
      <t>イジョウ</t>
    </rPh>
    <rPh sb="9" eb="10">
      <t>シ</t>
    </rPh>
    <phoneticPr fontId="10"/>
  </si>
  <si>
    <t>集計事項一覧：</t>
    <phoneticPr fontId="1"/>
  </si>
  <si>
    <t>【地域】　１　15歳以上人口に関する集計事項</t>
    <rPh sb="1" eb="3">
      <t>チイキ</t>
    </rPh>
    <phoneticPr fontId="10"/>
  </si>
  <si>
    <t>統計情報DB番号（令和４年）</t>
    <rPh sb="9" eb="11">
      <t>レイワ</t>
    </rPh>
    <phoneticPr fontId="10"/>
  </si>
  <si>
    <t>[分類項目]</t>
    <phoneticPr fontId="10"/>
  </si>
  <si>
    <t>00101</t>
  </si>
  <si>
    <t>00102</t>
  </si>
  <si>
    <t>00103</t>
  </si>
  <si>
    <t>00104</t>
  </si>
  <si>
    <t>00105</t>
  </si>
  <si>
    <t>00106</t>
  </si>
  <si>
    <t>00200</t>
  </si>
  <si>
    <t>00300</t>
  </si>
  <si>
    <t>00400</t>
  </si>
  <si>
    <t>00501</t>
  </si>
  <si>
    <t>00502</t>
  </si>
  <si>
    <t>00503</t>
  </si>
  <si>
    <t>00504</t>
  </si>
  <si>
    <t>00601</t>
  </si>
  <si>
    <t>00602</t>
  </si>
  <si>
    <t>00603</t>
  </si>
  <si>
    <t>00701</t>
  </si>
  <si>
    <t>00702</t>
  </si>
  <si>
    <t>【地域】　２　有業者の就業状況に関する集計事項</t>
    <rPh sb="1" eb="3">
      <t>チイキ</t>
    </rPh>
    <phoneticPr fontId="10"/>
  </si>
  <si>
    <t>00801</t>
  </si>
  <si>
    <t>00802</t>
  </si>
  <si>
    <t>00803</t>
  </si>
  <si>
    <t>00900</t>
  </si>
  <si>
    <t>01001</t>
  </si>
  <si>
    <t>01002</t>
  </si>
  <si>
    <t>01101</t>
  </si>
  <si>
    <t>01102</t>
  </si>
  <si>
    <t>01200</t>
  </si>
  <si>
    <t>01300</t>
  </si>
  <si>
    <t>01400</t>
  </si>
  <si>
    <t>01500</t>
  </si>
  <si>
    <t>01600</t>
  </si>
  <si>
    <t>01700</t>
  </si>
  <si>
    <t>01800</t>
  </si>
  <si>
    <t>01900</t>
  </si>
  <si>
    <t>02000</t>
  </si>
  <si>
    <t>02100</t>
  </si>
  <si>
    <t>02201</t>
  </si>
  <si>
    <t>02202</t>
  </si>
  <si>
    <t>02203</t>
  </si>
  <si>
    <t>02204</t>
  </si>
  <si>
    <t>02205</t>
  </si>
  <si>
    <t>02206</t>
  </si>
  <si>
    <t>02300</t>
  </si>
  <si>
    <t>02400</t>
  </si>
  <si>
    <t>02500</t>
  </si>
  <si>
    <t>02601</t>
  </si>
  <si>
    <t>02602</t>
  </si>
  <si>
    <t>02700</t>
  </si>
  <si>
    <t>02800</t>
  </si>
  <si>
    <t>02900</t>
  </si>
  <si>
    <t>03000</t>
  </si>
  <si>
    <t>03100</t>
  </si>
  <si>
    <t>03200</t>
  </si>
  <si>
    <t>03300</t>
  </si>
  <si>
    <t>03400</t>
  </si>
  <si>
    <t>03500</t>
  </si>
  <si>
    <t>03600</t>
  </si>
  <si>
    <t>03700</t>
  </si>
  <si>
    <t>03800</t>
  </si>
  <si>
    <t>03900</t>
  </si>
  <si>
    <t>04000</t>
  </si>
  <si>
    <t>04100</t>
  </si>
  <si>
    <t>04200</t>
  </si>
  <si>
    <t>04300</t>
  </si>
  <si>
    <t>04400</t>
  </si>
  <si>
    <t>04500</t>
  </si>
  <si>
    <t>04600</t>
  </si>
  <si>
    <t>04700</t>
  </si>
  <si>
    <t>04800</t>
  </si>
  <si>
    <t>04900</t>
  </si>
  <si>
    <t>05001</t>
  </si>
  <si>
    <t>05002</t>
  </si>
  <si>
    <t>05100</t>
  </si>
  <si>
    <t>05200</t>
  </si>
  <si>
    <t>05300</t>
  </si>
  <si>
    <t>05400</t>
  </si>
  <si>
    <t>05500</t>
  </si>
  <si>
    <t>05600</t>
  </si>
  <si>
    <t>05700</t>
  </si>
  <si>
    <t>05800</t>
  </si>
  <si>
    <t>05900</t>
  </si>
  <si>
    <t>06002</t>
  </si>
  <si>
    <t>06100</t>
  </si>
  <si>
    <t>副業がある者（副業の就業の規則性がだいたい規則的な者）</t>
    <rPh sb="0" eb="2">
      <t>フクギョウ</t>
    </rPh>
    <rPh sb="5" eb="6">
      <t>シャ</t>
    </rPh>
    <phoneticPr fontId="18"/>
  </si>
  <si>
    <t>-</t>
    <phoneticPr fontId="10"/>
  </si>
  <si>
    <t>13-1
13-2</t>
    <phoneticPr fontId="10"/>
  </si>
  <si>
    <t>16-1
16-2</t>
    <phoneticPr fontId="10"/>
  </si>
  <si>
    <t>【地域】　３　有業者の就業希望に関する集計事項</t>
    <rPh sb="1" eb="3">
      <t>チイキ</t>
    </rPh>
    <phoneticPr fontId="10"/>
  </si>
  <si>
    <t>06200</t>
  </si>
  <si>
    <t>06300</t>
  </si>
  <si>
    <t>06400</t>
  </si>
  <si>
    <t>06500</t>
  </si>
  <si>
    <t>06600</t>
  </si>
  <si>
    <t>06700</t>
  </si>
  <si>
    <t>06800</t>
  </si>
  <si>
    <t>06900</t>
  </si>
  <si>
    <t>07000</t>
  </si>
  <si>
    <t>07100</t>
  </si>
  <si>
    <t>07200</t>
  </si>
  <si>
    <t>07300</t>
  </si>
  <si>
    <t>【地域】　４　無業者の就業希望に関する集計事項</t>
    <rPh sb="1" eb="3">
      <t>チイキ</t>
    </rPh>
    <phoneticPr fontId="10"/>
  </si>
  <si>
    <t>07401</t>
  </si>
  <si>
    <t>07402</t>
  </si>
  <si>
    <t>07403</t>
  </si>
  <si>
    <t>07500</t>
  </si>
  <si>
    <t>07600</t>
  </si>
  <si>
    <t>07700</t>
  </si>
  <si>
    <t>07800</t>
  </si>
  <si>
    <t>07900</t>
  </si>
  <si>
    <t>08000</t>
  </si>
  <si>
    <t>08100</t>
  </si>
  <si>
    <t>08200</t>
  </si>
  <si>
    <t>【地域】　５　就業異動に関する集計事項</t>
    <rPh sb="1" eb="3">
      <t>チイキ</t>
    </rPh>
    <phoneticPr fontId="10"/>
  </si>
  <si>
    <t>-</t>
    <phoneticPr fontId="2"/>
  </si>
  <si>
    <t>-</t>
    <phoneticPr fontId="10"/>
  </si>
  <si>
    <t>19-1
19-2</t>
    <phoneticPr fontId="2"/>
  </si>
  <si>
    <t>25-1
25-2</t>
    <phoneticPr fontId="2"/>
  </si>
  <si>
    <t>08300</t>
  </si>
  <si>
    <t>08400</t>
  </si>
  <si>
    <t>08500</t>
  </si>
  <si>
    <t>08600</t>
  </si>
  <si>
    <t>08700</t>
  </si>
  <si>
    <t>08800</t>
  </si>
  <si>
    <t>08900</t>
  </si>
  <si>
    <t>09000</t>
  </si>
  <si>
    <t>09100</t>
  </si>
  <si>
    <t>09200</t>
  </si>
  <si>
    <t>09300</t>
  </si>
  <si>
    <t>09400</t>
  </si>
  <si>
    <t>09500</t>
  </si>
  <si>
    <t>09600</t>
  </si>
  <si>
    <t>09700</t>
  </si>
  <si>
    <t>09800</t>
  </si>
  <si>
    <t>09900</t>
  </si>
  <si>
    <t>10000</t>
  </si>
  <si>
    <t>10100</t>
  </si>
  <si>
    <t>【地域】　６　常住地移動に関する集計事項</t>
    <rPh sb="1" eb="3">
      <t>チイキ</t>
    </rPh>
    <phoneticPr fontId="10"/>
  </si>
  <si>
    <t>10201</t>
  </si>
  <si>
    <t>10202</t>
  </si>
  <si>
    <t>10203</t>
  </si>
  <si>
    <t>10300</t>
  </si>
  <si>
    <t>10401</t>
  </si>
  <si>
    <t>10402</t>
  </si>
  <si>
    <t>10500</t>
  </si>
  <si>
    <t>10600</t>
  </si>
  <si>
    <t>【地域】　７　職業訓練・自己啓発に関する集計事項</t>
    <rPh sb="1" eb="3">
      <t>チイキ</t>
    </rPh>
    <phoneticPr fontId="10"/>
  </si>
  <si>
    <t>10700</t>
  </si>
  <si>
    <t>10800</t>
  </si>
  <si>
    <t>10900</t>
  </si>
  <si>
    <t>11000</t>
  </si>
  <si>
    <t>11100</t>
  </si>
  <si>
    <t>11200</t>
  </si>
  <si>
    <t>11300</t>
  </si>
  <si>
    <t>11400</t>
  </si>
  <si>
    <t>11500</t>
  </si>
  <si>
    <t>11600</t>
  </si>
  <si>
    <t>11700</t>
  </si>
  <si>
    <t>11800</t>
  </si>
  <si>
    <t>11900</t>
  </si>
  <si>
    <t>【地域】　８　育児に関する集計事項</t>
    <rPh sb="1" eb="3">
      <t>チイキ</t>
    </rPh>
    <phoneticPr fontId="10"/>
  </si>
  <si>
    <t>12001</t>
  </si>
  <si>
    <t>12002</t>
  </si>
  <si>
    <t>12003</t>
  </si>
  <si>
    <t>12004</t>
  </si>
  <si>
    <t>12100</t>
  </si>
  <si>
    <t>12200</t>
  </si>
  <si>
    <t>12300</t>
  </si>
  <si>
    <t>12400</t>
  </si>
  <si>
    <t>12500</t>
  </si>
  <si>
    <t>12600</t>
  </si>
  <si>
    <t>12700</t>
  </si>
  <si>
    <t>【地域】　９　介護に関する集計事項</t>
    <rPh sb="1" eb="3">
      <t>チイキ</t>
    </rPh>
    <phoneticPr fontId="10"/>
  </si>
  <si>
    <t>12801</t>
  </si>
  <si>
    <t>12802</t>
  </si>
  <si>
    <t>12803</t>
  </si>
  <si>
    <t>12804</t>
  </si>
  <si>
    <t>12900</t>
  </si>
  <si>
    <t>13000</t>
  </si>
  <si>
    <t>13100</t>
  </si>
  <si>
    <t>13200</t>
  </si>
  <si>
    <t>13300</t>
  </si>
  <si>
    <t>13400</t>
  </si>
  <si>
    <t>13500</t>
  </si>
  <si>
    <t>【地域】　10　世帯分布による就業構造に係る集計事項</t>
    <rPh sb="1" eb="3">
      <t>チイキ</t>
    </rPh>
    <phoneticPr fontId="10"/>
  </si>
  <si>
    <t>13601</t>
  </si>
  <si>
    <t>13602</t>
  </si>
  <si>
    <t>13700</t>
  </si>
  <si>
    <t>13800</t>
  </si>
  <si>
    <t>13900</t>
  </si>
  <si>
    <t>14000</t>
  </si>
  <si>
    <t>14100</t>
  </si>
  <si>
    <t>14200</t>
  </si>
  <si>
    <t>14300</t>
  </si>
  <si>
    <t>14400</t>
  </si>
  <si>
    <t>14500</t>
  </si>
  <si>
    <t>14600</t>
  </si>
  <si>
    <t>14700</t>
  </si>
  <si>
    <t>14800</t>
  </si>
  <si>
    <t>14900</t>
  </si>
  <si>
    <t>15000</t>
  </si>
  <si>
    <t>15100</t>
  </si>
  <si>
    <t>15200</t>
  </si>
  <si>
    <t>15300</t>
  </si>
  <si>
    <t>15400</t>
  </si>
  <si>
    <t>15500</t>
  </si>
  <si>
    <t>15600</t>
  </si>
  <si>
    <t>15700</t>
  </si>
  <si>
    <t>15800</t>
  </si>
  <si>
    <t>39-1
39-2</t>
    <phoneticPr fontId="10"/>
  </si>
  <si>
    <t>40-1
40-2</t>
    <phoneticPr fontId="10"/>
  </si>
  <si>
    <t>41-1
41-2</t>
    <phoneticPr fontId="10"/>
  </si>
  <si>
    <t>42-1
42-2</t>
    <phoneticPr fontId="10"/>
  </si>
  <si>
    <t>転職希望者</t>
    <rPh sb="2" eb="5">
      <t>キボウシャ</t>
    </rPh>
    <phoneticPr fontId="2"/>
  </si>
  <si>
    <t>※【】内は，e-Statの「データベース機能」で表示される分類事項名称</t>
  </si>
  <si>
    <t>1.</t>
  </si>
  <si>
    <t>2.</t>
  </si>
  <si>
    <t>3.</t>
  </si>
  <si>
    <t>5.</t>
  </si>
  <si>
    <t>6.</t>
  </si>
  <si>
    <t>8.</t>
  </si>
  <si>
    <t>9.</t>
  </si>
  <si>
    <t>11.</t>
  </si>
  <si>
    <t>13.</t>
  </si>
  <si>
    <t>14.</t>
  </si>
  <si>
    <t>15.</t>
  </si>
  <si>
    <t>16.</t>
  </si>
  <si>
    <t>17.</t>
  </si>
  <si>
    <t>19.</t>
  </si>
  <si>
    <t>20.</t>
  </si>
  <si>
    <t>21.</t>
  </si>
  <si>
    <t>23.</t>
  </si>
  <si>
    <t>24.</t>
  </si>
  <si>
    <t>25.</t>
  </si>
  <si>
    <t>26.</t>
  </si>
  <si>
    <t>27.</t>
  </si>
  <si>
    <t>28.</t>
  </si>
  <si>
    <t>30.</t>
  </si>
  <si>
    <t>31.</t>
  </si>
  <si>
    <t>34.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</si>
  <si>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</si>
  <si>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</si>
  <si>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</si>
  <si>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</si>
  <si>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</si>
  <si>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</si>
  <si>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</si>
  <si>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</si>
  <si>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</si>
  <si>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</si>
  <si>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</si>
  <si>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</si>
  <si>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</si>
  <si>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</si>
  <si>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</si>
  <si>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</si>
  <si>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</si>
  <si>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</si>
  <si>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</si>
  <si>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59.</t>
  </si>
  <si>
    <t>60.</t>
  </si>
  <si>
    <t>61.</t>
  </si>
  <si>
    <t>62.</t>
  </si>
  <si>
    <t>64.</t>
  </si>
  <si>
    <t>65.</t>
  </si>
  <si>
    <t>66.</t>
  </si>
  <si>
    <t>67.</t>
  </si>
  <si>
    <t>68.</t>
  </si>
  <si>
    <t>69.</t>
  </si>
  <si>
    <t>75.</t>
  </si>
  <si>
    <t>77.</t>
  </si>
  <si>
    <t>79.</t>
  </si>
  <si>
    <t>80.</t>
  </si>
  <si>
    <t>82.</t>
  </si>
  <si>
    <t>84.</t>
  </si>
  <si>
    <t>85.</t>
  </si>
  <si>
    <t>88.</t>
  </si>
  <si>
    <t>89.</t>
  </si>
  <si>
    <t>90.</t>
  </si>
  <si>
    <t>91.</t>
  </si>
  <si>
    <t>93.</t>
  </si>
  <si>
    <t>94.</t>
  </si>
  <si>
    <t>95.</t>
  </si>
  <si>
    <t>97.</t>
  </si>
  <si>
    <t>98.</t>
  </si>
  <si>
    <t>99.</t>
  </si>
  <si>
    <t>101.</t>
  </si>
  <si>
    <t>103.</t>
  </si>
  <si>
    <t>104.</t>
  </si>
  <si>
    <t>106.</t>
  </si>
  <si>
    <t>107.</t>
  </si>
  <si>
    <t>109.</t>
  </si>
  <si>
    <t>110.</t>
  </si>
  <si>
    <t>111.</t>
  </si>
  <si>
    <t>112.</t>
  </si>
  <si>
    <t>113.</t>
  </si>
  <si>
    <t>116.</t>
  </si>
  <si>
    <t>117.</t>
  </si>
  <si>
    <t>119.</t>
  </si>
  <si>
    <t>120.</t>
  </si>
  <si>
    <t>121.</t>
  </si>
  <si>
    <t>122.</t>
  </si>
  <si>
    <t>123.</t>
  </si>
  <si>
    <t>124.</t>
  </si>
  <si>
    <t>125.</t>
  </si>
  <si>
    <t>126.</t>
  </si>
  <si>
    <t>128.</t>
  </si>
  <si>
    <t>130.</t>
  </si>
  <si>
    <t>131.</t>
  </si>
  <si>
    <t>132.</t>
  </si>
  <si>
    <t>133.</t>
  </si>
  <si>
    <t>134.</t>
  </si>
  <si>
    <t>136.</t>
  </si>
  <si>
    <t>139.</t>
  </si>
  <si>
    <t>140.</t>
  </si>
  <si>
    <t>142.</t>
  </si>
  <si>
    <t>143.</t>
  </si>
  <si>
    <t>147.</t>
  </si>
  <si>
    <t>148.</t>
  </si>
  <si>
    <t>149.</t>
  </si>
  <si>
    <t>150.</t>
  </si>
  <si>
    <t>151.</t>
  </si>
  <si>
    <t>153.</t>
  </si>
  <si>
    <t>157.</t>
  </si>
  <si>
    <t>158.</t>
  </si>
  <si>
    <t>159.</t>
  </si>
  <si>
    <t>160.</t>
  </si>
  <si>
    <t>166.</t>
  </si>
  <si>
    <t>169.</t>
  </si>
  <si>
    <t>178.</t>
  </si>
  <si>
    <t>179.</t>
  </si>
  <si>
    <t>180.</t>
  </si>
  <si>
    <t>183.</t>
  </si>
  <si>
    <t>184.</t>
  </si>
  <si>
    <t>185.</t>
  </si>
  <si>
    <t>186.</t>
  </si>
  <si>
    <t>187.</t>
  </si>
  <si>
    <t>188.</t>
  </si>
  <si>
    <t>190.</t>
  </si>
  <si>
    <t>191.</t>
  </si>
  <si>
    <t>192.</t>
  </si>
  <si>
    <t>194.</t>
  </si>
  <si>
    <t>195.</t>
  </si>
  <si>
    <t>196.</t>
  </si>
  <si>
    <t>197.</t>
  </si>
  <si>
    <t>（1）　男女　【男女】</t>
    <phoneticPr fontId="10"/>
  </si>
  <si>
    <t>（3区分）</t>
  </si>
  <si>
    <t>0_総数</t>
  </si>
  <si>
    <t>1_男</t>
  </si>
  <si>
    <t>2_女</t>
  </si>
  <si>
    <t>（2）　配偶関係　【配関】</t>
    <phoneticPr fontId="10"/>
  </si>
  <si>
    <t>（4区分）</t>
  </si>
  <si>
    <t>（2区分）</t>
  </si>
  <si>
    <t>（2A区分）</t>
  </si>
  <si>
    <t>1_未婚</t>
  </si>
  <si>
    <t>1_うち未婚</t>
  </si>
  <si>
    <t>1_うち配偶者あり</t>
  </si>
  <si>
    <t>2_配偶者あり</t>
  </si>
  <si>
    <t>3_死別・離別</t>
  </si>
  <si>
    <t>（3）　世帯主との続き柄　【続柄】</t>
  </si>
  <si>
    <t>（5区分）</t>
  </si>
  <si>
    <t>1_世帯主</t>
  </si>
  <si>
    <t>2_世帯主の配偶者</t>
  </si>
  <si>
    <t>3_その他の親族世帯員</t>
  </si>
  <si>
    <t>4_非親族世帯員</t>
  </si>
  <si>
    <t>（9区分）</t>
  </si>
  <si>
    <t>（6）　年齢　【年齢】</t>
    <phoneticPr fontId="10"/>
  </si>
  <si>
    <t>（16区分）</t>
  </si>
  <si>
    <t>（14区分）</t>
  </si>
  <si>
    <t>（8区分）</t>
  </si>
  <si>
    <t>（8A区分）</t>
  </si>
  <si>
    <t>（7区分）</t>
  </si>
  <si>
    <t>（7A区分）</t>
  </si>
  <si>
    <t>00_総数</t>
  </si>
  <si>
    <t>01_15～19歳</t>
  </si>
  <si>
    <t>1_15～24歳</t>
  </si>
  <si>
    <t>1_30歳未満</t>
  </si>
  <si>
    <t>1_15～34歳</t>
  </si>
  <si>
    <t>02_20～24歳</t>
  </si>
  <si>
    <t>2_25～29歳</t>
  </si>
  <si>
    <t>2_25～34歳</t>
  </si>
  <si>
    <t>2_30～39歳</t>
  </si>
  <si>
    <t>2_35～54歳</t>
  </si>
  <si>
    <t>03_25～29歳</t>
  </si>
  <si>
    <t>3_30～34歳</t>
  </si>
  <si>
    <t>3_35～44歳</t>
  </si>
  <si>
    <t>3_40～49歳</t>
  </si>
  <si>
    <t>3_55～74歳</t>
  </si>
  <si>
    <t>04_30～34歳</t>
  </si>
  <si>
    <t>4_35～39歳</t>
  </si>
  <si>
    <t>4_45～54歳</t>
  </si>
  <si>
    <t>4_50～59歳</t>
  </si>
  <si>
    <t>4_75歳以上</t>
  </si>
  <si>
    <t>05_35～39歳</t>
  </si>
  <si>
    <t>5_40～44歳</t>
  </si>
  <si>
    <t>5_55～64歳</t>
  </si>
  <si>
    <t>5_60～69歳</t>
  </si>
  <si>
    <t>06_40～44歳</t>
  </si>
  <si>
    <t>6_45～49歳</t>
  </si>
  <si>
    <t>6_65～74歳</t>
  </si>
  <si>
    <t>6_65歳以上</t>
  </si>
  <si>
    <t>6_70歳以上</t>
  </si>
  <si>
    <t>07_45～49歳</t>
  </si>
  <si>
    <t>7_50歳以上</t>
  </si>
  <si>
    <t>7_75歳以上</t>
  </si>
  <si>
    <t>08_50～54歳</t>
  </si>
  <si>
    <t>09_55～59歳</t>
  </si>
  <si>
    <t>10_60～64歳</t>
  </si>
  <si>
    <t>11_65～69歳</t>
  </si>
  <si>
    <t>12_70～74歳</t>
  </si>
  <si>
    <t>13_75～79歳</t>
  </si>
  <si>
    <t>13_75歳以上</t>
  </si>
  <si>
    <t>14_80～84歳</t>
  </si>
  <si>
    <t>15_85歳以上</t>
  </si>
  <si>
    <t>（8）　教育　【教育】</t>
    <phoneticPr fontId="10"/>
  </si>
  <si>
    <t>（27区分）</t>
    <phoneticPr fontId="10"/>
  </si>
  <si>
    <t>1_卒業者</t>
  </si>
  <si>
    <t>1_小学・中学</t>
  </si>
  <si>
    <t>11_小学・中学（卒業者）</t>
  </si>
  <si>
    <t>2_高校・旧制中</t>
  </si>
  <si>
    <t>12_高校・旧制中（卒業者）</t>
  </si>
  <si>
    <t>3_専門学校（２年未満）</t>
  </si>
  <si>
    <t>13_専門学校（２年未満）（卒業者）</t>
  </si>
  <si>
    <t>4_専門学校（２～４年未満）</t>
  </si>
  <si>
    <t>14_専門学校（２～４年未満）（卒業者）</t>
  </si>
  <si>
    <t>5_専門学校（４年以上）</t>
  </si>
  <si>
    <t>15_専門学校（４年以上）（卒業者）</t>
  </si>
  <si>
    <t>6_短大</t>
  </si>
  <si>
    <t>16_短大（卒業者）</t>
  </si>
  <si>
    <t>7_高専</t>
  </si>
  <si>
    <t>17_高専（卒業者）</t>
  </si>
  <si>
    <t>8_大学</t>
  </si>
  <si>
    <t>18_大学（卒業者）</t>
  </si>
  <si>
    <t>9_大学院</t>
  </si>
  <si>
    <t>19_大学院（卒業者）</t>
  </si>
  <si>
    <t>2_在学者</t>
  </si>
  <si>
    <t>21_小学・中学（在学者）</t>
  </si>
  <si>
    <t>22_高校（在学者）</t>
  </si>
  <si>
    <t>24_専門学校（２～４年未満）（在学者）</t>
  </si>
  <si>
    <t>25_専門学校（４年以上）（在学者）</t>
  </si>
  <si>
    <t>26_短大（在学者）</t>
  </si>
  <si>
    <t>27_高専（在学者）</t>
  </si>
  <si>
    <t>28_大学（在学者）</t>
  </si>
  <si>
    <t>29_大学院（在学者）</t>
  </si>
  <si>
    <t>（9）　卒業時期　【卒業時期】</t>
    <phoneticPr fontId="10"/>
  </si>
  <si>
    <t>（6区分）</t>
  </si>
  <si>
    <t>1_１年未満</t>
  </si>
  <si>
    <t>（11）　就業状態・仕事の主従　【就状･仕主従】</t>
    <phoneticPr fontId="10"/>
  </si>
  <si>
    <t>（11区分）</t>
  </si>
  <si>
    <t>（1区分）</t>
  </si>
  <si>
    <t>1_有業者</t>
  </si>
  <si>
    <t>1_家事をしている者</t>
  </si>
  <si>
    <t>1_うち有業者</t>
  </si>
  <si>
    <t>11_仕事が主な者</t>
  </si>
  <si>
    <t>2_通学している者</t>
  </si>
  <si>
    <t>2_無業者</t>
  </si>
  <si>
    <t>12_仕事は従な者</t>
  </si>
  <si>
    <t>3_その他</t>
  </si>
  <si>
    <t>121_家事が主な者</t>
  </si>
  <si>
    <t>122_通学が主な者</t>
  </si>
  <si>
    <t>123_家事・通学以外が主な者</t>
  </si>
  <si>
    <t>22_通学している者</t>
  </si>
  <si>
    <t>23_その他</t>
  </si>
  <si>
    <t>（13）　就業状態・仕事の主従・求職活動の有無　【就状･仕主従･求活】</t>
  </si>
  <si>
    <t>21_うち求職者</t>
  </si>
  <si>
    <t>（14）　就業状態・仕事の主従・従業上の地位・雇用形態　【就状･仕主従･従地位･雇形】</t>
    <phoneticPr fontId="10"/>
  </si>
  <si>
    <t>11_うち雇用者</t>
  </si>
  <si>
    <t>111_うち正規の職員・従業員</t>
  </si>
  <si>
    <t>112_うち非正規の職員・従業員</t>
  </si>
  <si>
    <t>1121_うちパート・アルバイト</t>
  </si>
  <si>
    <t>（15）　就業状態・仕事の主従・従業上の地位・雇用形態・求職活動の有無　【就状･仕主従･従地位･雇形･求活】</t>
  </si>
  <si>
    <t>（16）　従業上の地位・雇用形態・起業の有無・従業者規模　【従地位･雇形･起業有無･従業規模】</t>
  </si>
  <si>
    <t>（38区分）</t>
  </si>
  <si>
    <t>01_１～９人</t>
  </si>
  <si>
    <t>02_10～29人</t>
  </si>
  <si>
    <t>03_30～99人</t>
  </si>
  <si>
    <t>04_100～299人</t>
  </si>
  <si>
    <t>05_300～999人</t>
  </si>
  <si>
    <t>06_1000人以上</t>
  </si>
  <si>
    <t>07_官公庁など</t>
  </si>
  <si>
    <t>08_その他の法人・団体</t>
  </si>
  <si>
    <t>09_自営業主</t>
  </si>
  <si>
    <t>091_１人（自営業主）</t>
  </si>
  <si>
    <t>092_２～４人（自営業主）</t>
  </si>
  <si>
    <t>093_５～９人（自営業主）</t>
  </si>
  <si>
    <t>094_10人以上（自営業主）</t>
  </si>
  <si>
    <t>095_うち起業者（自営業主）</t>
  </si>
  <si>
    <t>0951_１人（自営業主）（うち起業者）</t>
  </si>
  <si>
    <t>0952_２～４人（自営業主）（うち起業者）</t>
  </si>
  <si>
    <t>0953_５～９人（自営業主）（うち起業者）</t>
  </si>
  <si>
    <t>0954_10人以上（自営業主）（うち起業者）</t>
  </si>
  <si>
    <t>10_家族従業者</t>
  </si>
  <si>
    <t>11_雇用者</t>
  </si>
  <si>
    <t>111_１～９人（雇用者）</t>
  </si>
  <si>
    <t>112_10～29人（雇用者）</t>
  </si>
  <si>
    <t>113_30～99人（雇用者）</t>
  </si>
  <si>
    <t>114_100～299人（雇用者）</t>
  </si>
  <si>
    <t>115_300～999人（雇用者）</t>
  </si>
  <si>
    <t>116_1000人以上（雇用者）</t>
  </si>
  <si>
    <t>117_官公庁など（雇用者）</t>
  </si>
  <si>
    <t>118_その他の法人・団体（雇用者）</t>
  </si>
  <si>
    <t>119_うち起業者（雇用者）</t>
  </si>
  <si>
    <t>1191_１～９人（雇用者）（うち起業者）</t>
  </si>
  <si>
    <t>1192_10～29人（雇用者）（うち起業者）</t>
  </si>
  <si>
    <t>1193_30～99人（雇用者）（うち起業者）</t>
  </si>
  <si>
    <t>1194_100～299人（雇用者）（うち起業者）</t>
  </si>
  <si>
    <t>1195_300～999人（雇用者）（うち起業者）</t>
  </si>
  <si>
    <t>1196_1000人以上（雇用者）（うち起業者）</t>
  </si>
  <si>
    <t>1197_官公庁など（雇用者）（うち起業者）</t>
  </si>
  <si>
    <t>1198_その他の法人・団体（雇用者）（うち起業者）</t>
  </si>
  <si>
    <t>（17）　就業状態・仕事の主従・就業希望の有無・求職活動の有無　【就状･仕主従･就希有無･求活】</t>
  </si>
  <si>
    <t>21_うち就業希望者</t>
  </si>
  <si>
    <t>211_うち求職者</t>
  </si>
  <si>
    <t>（21区分）</t>
  </si>
  <si>
    <t>（19）　就業状態・仕事の主従・従業上の地位・雇用形態・就業希望意識・就業希望の有無・求職活動の有無　【就状･主従･地位･形･就希意･就希有･求活】</t>
  </si>
  <si>
    <t>（19区分）</t>
  </si>
  <si>
    <t>1_有業者（転職就業者）</t>
  </si>
  <si>
    <t>11_継続就業希望者（有業者（転職就業者））</t>
  </si>
  <si>
    <t>12_追加就業希望者（有業者（転職就業者））</t>
  </si>
  <si>
    <t>121_うち求職者（有業者（転職就業者））（追加就業希望者）</t>
  </si>
  <si>
    <t>13_転職希望者（有業者（転職就業者））</t>
  </si>
  <si>
    <t>131_うち求職者（有業者（転職就業者））（転職希望者）</t>
  </si>
  <si>
    <t>14_就業休止希望者（有業者（転職就業者））</t>
  </si>
  <si>
    <t>15_うち雇用者</t>
  </si>
  <si>
    <t>151_継続就業希望者（有業者（転職就業者））（うち雇用者）</t>
  </si>
  <si>
    <t>152_追加就業希望者（有業者（転職就業者））（うち雇用者）</t>
  </si>
  <si>
    <t>1521_うち求職者（有業者（転職就業者））（うち雇用者）（追加就業希望者）</t>
  </si>
  <si>
    <t>153_転職希望者（有業者（転職就業者））（うち雇用者）</t>
  </si>
  <si>
    <t>1531_うち求職者（有業者（転職就業者））（うち雇用者）（転職希望者）</t>
  </si>
  <si>
    <t>154_就業休止希望者（有業者（転職就業者））（うち雇用者）</t>
  </si>
  <si>
    <t>2_無業者（離職非就業者）</t>
  </si>
  <si>
    <t>21_就業希望者</t>
  </si>
  <si>
    <t>211_うち求職者（無業者（離職非就業者））（就業希望者）</t>
  </si>
  <si>
    <t>22_非就業希望者</t>
  </si>
  <si>
    <t>（20）　従業上の地位・雇用形態　【従地位･雇形】</t>
    <phoneticPr fontId="10"/>
  </si>
  <si>
    <t>（13区分）</t>
  </si>
  <si>
    <t>（6A区分）</t>
  </si>
  <si>
    <t>（5区分）</t>
    <rPh sb="2" eb="4">
      <t>クブン</t>
    </rPh>
    <phoneticPr fontId="10"/>
  </si>
  <si>
    <t>1_自営業主</t>
  </si>
  <si>
    <t>1_うち自営業主</t>
  </si>
  <si>
    <t>1_正規の職員・従業員</t>
  </si>
  <si>
    <t>1_うち雇用者</t>
  </si>
  <si>
    <t>1_パート</t>
  </si>
  <si>
    <t>1_うち正規の職員・従業員</t>
  </si>
  <si>
    <t>2_家族従業者</t>
  </si>
  <si>
    <t>2_うち雇用者</t>
  </si>
  <si>
    <t>2_非正規の職員・従業員</t>
  </si>
  <si>
    <t>11_うち正規の職員・従業員</t>
  </si>
  <si>
    <t>2_アルバイト</t>
  </si>
  <si>
    <t>2_うちパート</t>
  </si>
  <si>
    <t>2_うち非正規の職員・従業員</t>
  </si>
  <si>
    <t>3_雇用者</t>
  </si>
  <si>
    <t>21_会社などの役員</t>
  </si>
  <si>
    <t>21_パート</t>
  </si>
  <si>
    <t>12_うち非正規の職員・従業員</t>
  </si>
  <si>
    <t>3_労働者派遣事業所の派遣社員</t>
  </si>
  <si>
    <t>3_うちアルバイト</t>
  </si>
  <si>
    <t>31_会社などの役員</t>
  </si>
  <si>
    <t>22_会社などの役員を除く雇用者</t>
  </si>
  <si>
    <t>22_アルバイト</t>
  </si>
  <si>
    <t>31_うち正規の職員・従業員</t>
  </si>
  <si>
    <t>4_契約社員</t>
  </si>
  <si>
    <t>4_うち労働者派遣事業所の派遣社員</t>
  </si>
  <si>
    <t>32_会社などの役員を除く雇用者</t>
  </si>
  <si>
    <t>221_正規の職員・従業員</t>
  </si>
  <si>
    <t>23_労働者派遣事業所の派遣社員</t>
  </si>
  <si>
    <t>32_うち非正規の職員・従業員</t>
  </si>
  <si>
    <t>5_嘱託</t>
  </si>
  <si>
    <t>5_うち契約社員</t>
  </si>
  <si>
    <t>321_正規の職員・従業員</t>
  </si>
  <si>
    <t>222_非正規の職員・従業員</t>
  </si>
  <si>
    <t>24_契約社員</t>
  </si>
  <si>
    <t>321_うちパート</t>
  </si>
  <si>
    <t>6_その他</t>
  </si>
  <si>
    <t>322_非正規の職員・従業員</t>
  </si>
  <si>
    <t>25_嘱託</t>
  </si>
  <si>
    <t>322_うちアルバイト</t>
  </si>
  <si>
    <t>7_フリーランス</t>
    <phoneticPr fontId="2"/>
  </si>
  <si>
    <t>S_（別掲）フリーランス</t>
    <rPh sb="3" eb="5">
      <t>ベッケイ</t>
    </rPh>
    <phoneticPr fontId="3"/>
  </si>
  <si>
    <t>3221_パート</t>
  </si>
  <si>
    <t>26_その他</t>
  </si>
  <si>
    <t>3222_アルバイト</t>
  </si>
  <si>
    <t>3223_労働者派遣事業所の派遣社員</t>
  </si>
  <si>
    <t>3224_契約社員</t>
  </si>
  <si>
    <t>3225_嘱託</t>
  </si>
  <si>
    <t>3226_その他</t>
  </si>
  <si>
    <t>（21）　従業上の地位・雇用形態・起業の有無　【従地位･雇形･起業有無】</t>
    <phoneticPr fontId="10"/>
  </si>
  <si>
    <t>（5A区分）</t>
  </si>
  <si>
    <t>11_うち起業者（自営業主）</t>
  </si>
  <si>
    <t>11_うち起業者（うち自営業主）</t>
  </si>
  <si>
    <t>11_うち起業者</t>
  </si>
  <si>
    <t>12_雇人がいる業主</t>
  </si>
  <si>
    <t>12_うち正規の職員・従業員</t>
  </si>
  <si>
    <t>13_雇人がいない業主</t>
  </si>
  <si>
    <t>21_うち起業者（うち雇用者）</t>
  </si>
  <si>
    <t>13_うち非正規の職員・従業員</t>
  </si>
  <si>
    <t>14_内職者</t>
  </si>
  <si>
    <t>22_うち正規の職員・従業員</t>
  </si>
  <si>
    <t>311_うち起業者（会社などの役員）</t>
  </si>
  <si>
    <t>23_うち非正規の職員・従業員</t>
  </si>
  <si>
    <t>231_うちパート</t>
  </si>
  <si>
    <t>232_うちアルバイト</t>
  </si>
  <si>
    <t>233_うち労働者派遣事業所の派遣社員</t>
  </si>
  <si>
    <t>3221_うちパート</t>
  </si>
  <si>
    <t>234_うち契約社員</t>
  </si>
  <si>
    <t>3222_うちアルバイト</t>
  </si>
  <si>
    <t>3223_うち労働者派遣事業所の派遣社員</t>
  </si>
  <si>
    <t>3224_うち契約社員</t>
  </si>
  <si>
    <t>S_（別掲）フリーランス</t>
    <phoneticPr fontId="2"/>
  </si>
  <si>
    <t>S1_うち起業者</t>
    <phoneticPr fontId="2"/>
  </si>
  <si>
    <t>321_雇用契約期間の定めがない（定年までの雇用を含む）</t>
  </si>
  <si>
    <t>322_雇用契約期間の定めがある</t>
  </si>
  <si>
    <t>3221_１か月未満</t>
  </si>
  <si>
    <t>3222_１か月以上３か月以下</t>
  </si>
  <si>
    <t>3223_３か月超６か月以下</t>
  </si>
  <si>
    <t>3224_６か月超１年以下</t>
  </si>
  <si>
    <t>3225_１年超３年以下</t>
  </si>
  <si>
    <t>3226_３年超５年以下</t>
  </si>
  <si>
    <t>3227_５年超</t>
  </si>
  <si>
    <t>3228_期間がわからない</t>
  </si>
  <si>
    <t>323_わからない</t>
  </si>
  <si>
    <t>324_正規の職員・従業員</t>
  </si>
  <si>
    <t>325_非正規の職員・従業員</t>
  </si>
  <si>
    <t>（23）　従業上の地位・雇用形態・雇用契約期間の定めの有無　【従地位･雇形･契約期間】</t>
  </si>
  <si>
    <t>（24）　雇用契約期間の定めの有無　【契約期間】</t>
  </si>
  <si>
    <t>（12区分）</t>
  </si>
  <si>
    <t>1_雇用契約期間の定めがない（定年までの雇用を含む）</t>
  </si>
  <si>
    <t>2_雇用契約期間の定めがある</t>
  </si>
  <si>
    <t>21_１か月未満</t>
  </si>
  <si>
    <t>22_１か月以上３か月以下</t>
  </si>
  <si>
    <t>23_３か月超６か月以下</t>
  </si>
  <si>
    <t>24_６か月超１年以下</t>
  </si>
  <si>
    <t>25_１年超３年以下</t>
  </si>
  <si>
    <t>26_３年超５年以下</t>
  </si>
  <si>
    <t>27_５年超</t>
  </si>
  <si>
    <t>28_期間がわからない</t>
  </si>
  <si>
    <t>3_わからない</t>
  </si>
  <si>
    <t>（25）　雇用契約の更新回数　【契約更新回数】</t>
  </si>
  <si>
    <t>1_更新あり</t>
  </si>
  <si>
    <t>11_１回</t>
  </si>
  <si>
    <t>12_２回</t>
  </si>
  <si>
    <t>13_３～５回</t>
  </si>
  <si>
    <t>14_６～９回</t>
  </si>
  <si>
    <t>15_10回以上</t>
  </si>
  <si>
    <t>2_更新なし</t>
  </si>
  <si>
    <t>（26）　産業　【産業】</t>
    <phoneticPr fontId="10"/>
  </si>
  <si>
    <t>（31区分）</t>
  </si>
  <si>
    <t>（17区分）</t>
    <phoneticPr fontId="10"/>
  </si>
  <si>
    <t>01_Ａ農業，林業</t>
  </si>
  <si>
    <t>01_Ａ農業，林業（第１次産業）</t>
  </si>
  <si>
    <t>01_Ｃ鉱業，採石業，砂利採取業</t>
    <phoneticPr fontId="10"/>
  </si>
  <si>
    <t>1_第１次産業</t>
  </si>
  <si>
    <t>02_Ｂ漁業（第１次産業）</t>
  </si>
  <si>
    <t>02_Ｂ漁業</t>
  </si>
  <si>
    <t>02_Ｄ建設業</t>
    <phoneticPr fontId="10"/>
  </si>
  <si>
    <t>2_第２次産業</t>
  </si>
  <si>
    <t>03_Ｃ鉱業，採石業，砂利採取業（第２次産業）</t>
  </si>
  <si>
    <t>03_Ｃ鉱業，採石業，砂利採取業</t>
  </si>
  <si>
    <t>03_Ｅ製造業</t>
    <phoneticPr fontId="10"/>
  </si>
  <si>
    <t>3_第３次産業</t>
  </si>
  <si>
    <t>04_Ｄ建設業（第２次産業）</t>
  </si>
  <si>
    <t>04_Ｄ建設業</t>
  </si>
  <si>
    <t>04_Ｆ電気・ガス・熱供給・水道業</t>
    <phoneticPr fontId="10"/>
  </si>
  <si>
    <t>05_Ｅ製造業（第２次産業）</t>
  </si>
  <si>
    <t>05_Ｅ製造業</t>
  </si>
  <si>
    <t>05_Ｇ情報通信業</t>
    <phoneticPr fontId="10"/>
  </si>
  <si>
    <t>051_うちＥ09，Ｅ10食料品・飲料・たばこ製造業</t>
  </si>
  <si>
    <t>06_Ｆ電気・ガス・熱供給・水道業</t>
  </si>
  <si>
    <t>06_Ｈ運輸業，郵便業</t>
    <phoneticPr fontId="10"/>
  </si>
  <si>
    <t>052_うちＥ11繊維工業</t>
  </si>
  <si>
    <t>07_Ｇ情報通信業</t>
  </si>
  <si>
    <t>07_Ｉ卸売業，小売業</t>
    <phoneticPr fontId="10"/>
  </si>
  <si>
    <t>053_うちＥ16～Ｅ19化学諸工業</t>
  </si>
  <si>
    <t>08_Ｈ運輸業，郵便業</t>
  </si>
  <si>
    <t>08_Ｊ金融業，保険業</t>
    <phoneticPr fontId="10"/>
  </si>
  <si>
    <t>054_うちＥ24金属製品製造業</t>
  </si>
  <si>
    <t>09_Ｉ卸売業，小売業</t>
  </si>
  <si>
    <t>09_Ｋ不動産業，物品賃貸業</t>
    <phoneticPr fontId="10"/>
  </si>
  <si>
    <t>055_うちＥ25～Ｅ31機械工業</t>
  </si>
  <si>
    <t>10_Ｊ金融業，保険業</t>
  </si>
  <si>
    <t>10_Ｌ学術研究，専門・技術サービス業</t>
    <phoneticPr fontId="10"/>
  </si>
  <si>
    <t>06_Ｆ電気・ガス・熱供給・水道業（第３次産業）</t>
  </si>
  <si>
    <t>11_Ｋ不動産業，物品賃貸業</t>
  </si>
  <si>
    <t>11_Ｍ宿泊業，飲食サービス業</t>
    <phoneticPr fontId="10"/>
  </si>
  <si>
    <t>07_Ｇ情報通信業（第３次産業）</t>
  </si>
  <si>
    <t>12_Ｌ学術研究，専門・技術サービス業</t>
  </si>
  <si>
    <t>12_Ｎ生活関連サービス業，娯楽業</t>
    <phoneticPr fontId="10"/>
  </si>
  <si>
    <t>08_Ｈ運輸業，郵便業（第３次産業）</t>
  </si>
  <si>
    <t>13_Ｍ宿泊業，飲食サービス業</t>
  </si>
  <si>
    <t>13_Ｏ教育，学習支援業</t>
    <phoneticPr fontId="10"/>
  </si>
  <si>
    <t>09_Ｉ卸売業，小売業（第３次産業）</t>
  </si>
  <si>
    <t>14_Ｎ生活関連サービス業，娯楽業</t>
  </si>
  <si>
    <t>14_Ｐ医療，福祉</t>
    <phoneticPr fontId="10"/>
  </si>
  <si>
    <t>091_Ｉ50卸売業</t>
  </si>
  <si>
    <t>15_Ｏ教育，学習支援業</t>
  </si>
  <si>
    <t>15_Ｑ複合サービス事業</t>
    <phoneticPr fontId="10"/>
  </si>
  <si>
    <t>092_Ｉ56～Ｉ60小売業</t>
  </si>
  <si>
    <t>16_Ｐ医療，福祉</t>
  </si>
  <si>
    <t>16_Ｒサービス業（他に分類されないもの）</t>
    <phoneticPr fontId="10"/>
  </si>
  <si>
    <t>10_Ｊ金融業，保険業（第３次産業）</t>
  </si>
  <si>
    <t>17_Ｑ複合サービス事業</t>
  </si>
  <si>
    <t>11_Ｋ不動産業，物品賃貸業（第３次産業）</t>
  </si>
  <si>
    <t>18_Ｒサービス業（他に分類されないもの）</t>
  </si>
  <si>
    <t>12_Ｌ学術研究，専門・技術サービス業（第３次産業）</t>
  </si>
  <si>
    <t>19_Ｓ公務（他に分類されるものを除く）</t>
  </si>
  <si>
    <t>13_Ｍ宿泊業，飲食サービス業（第３次産業）</t>
  </si>
  <si>
    <t>20_Ｔ分類不能の産業</t>
  </si>
  <si>
    <t>131_うちＭ76飲食店</t>
  </si>
  <si>
    <t>14_Ｎ生活関連サービス業，娯楽業（第３次産業）</t>
  </si>
  <si>
    <t>141_うちＮ78，Ｎ79生活関連サービス業</t>
  </si>
  <si>
    <t>15_Ｏ教育，学習支援業（第３次産業）</t>
  </si>
  <si>
    <t>16_Ｐ医療，福祉（第３次産業）</t>
  </si>
  <si>
    <t>17_Ｑ複合サービス事業（第３次産業）</t>
  </si>
  <si>
    <t>18_Ｒサービス業（他に分類されないもの）（第３次産業）</t>
  </si>
  <si>
    <t>181_うちＲ88～Ｒ92事業サービス業</t>
  </si>
  <si>
    <t>19_Ｓ公務（他に分類されるものを除く）（第３次産業）</t>
  </si>
  <si>
    <t>（27）　職業　【職業】</t>
    <phoneticPr fontId="10"/>
  </si>
  <si>
    <t>（32区分）</t>
  </si>
  <si>
    <t>（11区分）</t>
    <phoneticPr fontId="10"/>
  </si>
  <si>
    <t>01_Ａ管理的職業従事者</t>
  </si>
  <si>
    <t>02_Ｂ専門的・技術的職業従事者</t>
  </si>
  <si>
    <t>021_うちＢ06技術者</t>
  </si>
  <si>
    <t>03_Ｃ事務従事者</t>
  </si>
  <si>
    <t>022_うちＢ12保健医療従事者</t>
  </si>
  <si>
    <t>04_Ｄ販売従事者</t>
  </si>
  <si>
    <t>023_うちＢ16社会福祉専門職業従事者</t>
  </si>
  <si>
    <t>05_Ｅサービス職業従事者</t>
  </si>
  <si>
    <t>024_うちＢ19教員</t>
  </si>
  <si>
    <t>06_Ｆ保安職業従事者</t>
  </si>
  <si>
    <t>07_Ｇ農林漁業従事者</t>
  </si>
  <si>
    <t>07_Ｈ生産工程従事者</t>
    <phoneticPr fontId="10"/>
  </si>
  <si>
    <t>08_Ｈ生産工程従事者</t>
  </si>
  <si>
    <t>08_Ｉ輸送・機械運転従事者</t>
    <phoneticPr fontId="10"/>
  </si>
  <si>
    <t>041_Ｄ32商品販売従事者</t>
  </si>
  <si>
    <t>09_Ｉ輸送・機械運転従事者</t>
  </si>
  <si>
    <t>09_Ｊ建設・採掘従事者</t>
    <phoneticPr fontId="10"/>
  </si>
  <si>
    <t>042_Ｄ33販売類似職業従事者</t>
  </si>
  <si>
    <t>10_Ｊ建設・採掘従事者</t>
  </si>
  <si>
    <t>10_Ｋ運搬・清掃・包装等従事者</t>
    <phoneticPr fontId="10"/>
  </si>
  <si>
    <t>043_Ｄ34営業職業従事者</t>
  </si>
  <si>
    <t>11_Ｋ運搬・清掃・包装等従事者</t>
  </si>
  <si>
    <t>12_Ｌ分類不能の職業</t>
  </si>
  <si>
    <t>051_うちＥ35家庭生活支援サービス職業従事者</t>
  </si>
  <si>
    <t>052_うちＥ36介護サービス職業従事者</t>
  </si>
  <si>
    <t>053_うちＥ37保健医療サービス職業従事者</t>
  </si>
  <si>
    <t>054_うちＥ38生活衛生サービス職業従事者</t>
  </si>
  <si>
    <t>055_うちＥ39飲食物調理従事者</t>
  </si>
  <si>
    <t>056_うちＥ40接客・給仕職業従事者</t>
  </si>
  <si>
    <t>081_Ｈ49製品製造・加工処理従事者（金属製品）</t>
  </si>
  <si>
    <t>082_Ｈ50製品製造・加工処理従事者（金属製品を除く）</t>
  </si>
  <si>
    <t>083_Ｈ51，Ｈ55機械組立従事者，機械整備・修理従事者</t>
  </si>
  <si>
    <t>084_Ｈ56，Ｈ58製品検査従事者，機械検査従事者</t>
  </si>
  <si>
    <t>085_Ｈ59生産関連・生産類似作業従事者</t>
  </si>
  <si>
    <t>101_うちＪ65，Ｊ67建設・土木作業従事者，電気工事従事者</t>
  </si>
  <si>
    <t>（28）　従業者規模　【従業規模】</t>
    <phoneticPr fontId="10"/>
  </si>
  <si>
    <t>01_１人</t>
  </si>
  <si>
    <t>02_２～４人</t>
  </si>
  <si>
    <t>03_５～９人</t>
  </si>
  <si>
    <t>04_10～19人</t>
  </si>
  <si>
    <t>05_20～29人</t>
  </si>
  <si>
    <t>06_30～49人</t>
  </si>
  <si>
    <t>07_50～99人</t>
  </si>
  <si>
    <t>08_100～299人</t>
  </si>
  <si>
    <t>09_300～499人</t>
  </si>
  <si>
    <t>10_500～999人</t>
  </si>
  <si>
    <t>11_1000人以上</t>
  </si>
  <si>
    <t>12_官公庁など</t>
  </si>
  <si>
    <t>13_その他の法人・団体</t>
  </si>
  <si>
    <t>1_個人</t>
  </si>
  <si>
    <t>2_会社</t>
  </si>
  <si>
    <t>21_合名会社・合資会社・合同会社</t>
  </si>
  <si>
    <t>22_株式会社・相互会社（有限会社を含む）</t>
  </si>
  <si>
    <t>3_官公庁など</t>
  </si>
  <si>
    <t>4_その他の法人・団体</t>
  </si>
  <si>
    <t>（30）　経営組織・従業上の地位・雇用形態　【経営組織･従地位･雇形】</t>
    <phoneticPr fontId="10"/>
  </si>
  <si>
    <t>（10区分）</t>
  </si>
  <si>
    <t>（31）　年間就業日数　【年間日数】</t>
    <phoneticPr fontId="10"/>
  </si>
  <si>
    <t>1_200日未満</t>
  </si>
  <si>
    <t>2_200～249日</t>
  </si>
  <si>
    <t>3_250～299日</t>
  </si>
  <si>
    <t>4_300日以上</t>
  </si>
  <si>
    <t>（15区分）</t>
  </si>
  <si>
    <t>15_規則的就業</t>
  </si>
  <si>
    <t>16_不規則的就業</t>
  </si>
  <si>
    <t>17_季節的就業</t>
  </si>
  <si>
    <t>202_35～39時間（200～249日）</t>
  </si>
  <si>
    <t>203_40～44時間（200～249日）</t>
  </si>
  <si>
    <t>204_45～49時間（200～249日）</t>
  </si>
  <si>
    <t>205_50～54時間（200～249日）</t>
  </si>
  <si>
    <t>206_55～59時間（200～249日）</t>
  </si>
  <si>
    <t>207_60～64時間（200～249日）</t>
  </si>
  <si>
    <t>208_65～69時間（200～249日）</t>
  </si>
  <si>
    <t>209_70～74時間（200～249日）</t>
  </si>
  <si>
    <t>302_35～39時間（250～299日）</t>
  </si>
  <si>
    <t>303_40～44時間（250～299日）</t>
  </si>
  <si>
    <t>304_45～49時間（250～299日）</t>
  </si>
  <si>
    <t>305_50～54時間（250～299日）</t>
  </si>
  <si>
    <t>307_60～64時間（250～299日）</t>
  </si>
  <si>
    <t>402_35～39時間（300日以上）</t>
  </si>
  <si>
    <t>403_40～44時間（300日以上）</t>
  </si>
  <si>
    <t>404_45～49時間（300日以上）</t>
  </si>
  <si>
    <t>405_50～54時間（300日以上）</t>
  </si>
  <si>
    <t>406_55～59時間（300日以上）</t>
  </si>
  <si>
    <t>407_60～64時間（300日以上）</t>
  </si>
  <si>
    <t>409_70～74時間（300日以上）</t>
  </si>
  <si>
    <t>（34）　年間就業日数・就業の規則性・週間就業時間　【年間日数･規則性･週間時間】</t>
    <phoneticPr fontId="10"/>
  </si>
  <si>
    <t>（116区分）</t>
    <phoneticPr fontId="10"/>
  </si>
  <si>
    <t>（68区分）</t>
    <phoneticPr fontId="10"/>
  </si>
  <si>
    <t>（64区分）</t>
    <rPh sb="3" eb="5">
      <t>クブン</t>
    </rPh>
    <phoneticPr fontId="10"/>
  </si>
  <si>
    <t>（60区分）</t>
  </si>
  <si>
    <t>（33区分）</t>
  </si>
  <si>
    <t>0_総数</t>
    <phoneticPr fontId="3"/>
  </si>
  <si>
    <t>1_200日未満</t>
    <phoneticPr fontId="2"/>
  </si>
  <si>
    <t>11_50日未満</t>
    <phoneticPr fontId="3"/>
  </si>
  <si>
    <t>11_規則的就業（200日未満）</t>
    <phoneticPr fontId="3"/>
  </si>
  <si>
    <t>11_50日未満</t>
  </si>
  <si>
    <t>11_うち規則的就業</t>
  </si>
  <si>
    <t>12_50～99日</t>
    <phoneticPr fontId="3"/>
  </si>
  <si>
    <t>111_20時間未満（200日未満）（規則的就業）</t>
    <phoneticPr fontId="2"/>
  </si>
  <si>
    <t>12_50～99日</t>
  </si>
  <si>
    <t>13_100～149日</t>
    <phoneticPr fontId="3"/>
  </si>
  <si>
    <t>112_20～29時間（200日未満）（規則的就業）</t>
  </si>
  <si>
    <t>13_100～149日</t>
  </si>
  <si>
    <t>14_150～199日</t>
    <phoneticPr fontId="3"/>
  </si>
  <si>
    <t>113_30～39時間（200日未満）（規則的就業）</t>
  </si>
  <si>
    <t>14_150～199日</t>
  </si>
  <si>
    <t>15_規則的就業（200日未満）</t>
    <phoneticPr fontId="3"/>
  </si>
  <si>
    <t>114_40～49時間（200日未満）（規則的就業）</t>
  </si>
  <si>
    <t>1501_15時間未満（200日未満）（規則的就業）</t>
    <phoneticPr fontId="3"/>
  </si>
  <si>
    <t>115_50～59時間（200日未満）（規則的就業）</t>
  </si>
  <si>
    <t>1502_15～19時間（200日未満）（規則的就業）</t>
    <phoneticPr fontId="3"/>
  </si>
  <si>
    <t>116_60～69時間（200日未満）（規則的就業）</t>
  </si>
  <si>
    <t>1503_20～24時間（200日未満）（規則的就業）</t>
    <phoneticPr fontId="3"/>
  </si>
  <si>
    <t>117_70時間以上（200日未満）（規則的就業）</t>
    <rPh sb="8" eb="10">
      <t>イジョウ</t>
    </rPh>
    <phoneticPr fontId="2"/>
  </si>
  <si>
    <t>1504_25～29時間（200日未満）（規則的就業）</t>
    <phoneticPr fontId="3"/>
  </si>
  <si>
    <t>12_不規則的就業（200日未満）</t>
    <phoneticPr fontId="2"/>
  </si>
  <si>
    <t>1505_30～34時間（200日未満）（規則的就業）</t>
    <phoneticPr fontId="3"/>
  </si>
  <si>
    <t>13_季節的就業（200日未満）</t>
    <phoneticPr fontId="2"/>
  </si>
  <si>
    <t>1506_35～39時間（200日未満）（規則的就業）</t>
    <phoneticPr fontId="3"/>
  </si>
  <si>
    <t>14_50日未満</t>
    <phoneticPr fontId="3"/>
  </si>
  <si>
    <t>1507_40～44時間（200日未満）（規則的就業）</t>
    <phoneticPr fontId="3"/>
  </si>
  <si>
    <t>141_規則的就業（50日未満）</t>
    <phoneticPr fontId="2"/>
  </si>
  <si>
    <t>1508_45～49時間（200日未満）（規則的就業）</t>
    <phoneticPr fontId="3"/>
  </si>
  <si>
    <t>1411_20時間未満（50日未満）（規則的就業）</t>
    <phoneticPr fontId="2"/>
  </si>
  <si>
    <t>16_不規則的就業（200日未満）</t>
    <phoneticPr fontId="3"/>
  </si>
  <si>
    <t>1509_50～54時間（200日未満）（規則的就業）</t>
    <phoneticPr fontId="3"/>
  </si>
  <si>
    <t>1412_20～29時間（50日未満）（規則的就業）</t>
    <phoneticPr fontId="2"/>
  </si>
  <si>
    <t>17_季節的就業（200日未満）</t>
    <phoneticPr fontId="3"/>
  </si>
  <si>
    <t>1510_55～59時間（200日未満）（規則的就業）</t>
    <phoneticPr fontId="3"/>
  </si>
  <si>
    <t>1413_30～39時間（50日未満）（規則的就業）</t>
    <phoneticPr fontId="2"/>
  </si>
  <si>
    <t>1511_60～64時間（200日未満）（規則的就業）</t>
    <phoneticPr fontId="3"/>
  </si>
  <si>
    <t>1414_40～49時間（50日未満）（規則的就業）</t>
    <phoneticPr fontId="2"/>
  </si>
  <si>
    <t>1512_65～69時間（200日未満）（規則的就業）</t>
    <phoneticPr fontId="3"/>
  </si>
  <si>
    <t>1415_50～59時間（50日未満）（規則的就業）</t>
    <phoneticPr fontId="2"/>
  </si>
  <si>
    <t>1513_70～74時間（200日未満）（規則的就業）</t>
    <phoneticPr fontId="3"/>
  </si>
  <si>
    <t>1416_60～69時間（50日未満）（規則的就業）</t>
    <phoneticPr fontId="2"/>
  </si>
  <si>
    <t>210_75時間以上（200～249日）</t>
    <rPh sb="8" eb="10">
      <t>イジョウ</t>
    </rPh>
    <phoneticPr fontId="10"/>
  </si>
  <si>
    <t>1514_75時間以上（200日未満）（規則的就業）</t>
    <phoneticPr fontId="3"/>
  </si>
  <si>
    <t>1417_70時間以上（50日未満）（規則的就業）</t>
    <rPh sb="9" eb="11">
      <t>イジョウ</t>
    </rPh>
    <phoneticPr fontId="2"/>
  </si>
  <si>
    <t>2R01_（再掲）35～42時間（200～249日）</t>
  </si>
  <si>
    <t>15R01_（再掲）15時間未満（200日未満）（規則的就業）</t>
  </si>
  <si>
    <t>142_不規則的就業（50日未満）</t>
    <phoneticPr fontId="2"/>
  </si>
  <si>
    <t>2R02_（再掲）43～45時間（200～249日）</t>
  </si>
  <si>
    <t>15R02_（再掲）15～19時間（200日未満）（規則的就業）</t>
  </si>
  <si>
    <t>143_季節的就業（50日未満）</t>
    <phoneticPr fontId="2"/>
  </si>
  <si>
    <t>2R03_（再掲）46～48時間（200～249日）</t>
  </si>
  <si>
    <t>15R03_（再掲）20～21時間（200日未満）（規則的就業）</t>
  </si>
  <si>
    <t>2_200～249日</t>
    <phoneticPr fontId="3"/>
  </si>
  <si>
    <t>15_50～99日</t>
    <phoneticPr fontId="3"/>
  </si>
  <si>
    <t>2R04_（再掲）49～59時間（200～249日）</t>
  </si>
  <si>
    <t>15R04_（再掲）22～29時間（200日未満）（規則的就業）</t>
  </si>
  <si>
    <t>201_15時間未満（200～249日）</t>
    <phoneticPr fontId="3"/>
  </si>
  <si>
    <t>151_規則的就業（50～99日）</t>
    <phoneticPr fontId="2"/>
  </si>
  <si>
    <t>2R05_（再掲）60～64時間（200～249日）</t>
  </si>
  <si>
    <t>15R05_（再掲）30～34時間（200日未満）（規則的就業）</t>
  </si>
  <si>
    <t>202_15～19時間（200～249日）</t>
    <phoneticPr fontId="3"/>
  </si>
  <si>
    <t>1511_20時間未満（50～99日）（規則的就業）</t>
    <rPh sb="9" eb="11">
      <t>ミマン</t>
    </rPh>
    <phoneticPr fontId="2"/>
  </si>
  <si>
    <t>2R06_（再掲）65～74時間（200～249日）</t>
  </si>
  <si>
    <t>15R06_（再掲）35～42時間（200日未満）（規則的就業）</t>
  </si>
  <si>
    <t>203_20～24時間（200～249日）</t>
    <phoneticPr fontId="3"/>
  </si>
  <si>
    <t>1512_20～29時間（50～99日）（規則的就業）</t>
    <phoneticPr fontId="2"/>
  </si>
  <si>
    <t>15R07_（再掲）43～45時間（200日未満）（規則的就業）</t>
  </si>
  <si>
    <t>204_25～29時間（200～249日）</t>
    <phoneticPr fontId="3"/>
  </si>
  <si>
    <t>1513_30～39時間（50～99日）（規則的就業）</t>
    <phoneticPr fontId="2"/>
  </si>
  <si>
    <t>15R08_（再掲）46～48時間（200日未満）（規則的就業）</t>
  </si>
  <si>
    <t>205_30～34時間（200～249日）</t>
    <phoneticPr fontId="3"/>
  </si>
  <si>
    <t>1514_40～49時間（50～99日）（規則的就業）</t>
    <phoneticPr fontId="2"/>
  </si>
  <si>
    <t>15R09_（再掲）49～59時間（200日未満）（規則的就業）</t>
  </si>
  <si>
    <t>206_35～39時間（200～249日）</t>
    <phoneticPr fontId="3"/>
  </si>
  <si>
    <t>1515_50～59時間（50～99日）（規則的就業）</t>
    <phoneticPr fontId="2"/>
  </si>
  <si>
    <t>15R10_（再掲）60～64時間（200日未満）（規則的就業）</t>
  </si>
  <si>
    <t>207_40～44時間（200～249日）</t>
    <phoneticPr fontId="3"/>
  </si>
  <si>
    <t>1516_60～69時間（50～99日）（規則的就業）</t>
    <phoneticPr fontId="2"/>
  </si>
  <si>
    <t>15R11_（再掲）65～74時間（200日未満）（規則的就業）</t>
  </si>
  <si>
    <t>208_45～49時間（200～249日）</t>
    <phoneticPr fontId="3"/>
  </si>
  <si>
    <t>1517_70時間以上（50～99日）（規則的就業）</t>
    <rPh sb="9" eb="11">
      <t>イジョウ</t>
    </rPh>
    <phoneticPr fontId="2"/>
  </si>
  <si>
    <t>15R12_（再掲）75時間以上（200日未満）（規則的就業）</t>
  </si>
  <si>
    <t>209_50～54時間（200～249日）</t>
    <phoneticPr fontId="3"/>
  </si>
  <si>
    <t>152_不規則的就業（50～99日）</t>
    <phoneticPr fontId="2"/>
  </si>
  <si>
    <t>306_55～59時間（250～299日）</t>
  </si>
  <si>
    <t>210_55～59時間（200～249日）</t>
    <phoneticPr fontId="3"/>
  </si>
  <si>
    <t>153_季節的就業（50～99日）</t>
    <phoneticPr fontId="2"/>
  </si>
  <si>
    <t>211_60～64時間（200～249日）</t>
    <phoneticPr fontId="3"/>
  </si>
  <si>
    <t>16_100～149日</t>
    <phoneticPr fontId="3"/>
  </si>
  <si>
    <t>308_65～69時間（250～299日）</t>
  </si>
  <si>
    <t>212_65～69時間（200～249日）</t>
    <phoneticPr fontId="3"/>
  </si>
  <si>
    <t>161_規則的就業（100～149日）</t>
    <phoneticPr fontId="2"/>
  </si>
  <si>
    <t>309_70～74時間（250～299日）</t>
  </si>
  <si>
    <t>213_70～74時間（200～249日）</t>
    <phoneticPr fontId="3"/>
  </si>
  <si>
    <t>1611_20時間未満（100～149日）（規則的就業）</t>
    <rPh sb="9" eb="11">
      <t>ミマン</t>
    </rPh>
    <phoneticPr fontId="2"/>
  </si>
  <si>
    <t>310_75時間以上（250～299日）</t>
  </si>
  <si>
    <t>214_75時間以上（200～249日）</t>
    <rPh sb="8" eb="10">
      <t>イジョウ</t>
    </rPh>
    <phoneticPr fontId="10"/>
  </si>
  <si>
    <t>1612_20～29時間（100～149日）（規則的就業）</t>
    <phoneticPr fontId="2"/>
  </si>
  <si>
    <t>3R01_（再掲）35～42時間（250～299日）</t>
  </si>
  <si>
    <t>3_250～299日</t>
    <phoneticPr fontId="3"/>
  </si>
  <si>
    <t>1613_30～39時間（100～149日）（規則的就業）</t>
    <phoneticPr fontId="2"/>
  </si>
  <si>
    <t>3R02_（再掲）43～45時間（250～299日）</t>
  </si>
  <si>
    <t>301_15時間未満（250～299日）</t>
    <phoneticPr fontId="3"/>
  </si>
  <si>
    <t>1614_40～49時間（100～149日）（規則的就業）</t>
    <phoneticPr fontId="2"/>
  </si>
  <si>
    <t>3R03_（再掲）46～48時間（250～299日）</t>
  </si>
  <si>
    <t>302_15～19時間（250～299日）</t>
    <phoneticPr fontId="3"/>
  </si>
  <si>
    <t>1615_50～59時間（100～149日）（規則的就業）</t>
    <phoneticPr fontId="2"/>
  </si>
  <si>
    <t>3R04_（再掲）49～59時間（250～299日）</t>
  </si>
  <si>
    <t>303_20～24時間（250～299日）</t>
    <phoneticPr fontId="3"/>
  </si>
  <si>
    <t>1616_60～69時間（100～149日）（規則的就業）</t>
    <phoneticPr fontId="2"/>
  </si>
  <si>
    <t>3R05_（再掲）60～64時間（250～299日）</t>
  </si>
  <si>
    <t>304_25～29時間（250～299日）</t>
    <phoneticPr fontId="3"/>
  </si>
  <si>
    <t>1617_70時間以上（100～149日）（規則的就業）</t>
    <rPh sb="9" eb="11">
      <t>イジョウ</t>
    </rPh>
    <phoneticPr fontId="2"/>
  </si>
  <si>
    <t>3R06_（再掲）65～74時間（250～299日）</t>
  </si>
  <si>
    <t>305_30～34時間（250～299日）</t>
    <phoneticPr fontId="3"/>
  </si>
  <si>
    <t>162_不規則的就業（100～149日）</t>
    <phoneticPr fontId="2"/>
  </si>
  <si>
    <t>306_35～39時間（250～299日）</t>
    <phoneticPr fontId="3"/>
  </si>
  <si>
    <t>163_季節的就業（100～149日）</t>
    <phoneticPr fontId="2"/>
  </si>
  <si>
    <t>307_40～44時間（250～299日）</t>
    <phoneticPr fontId="3"/>
  </si>
  <si>
    <t>17_150～199日</t>
    <phoneticPr fontId="3"/>
  </si>
  <si>
    <t>308_45～49時間（250～299日）</t>
    <phoneticPr fontId="3"/>
  </si>
  <si>
    <t>171_規則的就業（150～199日）</t>
    <phoneticPr fontId="2"/>
  </si>
  <si>
    <t>309_50～54時間（250～299日）</t>
    <phoneticPr fontId="3"/>
  </si>
  <si>
    <t>1711_20時間未満（150～199日）（規則的就業）</t>
    <rPh sb="9" eb="11">
      <t>ミマン</t>
    </rPh>
    <phoneticPr fontId="2"/>
  </si>
  <si>
    <t>310_55～59時間（250～299日）</t>
    <phoneticPr fontId="3"/>
  </si>
  <si>
    <t>1712_20～29時間（150～199日）（規則的就業）</t>
    <phoneticPr fontId="2"/>
  </si>
  <si>
    <t>311_60～64時間（250～299日）</t>
    <phoneticPr fontId="3"/>
  </si>
  <si>
    <t>1713_30～39時間（150～199日）（規則的就業）</t>
    <phoneticPr fontId="2"/>
  </si>
  <si>
    <t>2R01_（再掲）15時間未満（200～249日）</t>
    <phoneticPr fontId="3"/>
  </si>
  <si>
    <t>312_65～69時間（250～299日）</t>
    <phoneticPr fontId="3"/>
  </si>
  <si>
    <t>1714_40～49時間（150～199日）（規則的就業）</t>
    <phoneticPr fontId="2"/>
  </si>
  <si>
    <t>2R02_（再掲）15～19時間（200～249日）</t>
    <phoneticPr fontId="3"/>
  </si>
  <si>
    <t>313_70～74時間（250～299日）</t>
    <phoneticPr fontId="3"/>
  </si>
  <si>
    <t>1715_50～59時間（150～199日）（規則的就業）</t>
    <phoneticPr fontId="2"/>
  </si>
  <si>
    <t>408_65～69時間（300日以上）</t>
  </si>
  <si>
    <t>2R03_（再掲）20～21時間（200～249日）</t>
    <phoneticPr fontId="3"/>
  </si>
  <si>
    <t>314_75時間以上（250～299日）</t>
    <phoneticPr fontId="3"/>
  </si>
  <si>
    <t>1716_60～69時間（150～199日）（規則的就業）</t>
    <phoneticPr fontId="2"/>
  </si>
  <si>
    <t>2R04_（再掲）22～29時間（200～249日）</t>
    <phoneticPr fontId="3"/>
  </si>
  <si>
    <t>1717_70時間以上（150～199日）（規則的就業）</t>
    <rPh sb="9" eb="11">
      <t>イジョウ</t>
    </rPh>
    <phoneticPr fontId="2"/>
  </si>
  <si>
    <t>410_75時間以上（300日以上）</t>
  </si>
  <si>
    <t>2R05_（再掲）30～34時間（200～249日）</t>
    <phoneticPr fontId="3"/>
  </si>
  <si>
    <t>401_15時間未満（300日以上）</t>
  </si>
  <si>
    <t>172_不規則的就業（150～199日）</t>
    <phoneticPr fontId="2"/>
  </si>
  <si>
    <t>4R01_（再掲）35～42時間（300日以上）</t>
  </si>
  <si>
    <t>2R06_（再掲）35～42時間（200～249日）</t>
    <phoneticPr fontId="3"/>
  </si>
  <si>
    <t>402_15～19時間（300日以上）</t>
  </si>
  <si>
    <t>173_季節的就業（150～199日）</t>
    <phoneticPr fontId="2"/>
  </si>
  <si>
    <t>4R02_（再掲）43～45時間（300日以上）</t>
  </si>
  <si>
    <t>2R07_（再掲）43～45時間（200～249日）</t>
    <phoneticPr fontId="3"/>
  </si>
  <si>
    <t>403_20～24時間（300日以上）</t>
  </si>
  <si>
    <t>2_200日以上</t>
    <phoneticPr fontId="3"/>
  </si>
  <si>
    <t>4R03_（再掲）46～48時間（300日以上）</t>
  </si>
  <si>
    <t>2R08_（再掲）46～48時間（200～249日）</t>
    <phoneticPr fontId="3"/>
  </si>
  <si>
    <t>404_25～29時間（300日以上）</t>
  </si>
  <si>
    <t>21_20時間未満（200日以上）</t>
    <phoneticPr fontId="2"/>
  </si>
  <si>
    <t>4R04_（再掲）49～59時間（300日以上）</t>
  </si>
  <si>
    <t>2R09_（再掲）49～59時間（200～249日）</t>
    <phoneticPr fontId="3"/>
  </si>
  <si>
    <t>405_30～34時間（300日以上）</t>
  </si>
  <si>
    <t>22_20～29時間（200日以上）</t>
    <phoneticPr fontId="2"/>
  </si>
  <si>
    <t>4R05_（再掲）60～64時間（300日以上）</t>
  </si>
  <si>
    <t>2R10_（再掲）60～64時間（200～249日）</t>
    <phoneticPr fontId="3"/>
  </si>
  <si>
    <t>406_35～39時間（300日以上）</t>
  </si>
  <si>
    <t>23_30～39時間（200日以上）</t>
    <phoneticPr fontId="2"/>
  </si>
  <si>
    <t>4R06_（再掲）65～74時間（300日以上）</t>
  </si>
  <si>
    <t>2R11_（再掲）65～74時間（200～249日）</t>
    <phoneticPr fontId="3"/>
  </si>
  <si>
    <t>407_40～44時間（300日以上）</t>
  </si>
  <si>
    <t>24_40～49時間（200日以上）</t>
    <phoneticPr fontId="2"/>
  </si>
  <si>
    <t>2R12_（再掲）75時間以上（200～249日）</t>
    <phoneticPr fontId="3"/>
  </si>
  <si>
    <t>408_45～49時間（300日以上）</t>
  </si>
  <si>
    <t>25_50～59時間（200日以上）</t>
    <phoneticPr fontId="2"/>
  </si>
  <si>
    <t>409_50～54時間（300日以上）</t>
  </si>
  <si>
    <t>26_60～69時間（200日以上）</t>
    <phoneticPr fontId="2"/>
  </si>
  <si>
    <t>410_55～59時間（300日以上）</t>
  </si>
  <si>
    <t>27_70時間以上（200日以上）</t>
    <rPh sb="7" eb="9">
      <t>イジョウ</t>
    </rPh>
    <phoneticPr fontId="2"/>
  </si>
  <si>
    <t>411_60～64時間（300日以上）</t>
  </si>
  <si>
    <t>412_65～69時間（300日以上）</t>
  </si>
  <si>
    <t>413_70～74時間（300日以上）</t>
  </si>
  <si>
    <t>414_75時間以上（300日以上）</t>
  </si>
  <si>
    <t>3R01_（再掲）15時間未満（250～299日）</t>
    <phoneticPr fontId="3"/>
  </si>
  <si>
    <t>3R02_（再掲）15～19時間（250～299日）</t>
  </si>
  <si>
    <t>3R03_（再掲）20～21時間（250～299日）</t>
  </si>
  <si>
    <t>3R04_（再掲）22～29時間（250～299日）</t>
  </si>
  <si>
    <t>3R05_（再掲）30～34時間（250～299日）</t>
  </si>
  <si>
    <t>3R06_（再掲）35～42時間（250～299日）</t>
  </si>
  <si>
    <t>3R07_（再掲）43～45時間（250～299日）</t>
  </si>
  <si>
    <t>3R08_（再掲）46～48時間（250～299日）</t>
  </si>
  <si>
    <t>3R09_（再掲）49～59時間（250～299日）</t>
  </si>
  <si>
    <t>3R10_（再掲）60～64時間（250～299日）</t>
  </si>
  <si>
    <t>3R11_（再掲）65～74時間（250～299日）</t>
  </si>
  <si>
    <t>3R12_（再掲）75時間以上（250～299日）</t>
  </si>
  <si>
    <t>4R01_（再掲）15時間未満（300日以上）</t>
  </si>
  <si>
    <t>4R02_（再掲）15～19時間（300日以上）</t>
  </si>
  <si>
    <t>4R03_（再掲）20～21時間（300日以上）</t>
  </si>
  <si>
    <t>4R04_（再掲）22～29時間（300日以上）</t>
  </si>
  <si>
    <t>4R05_（再掲）30～34時間（300日以上）</t>
  </si>
  <si>
    <t>4R06_（再掲）35～42時間（300日以上）</t>
  </si>
  <si>
    <t>4R07_（再掲）43～45時間（300日以上）</t>
  </si>
  <si>
    <t>4R08_（再掲）46～48時間（300日以上）</t>
  </si>
  <si>
    <t>4R09_（再掲）49～59時間（300日以上）</t>
  </si>
  <si>
    <t>4R10_（再掲）60～64時間（300日以上）</t>
  </si>
  <si>
    <t>4R11_（再掲）65～74時間（300日以上）</t>
  </si>
  <si>
    <t>4R12_（再掲）75時間以上（300日以上）</t>
  </si>
  <si>
    <t>（37）　テレワーク実施の有無・頻度　【テレ実施有無･頻度】</t>
    <rPh sb="10" eb="12">
      <t>ジッシ</t>
    </rPh>
    <rPh sb="13" eb="15">
      <t>ウム</t>
    </rPh>
    <rPh sb="16" eb="18">
      <t>ヒンド</t>
    </rPh>
    <phoneticPr fontId="3"/>
  </si>
  <si>
    <t>1_実施した</t>
    <rPh sb="2" eb="4">
      <t>ジッシ</t>
    </rPh>
    <phoneticPr fontId="2"/>
  </si>
  <si>
    <t>11_20％未満</t>
    <rPh sb="6" eb="8">
      <t>ミマン</t>
    </rPh>
    <phoneticPr fontId="2"/>
  </si>
  <si>
    <t>2_実施していない</t>
    <rPh sb="2" eb="4">
      <t>ジッシ</t>
    </rPh>
    <phoneticPr fontId="2"/>
  </si>
  <si>
    <t>12_20～40％未満</t>
    <rPh sb="9" eb="11">
      <t>ミマン</t>
    </rPh>
    <phoneticPr fontId="2"/>
  </si>
  <si>
    <t>13_40～60％未満</t>
    <rPh sb="9" eb="11">
      <t>ミマン</t>
    </rPh>
    <phoneticPr fontId="2"/>
  </si>
  <si>
    <t>14_60～80％未満</t>
    <rPh sb="9" eb="11">
      <t>ミマン</t>
    </rPh>
    <phoneticPr fontId="2"/>
  </si>
  <si>
    <t>15_80％以上</t>
    <rPh sb="6" eb="8">
      <t>イジョウ</t>
    </rPh>
    <phoneticPr fontId="2"/>
  </si>
  <si>
    <t>（38）　テレワーク実施の場所　【テレ実施場所】</t>
    <rPh sb="10" eb="12">
      <t>ジッシ</t>
    </rPh>
    <rPh sb="13" eb="15">
      <t>バショ</t>
    </rPh>
    <phoneticPr fontId="3"/>
  </si>
  <si>
    <t>（4区分）</t>
    <rPh sb="2" eb="4">
      <t>クブン</t>
    </rPh>
    <phoneticPr fontId="10"/>
  </si>
  <si>
    <t>1_うち自宅</t>
    <rPh sb="4" eb="6">
      <t>ジタク</t>
    </rPh>
    <phoneticPr fontId="2"/>
  </si>
  <si>
    <t>（39）　テレワーク実施の有無・頻度・テレワーク実施の場所　【テレ実施有無･頻度･テレ実施場所】</t>
    <rPh sb="10" eb="12">
      <t>ジッシ</t>
    </rPh>
    <rPh sb="13" eb="15">
      <t>ウム</t>
    </rPh>
    <rPh sb="16" eb="18">
      <t>ヒンド</t>
    </rPh>
    <rPh sb="24" eb="26">
      <t>ジッシ</t>
    </rPh>
    <rPh sb="27" eb="29">
      <t>バショ</t>
    </rPh>
    <phoneticPr fontId="3"/>
  </si>
  <si>
    <t>16_自宅</t>
    <rPh sb="3" eb="5">
      <t>ジタク</t>
    </rPh>
    <phoneticPr fontId="2"/>
  </si>
  <si>
    <t>17_サテライトオフィス</t>
    <phoneticPr fontId="2"/>
  </si>
  <si>
    <t>18_その他</t>
    <phoneticPr fontId="2"/>
  </si>
  <si>
    <t>（40）　所得（主な仕事からの年間収入・収益）　【所得】</t>
    <phoneticPr fontId="10"/>
  </si>
  <si>
    <t>01_50万円未満</t>
  </si>
  <si>
    <t>01_100万円未満</t>
  </si>
  <si>
    <t>1_50万円未満</t>
  </si>
  <si>
    <t>02_50～99万円</t>
  </si>
  <si>
    <t>02_100～199万円</t>
  </si>
  <si>
    <t>2_50～99万円</t>
  </si>
  <si>
    <t>03_100～149万円</t>
  </si>
  <si>
    <t>03_200～299万円</t>
  </si>
  <si>
    <t>3_100～149万円</t>
  </si>
  <si>
    <t>04_150～199万円</t>
  </si>
  <si>
    <t>04_300～399万円</t>
  </si>
  <si>
    <t>4_150～199万円</t>
  </si>
  <si>
    <t>05_200～249万円</t>
  </si>
  <si>
    <t>05_400～499万円</t>
  </si>
  <si>
    <t>5_200～249万円</t>
  </si>
  <si>
    <t>06_250～299万円</t>
  </si>
  <si>
    <t>06_500～599万円</t>
  </si>
  <si>
    <t>6_250～299万円</t>
  </si>
  <si>
    <t>07_300～399万円</t>
  </si>
  <si>
    <t>07_600～699万円</t>
  </si>
  <si>
    <t>7_300～399万円</t>
  </si>
  <si>
    <t>08_400～499万円</t>
  </si>
  <si>
    <t>08_700～799万円</t>
  </si>
  <si>
    <t>8_400～499万円</t>
  </si>
  <si>
    <t>09_500～599万円</t>
  </si>
  <si>
    <t>09_800～899万円</t>
  </si>
  <si>
    <t>9_500万円以上</t>
  </si>
  <si>
    <t>10_600～699万円</t>
  </si>
  <si>
    <t>10_900～999万円</t>
  </si>
  <si>
    <t>11_700～799万円</t>
  </si>
  <si>
    <t>11_1000～1249万円</t>
  </si>
  <si>
    <t>12_800～899万円</t>
  </si>
  <si>
    <t>12_1250～1499万円</t>
  </si>
  <si>
    <t>13_900～999万円</t>
  </si>
  <si>
    <t>13_1500万円以上</t>
  </si>
  <si>
    <t>14_1000～1249万円</t>
  </si>
  <si>
    <t>15_1250～1499万円</t>
  </si>
  <si>
    <t>16_1500万円以上</t>
  </si>
  <si>
    <t>（41）　就業開始時期　【就開時期】</t>
    <phoneticPr fontId="10"/>
  </si>
  <si>
    <t>1_令和４年</t>
  </si>
  <si>
    <t>2_令和３年</t>
  </si>
  <si>
    <t>21_令和３年10月～12月</t>
  </si>
  <si>
    <t>22_令和３年７月～９月</t>
  </si>
  <si>
    <t>23_令和３年４月～６月</t>
  </si>
  <si>
    <t>24_令和３年１月～３月</t>
  </si>
  <si>
    <t>3_令和２年</t>
  </si>
  <si>
    <t>31_令和２年10月～12月</t>
  </si>
  <si>
    <t>32_令和２年７月～９月</t>
  </si>
  <si>
    <t>33_令和２年４月～６月</t>
  </si>
  <si>
    <t>34_令和２年１月～３月</t>
  </si>
  <si>
    <t>4_令和元年</t>
  </si>
  <si>
    <t>41_令和元年10月～12月</t>
  </si>
  <si>
    <t>42_令和元年７月～９月</t>
  </si>
  <si>
    <t>44_平成31年１月～３月</t>
  </si>
  <si>
    <t>5_平成30年</t>
  </si>
  <si>
    <t>51_平成30年10月～12月</t>
  </si>
  <si>
    <t>52_平成30年７月～９月</t>
  </si>
  <si>
    <t>53_平成30年４月～６月</t>
  </si>
  <si>
    <t>54_平成30年１月～３月</t>
  </si>
  <si>
    <t>（42）　継続就業期間　【継続期間】</t>
    <phoneticPr fontId="10"/>
  </si>
  <si>
    <t>（9A区分）</t>
  </si>
  <si>
    <t>2_１～２年</t>
  </si>
  <si>
    <t>3_３～４年</t>
  </si>
  <si>
    <t>4_５年以上</t>
  </si>
  <si>
    <t>1_失業していた</t>
  </si>
  <si>
    <t>2_学校を卒業した</t>
  </si>
  <si>
    <t>3_収入を得る必要が生じた</t>
  </si>
  <si>
    <t>4_知識や技能を生かしたかった</t>
  </si>
  <si>
    <t>5_社会に出たかった</t>
  </si>
  <si>
    <t>6_時間に余裕ができた</t>
  </si>
  <si>
    <t>7_健康を維持したい</t>
  </si>
  <si>
    <t>8_よりよい条件の仕事が見つかった</t>
  </si>
  <si>
    <t>9_その他</t>
  </si>
  <si>
    <t>01_主に自分の都合のよい時間に働きたいから</t>
  </si>
  <si>
    <t>02_主に家計の補助・学費等を得たいから</t>
  </si>
  <si>
    <t>03_主に家事・育児・介護等と両立しやすいから</t>
  </si>
  <si>
    <t>04_主に通勤時間が短いから</t>
  </si>
  <si>
    <t>05_主に専門的な技能等を生かせるから</t>
  </si>
  <si>
    <t>06_主に正規の職員・従業員の仕事がないから</t>
  </si>
  <si>
    <t>07_主にその他</t>
  </si>
  <si>
    <t>08_自分の都合のよい時間に働きたいから</t>
  </si>
  <si>
    <t>09_家計の補助・学費等を得たいから</t>
  </si>
  <si>
    <t>10_家事・育児・介護等と両立しやすいから</t>
  </si>
  <si>
    <t>11_通勤時間が短いから</t>
  </si>
  <si>
    <t>12_専門的な技能等を生かせるから</t>
  </si>
  <si>
    <t>13_正規の職員・従業員の仕事がないから</t>
  </si>
  <si>
    <t>14_その他</t>
  </si>
  <si>
    <t>1_就業調整をしている</t>
  </si>
  <si>
    <t>2_就業調整をしていない</t>
  </si>
  <si>
    <t>（46）　就業希望意識　【就希意識】</t>
    <phoneticPr fontId="10"/>
  </si>
  <si>
    <t>1_継続就業希望者</t>
  </si>
  <si>
    <t>2_追加就業希望者</t>
  </si>
  <si>
    <t>3_転職希望者</t>
  </si>
  <si>
    <t>4_就業休止希望者</t>
  </si>
  <si>
    <t>（48）　就業希望意識・就業時間希望・求職活動の有無　【就希意識･就時希望･求活】</t>
    <phoneticPr fontId="10"/>
  </si>
  <si>
    <t>11_うち増やしたい（継続就業希望者）</t>
  </si>
  <si>
    <t>12_うち減らしたい（継続就業希望者）</t>
  </si>
  <si>
    <t>21_うち増やしたい（追加就業希望者）</t>
  </si>
  <si>
    <t>211_うち求職者（追加就業希望者）（うち増やしたい）</t>
  </si>
  <si>
    <t>22_うち減らしたい（追加就業希望者）</t>
  </si>
  <si>
    <t>221_うち求職者（追加就業希望者）（うち減らしたい）</t>
  </si>
  <si>
    <t>31_うち増やしたい（転職希望者）</t>
  </si>
  <si>
    <t>311_うち求職者（転職希望者）（うち増やしたい）</t>
  </si>
  <si>
    <t>32_うち減らしたい（転職希望者）</t>
  </si>
  <si>
    <t>321_うち求職者（転職希望者）（うち減らしたい）</t>
  </si>
  <si>
    <t>1_一時的についた仕事だから</t>
  </si>
  <si>
    <t>2_収入が少ない</t>
  </si>
  <si>
    <t>3_事業不振や先行き不安</t>
  </si>
  <si>
    <t>4_定年又は雇用契約の満了に備えて</t>
  </si>
  <si>
    <t>5_時間的・肉体的に負担が大きい</t>
  </si>
  <si>
    <t>6_知識や技能を生かしたい</t>
  </si>
  <si>
    <t>7_余暇を増やしたい</t>
  </si>
  <si>
    <t>8_家事の都合</t>
  </si>
  <si>
    <t>（50）　就業時間希望　【就時希望】</t>
    <phoneticPr fontId="10"/>
  </si>
  <si>
    <t>1_今のままでよい</t>
  </si>
  <si>
    <t>2_増やしたい</t>
  </si>
  <si>
    <t>3_減らしたい</t>
  </si>
  <si>
    <t>1_副業あり</t>
  </si>
  <si>
    <t>2_副業なし</t>
  </si>
  <si>
    <t>（52）　副業の有無・副業の従業上の地位・雇用形態　【副業有無･副業従地位･雇形】</t>
    <rPh sb="5" eb="7">
      <t>フクギョウ</t>
    </rPh>
    <rPh sb="8" eb="10">
      <t>ウム</t>
    </rPh>
    <rPh sb="11" eb="13">
      <t>フクギョウ</t>
    </rPh>
    <phoneticPr fontId="2"/>
  </si>
  <si>
    <t>0_総数</t>
    <rPh sb="2" eb="4">
      <t>ソウスウ</t>
    </rPh>
    <phoneticPr fontId="2"/>
  </si>
  <si>
    <t>1_本業のみ</t>
    <rPh sb="2" eb="4">
      <t>ホンギョウ</t>
    </rPh>
    <phoneticPr fontId="2"/>
  </si>
  <si>
    <t>2_副業のみ</t>
    <rPh sb="2" eb="4">
      <t>フクギョウ</t>
    </rPh>
    <phoneticPr fontId="2"/>
  </si>
  <si>
    <t>3_本業及び副業</t>
    <rPh sb="2" eb="4">
      <t>ホンギョウ</t>
    </rPh>
    <rPh sb="4" eb="5">
      <t>オヨ</t>
    </rPh>
    <rPh sb="6" eb="8">
      <t>フクギョウ</t>
    </rPh>
    <phoneticPr fontId="2"/>
  </si>
  <si>
    <t>（54）　フリーランスの本業・副業の別・従業上の地位・雇用形態　【フリー本業･副業別･従地位･雇形】</t>
    <rPh sb="12" eb="14">
      <t>ホンギョウ</t>
    </rPh>
    <rPh sb="15" eb="17">
      <t>フクギョウ</t>
    </rPh>
    <rPh sb="18" eb="19">
      <t>ベツ</t>
    </rPh>
    <rPh sb="20" eb="23">
      <t>ジュウギョウジョウ</t>
    </rPh>
    <rPh sb="24" eb="26">
      <t>チイ</t>
    </rPh>
    <rPh sb="27" eb="31">
      <t>コヨウケイタイ</t>
    </rPh>
    <phoneticPr fontId="3"/>
  </si>
  <si>
    <t>0_総数</t>
    <rPh sb="2" eb="4">
      <t>ソウスウ</t>
    </rPh>
    <phoneticPr fontId="10"/>
  </si>
  <si>
    <t>（55）　就業希望の有無・求職活動の有無　【就希有無･求活】</t>
    <phoneticPr fontId="10"/>
  </si>
  <si>
    <t>1_就業希望者</t>
  </si>
  <si>
    <t>11_求職者</t>
  </si>
  <si>
    <t>12_非求職者</t>
  </si>
  <si>
    <t>2_非就業希望者</t>
  </si>
  <si>
    <t>1_うち就業希望者</t>
  </si>
  <si>
    <t>111_うちすぐつくつもり（うち就業希望者）（うち正規の職員・従業員）</t>
  </si>
  <si>
    <t>12_うちパート・アルバイト</t>
  </si>
  <si>
    <t>121_うちすぐつくつもり（うち就業希望者）（うちパート・アルバイト）</t>
  </si>
  <si>
    <t>（59）　就業希望理由　【就希理由】</t>
    <phoneticPr fontId="10"/>
  </si>
  <si>
    <t>1_失業している</t>
  </si>
  <si>
    <t>4_知識や技能を生かしたい</t>
  </si>
  <si>
    <t>5_社会に出たい</t>
  </si>
  <si>
    <t>8_その他</t>
  </si>
  <si>
    <t>01_製造・生産工程職</t>
  </si>
  <si>
    <t>02_建設・採掘職</t>
  </si>
  <si>
    <t>03_輸送・機械運転職</t>
  </si>
  <si>
    <t>04_営業・販売職</t>
  </si>
  <si>
    <t>05_サービス職業</t>
  </si>
  <si>
    <t>06_専門的・技術的職業</t>
  </si>
  <si>
    <t>07_管理的職業</t>
  </si>
  <si>
    <t>08_事務職</t>
  </si>
  <si>
    <t>09_農林漁業職</t>
  </si>
  <si>
    <t>2_パート・アルバイト</t>
  </si>
  <si>
    <t>5_自分で事業を起こしたい</t>
  </si>
  <si>
    <t>6_家業を継ぎたい</t>
  </si>
  <si>
    <t>7_内職</t>
  </si>
  <si>
    <t>1_うち求職者</t>
  </si>
  <si>
    <t>01_探したが見つからなかった</t>
  </si>
  <si>
    <t>02_希望する仕事がありそうにない</t>
  </si>
  <si>
    <t>03_知識・能力に自信がない</t>
  </si>
  <si>
    <t>04_出産・育児のため</t>
  </si>
  <si>
    <t>05_介護・看護のため</t>
  </si>
  <si>
    <t>06_病気・けがのため</t>
  </si>
  <si>
    <t>07_高齢のため</t>
  </si>
  <si>
    <t>08_通学のため</t>
  </si>
  <si>
    <t>09_学校以外で進学や資格取得などの勉強をしている</t>
  </si>
  <si>
    <t>10_急いで仕事につく必要がない</t>
  </si>
  <si>
    <t>11_その他</t>
  </si>
  <si>
    <t>（65）　求職期間　【求職期間】</t>
    <phoneticPr fontId="10"/>
  </si>
  <si>
    <t>1_１か月未満</t>
  </si>
  <si>
    <t>101_１か月未満</t>
  </si>
  <si>
    <t>2_１か月</t>
  </si>
  <si>
    <t>102_１か月</t>
  </si>
  <si>
    <t>3_２か月</t>
  </si>
  <si>
    <t>103_２か月</t>
  </si>
  <si>
    <t>4_３～５か月</t>
  </si>
  <si>
    <t>104_３か月</t>
  </si>
  <si>
    <t>5_６～８か月</t>
  </si>
  <si>
    <t>105_４か月</t>
  </si>
  <si>
    <t>6_９～11か月</t>
  </si>
  <si>
    <t>106_５か月</t>
  </si>
  <si>
    <t>7_１年～１年11か月</t>
  </si>
  <si>
    <t>107_６か月</t>
  </si>
  <si>
    <t>8_２年以上</t>
  </si>
  <si>
    <t>108_７か月</t>
  </si>
  <si>
    <t>109_８か月</t>
  </si>
  <si>
    <t>110_９か月</t>
  </si>
  <si>
    <t>111_10か月</t>
  </si>
  <si>
    <t>112_11か月</t>
  </si>
  <si>
    <t>2_１年～１年11か月</t>
  </si>
  <si>
    <t>3_２年以上</t>
  </si>
  <si>
    <t>（66）　就業希望時期　【就希時期】</t>
    <phoneticPr fontId="10"/>
  </si>
  <si>
    <t>1_うちすぐつくつもり</t>
  </si>
  <si>
    <t>01_出産・育児のため</t>
  </si>
  <si>
    <t>02_介護・看護のため</t>
  </si>
  <si>
    <t>03_家事（出産・育児・介護・看護以外）のため</t>
  </si>
  <si>
    <t>04_通学のため</t>
  </si>
  <si>
    <t>05_病気・けがのため</t>
  </si>
  <si>
    <t>06_高齢のため</t>
  </si>
  <si>
    <t>07_学校以外で進学や資格取得などの勉強をしている</t>
  </si>
  <si>
    <t>08_ボランティア活動に従事している</t>
  </si>
  <si>
    <t>09_仕事をする自信がない</t>
  </si>
  <si>
    <t>10_その他</t>
  </si>
  <si>
    <t>11_特に理由はない</t>
  </si>
  <si>
    <t>（68）　就業異動　【異動】</t>
    <phoneticPr fontId="10"/>
  </si>
  <si>
    <t>1_入職就業者</t>
  </si>
  <si>
    <t>1_うち転職就業者</t>
  </si>
  <si>
    <t>2_転職就業者</t>
  </si>
  <si>
    <t>3_離職非就業者</t>
  </si>
  <si>
    <t>4_就業未経験者</t>
  </si>
  <si>
    <t>（69）　過去１年間の就業異動　【過１異動】</t>
    <rPh sb="9" eb="10">
      <t>カン</t>
    </rPh>
    <phoneticPr fontId="10"/>
  </si>
  <si>
    <t>1_継続就業者</t>
  </si>
  <si>
    <t>2_転職者</t>
  </si>
  <si>
    <t>3_離職者</t>
  </si>
  <si>
    <t>4_新規就業者</t>
  </si>
  <si>
    <t>5_継続非就業者</t>
  </si>
  <si>
    <t>（17区分）</t>
  </si>
  <si>
    <t>（75）　前職の離職時期　【前職離職時期】</t>
    <phoneticPr fontId="10"/>
  </si>
  <si>
    <t>1_令和３年10月以降</t>
  </si>
  <si>
    <t>11_令和４年９月以降</t>
  </si>
  <si>
    <t>12_令和４年７月～８月</t>
  </si>
  <si>
    <t>12_令和４年８月</t>
  </si>
  <si>
    <t>13_令和４年４月～６月</t>
  </si>
  <si>
    <t>13_令和４年７月</t>
  </si>
  <si>
    <t>14_令和４年１月～３月</t>
  </si>
  <si>
    <t>14_令和４年６月</t>
  </si>
  <si>
    <t>15_令和４年５月</t>
  </si>
  <si>
    <t>R1_（再掲）令和３年３月～９月</t>
  </si>
  <si>
    <t>16_令和４年４月</t>
  </si>
  <si>
    <t>17_令和４年３月</t>
  </si>
  <si>
    <t>18_令和４年２月</t>
  </si>
  <si>
    <t>19_令和４年１月</t>
  </si>
  <si>
    <t>21_令和３年12月</t>
  </si>
  <si>
    <t>22_令和３年11月</t>
  </si>
  <si>
    <t>23_令和３年10月</t>
  </si>
  <si>
    <t>6_平成29年</t>
  </si>
  <si>
    <t>61_平成29年10月～12月</t>
  </si>
  <si>
    <t>62_平成29年７月～９月</t>
  </si>
  <si>
    <t>63_平成29年４月～６月</t>
  </si>
  <si>
    <t>64_平成29年１月～３月</t>
  </si>
  <si>
    <t>（77）　前職の離職理由　【前職離職理由】</t>
    <phoneticPr fontId="10"/>
  </si>
  <si>
    <t>01_会社倒産・事業所閉鎖のため</t>
  </si>
  <si>
    <t>02_人員整理・勧奨退職のため</t>
  </si>
  <si>
    <t>03_事業不振や先行き不安のため</t>
  </si>
  <si>
    <t>04_定年のため</t>
  </si>
  <si>
    <t>05_雇用契約の満了のため</t>
  </si>
  <si>
    <t>06_収入が少なかったため</t>
  </si>
  <si>
    <t>07_労働条件が悪かったため</t>
  </si>
  <si>
    <t>08_結婚のため</t>
  </si>
  <si>
    <t>09_出産・育児のため</t>
  </si>
  <si>
    <t>10_介護・看護のため</t>
  </si>
  <si>
    <t>11_病気・高齢のため</t>
  </si>
  <si>
    <t>12_自分に向かない仕事だった</t>
  </si>
  <si>
    <t>13_一時的についた仕事だから</t>
  </si>
  <si>
    <t>14_家族の転職・転勤又は事業所の移転のため</t>
  </si>
  <si>
    <t>15_その他</t>
  </si>
  <si>
    <t>1_現職が初職</t>
  </si>
  <si>
    <t>2_前職が初職</t>
  </si>
  <si>
    <t>3_その他が初職</t>
  </si>
  <si>
    <t>（80）　初職に就いた時期　【初就時期】</t>
    <phoneticPr fontId="10"/>
  </si>
  <si>
    <t>（82）　初職の従業上の地位・雇用形態　【初職従地位･雇形】</t>
    <phoneticPr fontId="10"/>
  </si>
  <si>
    <t>3221_パート・アルバイト</t>
  </si>
  <si>
    <t>3222_労働者派遣事業所の派遣社員</t>
  </si>
  <si>
    <t>3223_契約社員</t>
  </si>
  <si>
    <t>3224_嘱託・その他</t>
  </si>
  <si>
    <t>1_うち職業訓練・自己啓発をした</t>
  </si>
  <si>
    <t>（85）　職業訓練・自己啓発の有無・職業訓練・自己啓発の内容　【職訓･自啓有無･職訓･自啓内容】</t>
    <phoneticPr fontId="10"/>
  </si>
  <si>
    <t>（29区分）</t>
  </si>
  <si>
    <t>1_職業訓練・自己啓発をした</t>
  </si>
  <si>
    <t>11_勤め先が実施したもの</t>
  </si>
  <si>
    <t>111_勤め先での研修</t>
  </si>
  <si>
    <t>12_自発的に行ったもの</t>
  </si>
  <si>
    <t>112_大学・大学院の講座の受講（勤め先が実施したもの）</t>
  </si>
  <si>
    <t>121_うち自学・自習</t>
  </si>
  <si>
    <t>113_専修学校・各種学校の講座の受講（勤め先が実施したもの）</t>
  </si>
  <si>
    <t>122_うち公的助成を受けたもの</t>
  </si>
  <si>
    <t>114_公共職業能力開発施設の講座の受講（勤め先が実施したもの）</t>
  </si>
  <si>
    <t>2_職業訓練・自己啓発をしなかった</t>
  </si>
  <si>
    <t>115_講習会・セミナーの傍聴（勤め先が実施したもの）</t>
  </si>
  <si>
    <t>116_勉強会・研修会への参加（勤め先が実施したもの）</t>
  </si>
  <si>
    <t>117_通信教育の受講（勤め先が実施したもの）</t>
  </si>
  <si>
    <t>118_その他（勤め先が実施したもの）</t>
  </si>
  <si>
    <t>121_大学・大学院の講座の受講（自発的に行ったもの）</t>
  </si>
  <si>
    <t>122_専修学校・各種学校の講座の受講（自発的に行ったもの）</t>
  </si>
  <si>
    <t>123_公共職業能力開発施設の講座の受講（自発的に行ったもの）</t>
  </si>
  <si>
    <t>124_講習会・セミナーの傍聴（自発的に行ったもの）</t>
  </si>
  <si>
    <t>125_勉強会・研修会への参加（自発的に行ったもの）</t>
  </si>
  <si>
    <t>126_通信教育の受講（自発的に行ったもの）</t>
  </si>
  <si>
    <t>127_自学・自習（自発的に行ったもの）</t>
  </si>
  <si>
    <t>128_その他（自発的に行ったもの）</t>
  </si>
  <si>
    <t>129_うち公的助成を受けたもの</t>
  </si>
  <si>
    <t>1291_大学・大学院の講座の受講（自発的に行ったもの）（うち公的助成を受けたもの）</t>
  </si>
  <si>
    <t>1292_専修学校・各種学校の講座の受講（自発的に行ったもの）（うち公的助成を受けたもの）</t>
  </si>
  <si>
    <t>1293_公共職業能力開発施設の講座の受講（自発的に行ったもの）（うち公的助成を受けたもの）</t>
  </si>
  <si>
    <t>1294_講習会・セミナーの傍聴（自発的に行ったもの）（うち公的助成を受けたもの）</t>
  </si>
  <si>
    <t>1295_勉強会・研修会への参加（自発的に行ったもの）（うち公的助成を受けたもの）</t>
  </si>
  <si>
    <t>1296_通信教育の受講（自発的に行ったもの）（うち公的助成を受けたもの）</t>
  </si>
  <si>
    <t>1297_その他（自発的に行ったもの）（うち公的助成を受けたもの）</t>
  </si>
  <si>
    <t>1_転居なし</t>
  </si>
  <si>
    <t>2_転居あり</t>
  </si>
  <si>
    <t>21_同一都道府県内</t>
  </si>
  <si>
    <t>211_同一市区町村</t>
  </si>
  <si>
    <t>212_同一都道府県内の他の市区町村</t>
  </si>
  <si>
    <t>22_他の都道府県</t>
  </si>
  <si>
    <t>23_外国</t>
  </si>
  <si>
    <t>（88）　過去１年以内の転居の有無・転居前の居住地　【過１転居有無･転前居住地】</t>
    <phoneticPr fontId="10"/>
  </si>
  <si>
    <t>6_転居なし</t>
  </si>
  <si>
    <t>7_転居あり</t>
  </si>
  <si>
    <t>71_継続就業者（転居あり）</t>
  </si>
  <si>
    <t>72_転職者（転居あり）</t>
  </si>
  <si>
    <t>73_離職者（転居あり）</t>
  </si>
  <si>
    <t>74_新規就業者（転居あり）</t>
  </si>
  <si>
    <t>75_継続非就業者（転居あり）</t>
  </si>
  <si>
    <t>（90）　居住開始時期　【居開時期】</t>
    <phoneticPr fontId="10"/>
  </si>
  <si>
    <t>1_うち過去５年以内（平成29年10月以降）</t>
  </si>
  <si>
    <t>11_うち過去１年以内（令和３年10月以降）</t>
  </si>
  <si>
    <t>1_本人の仕事の都合</t>
  </si>
  <si>
    <t>11_仕事につくため</t>
  </si>
  <si>
    <t>12_仕事をやめたため</t>
  </si>
  <si>
    <t>13_転勤のため</t>
  </si>
  <si>
    <t>2_家族の仕事の都合</t>
  </si>
  <si>
    <t>3_通学のため</t>
  </si>
  <si>
    <t>4_結婚のため</t>
  </si>
  <si>
    <t>5_子供の養育・教育のため</t>
  </si>
  <si>
    <t>6_介護・看護のため</t>
  </si>
  <si>
    <t>7_その他</t>
  </si>
  <si>
    <t>（48区分）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</si>
  <si>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</si>
  <si>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</si>
  <si>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</si>
  <si>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</si>
  <si>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</si>
  <si>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</si>
  <si>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</si>
  <si>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</si>
  <si>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</si>
  <si>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</si>
  <si>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</si>
  <si>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</si>
  <si>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</si>
  <si>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</si>
  <si>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</si>
  <si>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</si>
  <si>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</si>
  <si>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</si>
  <si>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</si>
  <si>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</si>
  <si>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</si>
  <si>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</si>
  <si>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</si>
  <si>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</si>
  <si>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</si>
  <si>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</si>
  <si>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</si>
  <si>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</si>
  <si>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</si>
  <si>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</si>
  <si>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</si>
  <si>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</si>
  <si>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</si>
  <si>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</si>
  <si>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</si>
  <si>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</si>
  <si>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</si>
  <si>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</si>
  <si>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</si>
  <si>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</si>
  <si>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</si>
  <si>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</si>
  <si>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</si>
  <si>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</si>
  <si>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</si>
  <si>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</si>
  <si>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</si>
  <si>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（93）　転居前の居住地　【転前居住地】</t>
    <phoneticPr fontId="10"/>
  </si>
  <si>
    <t>1_同一都道府県内</t>
  </si>
  <si>
    <t>11_同一市区町村</t>
  </si>
  <si>
    <t>12_同一都道府県内の他の市区町村</t>
  </si>
  <si>
    <t>2_他の都道府県</t>
  </si>
  <si>
    <t>3_外国</t>
  </si>
  <si>
    <t>北海道</t>
  </si>
  <si>
    <t>東北　（青森、岩手、宮城、秋田、山形、福島）</t>
  </si>
  <si>
    <t>関東１（埼玉、千葉、東京、神奈川）</t>
  </si>
  <si>
    <t>関東２（茨城、栃木、群馬、山梨、長野）</t>
  </si>
  <si>
    <t>北陸　（新潟、富山、石川、福井）</t>
  </si>
  <si>
    <t>東海　（静岡、岐阜、愛知、三重）</t>
  </si>
  <si>
    <t>近畿１（京都、大阪、兵庫）</t>
  </si>
  <si>
    <t>近畿２（滋賀、奈良、和歌山）</t>
  </si>
  <si>
    <t>山陰　（鳥取、島根）</t>
  </si>
  <si>
    <t>山陽　（岡山、広島、山口）</t>
  </si>
  <si>
    <t>四国　（徳島、香川、愛媛、高知）</t>
  </si>
  <si>
    <t>北九州（福岡、佐賀、長崎、大分）</t>
  </si>
  <si>
    <t>南九州（熊本、宮崎、鹿児島）</t>
  </si>
  <si>
    <t>沖縄</t>
  </si>
  <si>
    <t>（94）　育児の有無・頻度　【育児有無･頻度】</t>
    <phoneticPr fontId="10"/>
  </si>
  <si>
    <t>1_１時間未満</t>
  </si>
  <si>
    <t>2_１～２時間未満</t>
  </si>
  <si>
    <t>3_２～４時間未満</t>
  </si>
  <si>
    <t>4_４～６時間未満</t>
  </si>
  <si>
    <t>5_６～８時間未満</t>
  </si>
  <si>
    <t>6_８時間以上</t>
  </si>
  <si>
    <t>1_育児をしている</t>
  </si>
  <si>
    <t>11_育児休業等制度の利用あり</t>
  </si>
  <si>
    <t>12_育児休業等制度の利用なし</t>
  </si>
  <si>
    <t>2_育児をしていない</t>
  </si>
  <si>
    <t>1_育児休業等制度の利用あり</t>
  </si>
  <si>
    <t>2_育児休業等制度の利用なし</t>
  </si>
  <si>
    <t>11_育児休業制度の利用あり</t>
  </si>
  <si>
    <t>12_短時間勤務制度の利用あり</t>
  </si>
  <si>
    <t>13_子の看護休暇制度の利用あり</t>
  </si>
  <si>
    <t>14_残業の免除・制限の利用あり</t>
  </si>
  <si>
    <t>15_フレックス・時差出勤の利用あり</t>
    <rPh sb="9" eb="11">
      <t>ジサ</t>
    </rPh>
    <rPh sb="11" eb="13">
      <t>シュッキン</t>
    </rPh>
    <rPh sb="14" eb="16">
      <t>リヨウ</t>
    </rPh>
    <phoneticPr fontId="2"/>
  </si>
  <si>
    <t>16_その他の制度の利用あり</t>
    <phoneticPr fontId="2"/>
  </si>
  <si>
    <t>（98）　介護の有無・頻度　【介護有無･頻度】</t>
    <phoneticPr fontId="10"/>
  </si>
  <si>
    <t>1_月に３日以内</t>
  </si>
  <si>
    <t>2_週に１日</t>
  </si>
  <si>
    <t>3_週に２日</t>
  </si>
  <si>
    <t>4_週に３日</t>
  </si>
  <si>
    <t>5_週に４～５日</t>
  </si>
  <si>
    <t>6_週に６日以上</t>
  </si>
  <si>
    <t>1_介護をしている</t>
  </si>
  <si>
    <t>11_介護休業等制度の利用あり</t>
  </si>
  <si>
    <t>12_介護休業等制度の利用なし</t>
  </si>
  <si>
    <t>2_介護をしていない</t>
  </si>
  <si>
    <t>1_介護休業等制度の利用あり</t>
  </si>
  <si>
    <t>11_介護休業制度の利用あり</t>
  </si>
  <si>
    <t>13_介護休暇制度の利用あり</t>
  </si>
  <si>
    <t>（103）　主な収入の種類　【主収入種類】</t>
    <phoneticPr fontId="10"/>
  </si>
  <si>
    <t>1_賃金・給料</t>
  </si>
  <si>
    <t>2_事業収入（農業収入を含む）</t>
  </si>
  <si>
    <t>3_内職収入</t>
  </si>
  <si>
    <t>4_社会保障給付</t>
  </si>
  <si>
    <t>41_年金・恩給</t>
  </si>
  <si>
    <t>42_雇用保険</t>
  </si>
  <si>
    <t>43_その他の給付</t>
  </si>
  <si>
    <t>5_仕送り</t>
  </si>
  <si>
    <t>6_家賃・地代</t>
  </si>
  <si>
    <t>7_利子・配当</t>
  </si>
  <si>
    <t>9_収入なし</t>
  </si>
  <si>
    <t>（104）　現職の従業上の地位・雇用形態　【現職従地位･雇形】</t>
    <phoneticPr fontId="10"/>
  </si>
  <si>
    <t>（106）　本業の従業上の地位・雇用形態　【本業従地位･雇形】</t>
    <phoneticPr fontId="10"/>
  </si>
  <si>
    <t>1_うち自営業主</t>
    <phoneticPr fontId="2"/>
  </si>
  <si>
    <t>2_うち雇用者</t>
    <phoneticPr fontId="2"/>
  </si>
  <si>
    <t>（107）　本業の従業上の地位・雇用形態・起業の有無　【本業従地位･雇形･起業有無】</t>
    <phoneticPr fontId="10"/>
  </si>
  <si>
    <t>11_会社などの役員</t>
  </si>
  <si>
    <t>111_うち起業者（会社などの役員）</t>
  </si>
  <si>
    <t>12_会社などの役員を除く雇用者</t>
  </si>
  <si>
    <t>121_正規の職員・従業員</t>
  </si>
  <si>
    <t>122_非正規の職員・従業員</t>
  </si>
  <si>
    <t>（110）　本業の産業　【本業産業】</t>
    <phoneticPr fontId="10"/>
  </si>
  <si>
    <t>（113）　本業の従業者規模　【本業従業規模】</t>
    <rPh sb="6" eb="8">
      <t>ホンギョウ</t>
    </rPh>
    <phoneticPr fontId="2"/>
  </si>
  <si>
    <t>（116）　本業の年間就業日数・就業の規則性・週間就業時間　【本業年間日数･規則性･週間時間】</t>
    <phoneticPr fontId="10"/>
  </si>
  <si>
    <t>（49区分）</t>
    <rPh sb="3" eb="5">
      <t>クブン</t>
    </rPh>
    <phoneticPr fontId="3"/>
  </si>
  <si>
    <t>（25区分）</t>
    <rPh sb="3" eb="5">
      <t>クブン</t>
    </rPh>
    <phoneticPr fontId="3"/>
  </si>
  <si>
    <t>（18区分）</t>
    <rPh sb="3" eb="5">
      <t>クブン</t>
    </rPh>
    <phoneticPr fontId="3"/>
  </si>
  <si>
    <t>111_20時間未満（200日未満）（うち規則的就業）</t>
  </si>
  <si>
    <t>112_20～29時間（200日未満）（うち規則的就業）</t>
  </si>
  <si>
    <t>113_30～39時間（200日未満）（うち規則的就業）</t>
  </si>
  <si>
    <t>201_30時間未満（200日以上）</t>
    <phoneticPr fontId="10"/>
  </si>
  <si>
    <t>15_うち規則的就業</t>
  </si>
  <si>
    <t>114_40～49時間（200日未満）（うち規則的就業）</t>
  </si>
  <si>
    <t>202_30～34時間（200日以上）</t>
    <phoneticPr fontId="10"/>
  </si>
  <si>
    <t>151_20時間未満（200日未満）（うち規則的就業）</t>
  </si>
  <si>
    <t>115_50～59時間（200日未満）（うち規則的就業）</t>
  </si>
  <si>
    <t>203_35～39時間（200日以上）</t>
    <phoneticPr fontId="10"/>
  </si>
  <si>
    <t>152_20～29時間（200日未満）（うち規則的就業）</t>
  </si>
  <si>
    <t>116_60～69時間（200日未満）（うち規則的就業）</t>
  </si>
  <si>
    <t>204_40～44時間（200日以上）</t>
    <phoneticPr fontId="10"/>
  </si>
  <si>
    <t>153_30～39時間（200日未満）（うち規則的就業）</t>
  </si>
  <si>
    <t>117_70時間以上（200日未満）（うち規則的就業）</t>
    <rPh sb="8" eb="10">
      <t>イジョウ</t>
    </rPh>
    <phoneticPr fontId="2"/>
  </si>
  <si>
    <t>205_45～49時間（200日以上）</t>
    <phoneticPr fontId="10"/>
  </si>
  <si>
    <t>154_40～49時間（200日未満）（うち規則的就業）</t>
  </si>
  <si>
    <t>206_50～54時間（200日以上）</t>
    <phoneticPr fontId="10"/>
  </si>
  <si>
    <t>155_50～59時間（200日未満）（うち規則的就業）</t>
  </si>
  <si>
    <t>207_55～59時間（200日以上）</t>
    <phoneticPr fontId="10"/>
  </si>
  <si>
    <t>156_60～69時間（200日未満）（うち規則的就業）</t>
  </si>
  <si>
    <t>208_60～64時間（200日以上）</t>
    <phoneticPr fontId="10"/>
  </si>
  <si>
    <t>157_70時間以上（200日未満）（うち規則的就業）</t>
    <rPh sb="8" eb="10">
      <t>イジョウ</t>
    </rPh>
    <phoneticPr fontId="2"/>
  </si>
  <si>
    <t>209_65～69時間（200日以上）</t>
    <phoneticPr fontId="10"/>
  </si>
  <si>
    <t>210_70時間以上（200日以上）</t>
    <rPh sb="8" eb="10">
      <t>イジョウ</t>
    </rPh>
    <phoneticPr fontId="10"/>
  </si>
  <si>
    <t>201_20時間未満（200日以上）</t>
    <rPh sb="14" eb="15">
      <t>ニチ</t>
    </rPh>
    <rPh sb="15" eb="17">
      <t>イジョウ</t>
    </rPh>
    <phoneticPr fontId="2"/>
  </si>
  <si>
    <t>202_20～29時間（200日以上）</t>
    <phoneticPr fontId="2"/>
  </si>
  <si>
    <t>21101_30時間未満（200～249日）</t>
    <phoneticPr fontId="10"/>
  </si>
  <si>
    <t>203_30～39時間（200日以上）</t>
    <phoneticPr fontId="2"/>
  </si>
  <si>
    <t>21102_30～34時間（200～249日）</t>
    <phoneticPr fontId="10"/>
  </si>
  <si>
    <t>204_40～49時間（200日以上）</t>
    <phoneticPr fontId="2"/>
  </si>
  <si>
    <t>21103_35～39時間（200～249日）</t>
    <phoneticPr fontId="10"/>
  </si>
  <si>
    <t>205_50～59時間（200日以上）</t>
    <phoneticPr fontId="2"/>
  </si>
  <si>
    <t>21104_40～44時間（200～249日）</t>
    <phoneticPr fontId="10"/>
  </si>
  <si>
    <t>206_60～69時間（200日以上）</t>
    <phoneticPr fontId="2"/>
  </si>
  <si>
    <t>21105_45～49時間（200～249日）</t>
    <phoneticPr fontId="10"/>
  </si>
  <si>
    <t>207_70時間以上（200日以上）</t>
    <rPh sb="8" eb="10">
      <t>イジョウ</t>
    </rPh>
    <phoneticPr fontId="2"/>
  </si>
  <si>
    <t>21106_50～54時間（200～249日）</t>
    <phoneticPr fontId="10"/>
  </si>
  <si>
    <t>21107_55～59時間（200～249日）</t>
    <phoneticPr fontId="10"/>
  </si>
  <si>
    <t>21108_60～64時間（200～249日）</t>
    <phoneticPr fontId="10"/>
  </si>
  <si>
    <t>21109_65～69時間（200～249日）</t>
    <phoneticPr fontId="10"/>
  </si>
  <si>
    <t>21110_70時間以上（200～249日）</t>
    <rPh sb="10" eb="12">
      <t>イジョウ</t>
    </rPh>
    <phoneticPr fontId="10"/>
  </si>
  <si>
    <t>21201_30時間未満（250～299日）</t>
    <phoneticPr fontId="10"/>
  </si>
  <si>
    <t>21202_30～34時間（250～299日）</t>
    <phoneticPr fontId="10"/>
  </si>
  <si>
    <t>21203_35～39時間（250～299日）</t>
    <phoneticPr fontId="10"/>
  </si>
  <si>
    <t>21204_40～44時間（250～299日）</t>
    <phoneticPr fontId="10"/>
  </si>
  <si>
    <t>21205_45～49時間（250～299日）</t>
    <phoneticPr fontId="10"/>
  </si>
  <si>
    <t>21206_50～54時間（250～299日）</t>
    <phoneticPr fontId="10"/>
  </si>
  <si>
    <t>21207_55～59時間（250～299日）</t>
    <phoneticPr fontId="10"/>
  </si>
  <si>
    <t>21208_60～64時間（250～299日）</t>
    <phoneticPr fontId="10"/>
  </si>
  <si>
    <t>21209_65～69時間（250～299日）</t>
    <phoneticPr fontId="10"/>
  </si>
  <si>
    <t>21210_70時間以上（250～299日）</t>
    <rPh sb="10" eb="12">
      <t>イジョウ</t>
    </rPh>
    <phoneticPr fontId="10"/>
  </si>
  <si>
    <t>21301_30時間未満（300日以上）</t>
    <phoneticPr fontId="10"/>
  </si>
  <si>
    <t>21302_30～34時間（300日以上）</t>
    <phoneticPr fontId="10"/>
  </si>
  <si>
    <t>21303_35～39時間（300日以上）</t>
    <phoneticPr fontId="10"/>
  </si>
  <si>
    <t>21304_40～44時間（300日以上）</t>
    <phoneticPr fontId="10"/>
  </si>
  <si>
    <t>21305_45～49時間（300日以上）</t>
    <phoneticPr fontId="10"/>
  </si>
  <si>
    <t>21306_50～54時間（300日以上）</t>
    <phoneticPr fontId="10"/>
  </si>
  <si>
    <t>21307_55～59時間（300日以上）</t>
    <phoneticPr fontId="10"/>
  </si>
  <si>
    <t>21308_60～64時間（300日以上）</t>
    <phoneticPr fontId="10"/>
  </si>
  <si>
    <t>21309_65～69時間（300日以上）</t>
    <phoneticPr fontId="10"/>
  </si>
  <si>
    <t>21310_70時間以上（300日以上）</t>
    <rPh sb="10" eb="12">
      <t>イジョウ</t>
    </rPh>
    <phoneticPr fontId="10"/>
  </si>
  <si>
    <t>（117）　本業のテレワーク実施の有無・頻度　【本業テレ実施有無･頻度】</t>
    <rPh sb="6" eb="8">
      <t>ホンギョウ</t>
    </rPh>
    <rPh sb="14" eb="16">
      <t>ジッシ</t>
    </rPh>
    <rPh sb="17" eb="19">
      <t>ウム</t>
    </rPh>
    <rPh sb="20" eb="22">
      <t>ヒンド</t>
    </rPh>
    <phoneticPr fontId="3"/>
  </si>
  <si>
    <t>（119）　本業の所得　【本業所得】</t>
    <phoneticPr fontId="10"/>
  </si>
  <si>
    <t>1_100万円未満</t>
  </si>
  <si>
    <t>2_100～199万円</t>
  </si>
  <si>
    <t>3_200～299万円</t>
  </si>
  <si>
    <t>4_300～399万円</t>
  </si>
  <si>
    <t>5_400～499万円</t>
  </si>
  <si>
    <t>6_500～599万円</t>
  </si>
  <si>
    <t>7_600～699万円</t>
  </si>
  <si>
    <t>8_700～999万円</t>
  </si>
  <si>
    <t>9_1000万円以上</t>
  </si>
  <si>
    <t>（121）　副業の産業　【副業産業】</t>
    <phoneticPr fontId="10"/>
  </si>
  <si>
    <t>1_農林業</t>
  </si>
  <si>
    <t>2_非農林業</t>
  </si>
  <si>
    <t>（123）　副業の就業の規則性・週間就業時間　【副業規則性･週間時間】</t>
    <phoneticPr fontId="2"/>
  </si>
  <si>
    <t>2_規則的就業</t>
  </si>
  <si>
    <t>（124）　前職の従業上の地位・雇用形態　【前職従地位･雇形】</t>
    <phoneticPr fontId="10"/>
  </si>
  <si>
    <t>2_うち家族従業者</t>
  </si>
  <si>
    <t>3_うち会社などの役員を除く雇用者</t>
  </si>
  <si>
    <t>31_正規の職員・従業員</t>
  </si>
  <si>
    <t>32_非正規の職員・従業員</t>
  </si>
  <si>
    <t>321_パート</t>
  </si>
  <si>
    <t>322_アルバイト</t>
  </si>
  <si>
    <t>323_労働者派遣事業所の派遣社員</t>
  </si>
  <si>
    <t>324_契約社員</t>
  </si>
  <si>
    <t>325_嘱託</t>
  </si>
  <si>
    <t>326_その他</t>
  </si>
  <si>
    <t>（128）　世帯主の年齢　【世主年齢】</t>
    <phoneticPr fontId="10"/>
  </si>
  <si>
    <t>01_15～24歳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</si>
  <si>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</si>
  <si>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</si>
  <si>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</si>
  <si>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</si>
  <si>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</si>
  <si>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</si>
  <si>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</si>
  <si>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</si>
  <si>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10_65歳以上</t>
  </si>
  <si>
    <t>（132）　世帯主の産業　【世主産業】</t>
    <rPh sb="6" eb="8">
      <t>セタイ</t>
    </rPh>
    <rPh sb="8" eb="9">
      <t>ヌシ</t>
    </rPh>
    <rPh sb="10" eb="12">
      <t>サンギョウ</t>
    </rPh>
    <phoneticPr fontId="3"/>
  </si>
  <si>
    <t>（133）　世帯主の職業　【世主職業】</t>
    <rPh sb="6" eb="8">
      <t>セタイ</t>
    </rPh>
    <rPh sb="8" eb="9">
      <t>ヌシ</t>
    </rPh>
    <rPh sb="10" eb="12">
      <t>ショクギョウ</t>
    </rPh>
    <phoneticPr fontId="3"/>
  </si>
  <si>
    <t>（139）　夫の就業状態・仕事の主従　【夫就状･仕主従】</t>
    <phoneticPr fontId="10"/>
  </si>
  <si>
    <t>11_育児休業等制度の利用あり（有業者）</t>
  </si>
  <si>
    <t>111_うち雇用者（有業者）（育児休業等制度の利用あり）</t>
  </si>
  <si>
    <t>1111_うち正規の職員・従業員（有業者）（育児休業等制度の利用あり）（うち雇用者）</t>
  </si>
  <si>
    <t>1112_うち非正規の職員・従業員（有業者）（育児休業等制度の利用あり）（うち雇用者）</t>
  </si>
  <si>
    <t>12_育児休業等制度の利用なし（有業者）</t>
  </si>
  <si>
    <t>121_うち雇用者（有業者）（育児休業等制度の利用なし）</t>
  </si>
  <si>
    <t>1211_うち正規の職員・従業員（有業者）（育児休業等制度の利用なし）（うち雇用者）</t>
  </si>
  <si>
    <t>1212_うち非正規の職員・従業員（有業者）（育児休業等制度の利用なし）（うち雇用者）</t>
  </si>
  <si>
    <t>（143）　夫の就業状態・従業上の地位・雇用形態　【夫就状･従地位･雇形】</t>
    <phoneticPr fontId="3"/>
  </si>
  <si>
    <t>1_うち有業者</t>
    <phoneticPr fontId="10"/>
  </si>
  <si>
    <t>（147）　夫の副業の有無　【夫副業有無】</t>
    <rPh sb="6" eb="7">
      <t>オット</t>
    </rPh>
    <rPh sb="8" eb="10">
      <t>フクギョウ</t>
    </rPh>
    <rPh sb="11" eb="13">
      <t>ウム</t>
    </rPh>
    <phoneticPr fontId="3"/>
  </si>
  <si>
    <t>11_１時間未満</t>
  </si>
  <si>
    <t>12_１～２時間未満</t>
  </si>
  <si>
    <t>13_２～４時間未満</t>
  </si>
  <si>
    <t>14_４～６時間未満</t>
  </si>
  <si>
    <t>15_６～８時間未満</t>
  </si>
  <si>
    <t>16_８時間以上</t>
  </si>
  <si>
    <t>1_育児休業制度の利用あり</t>
  </si>
  <si>
    <t>2_育児休業制度以外の利用あり</t>
  </si>
  <si>
    <t>（151）　妻の年齢　【妻年齢】</t>
    <phoneticPr fontId="10"/>
  </si>
  <si>
    <t>（153）　妻の就業状態・仕事の主従　【妻就状･仕主従】</t>
    <phoneticPr fontId="10"/>
  </si>
  <si>
    <t>11_失業していた</t>
  </si>
  <si>
    <t>12_学校を卒業した</t>
  </si>
  <si>
    <t>13_収入を得る必要が生じた</t>
  </si>
  <si>
    <t>14_知識や技能を生かしたかった</t>
  </si>
  <si>
    <t>15_社会に出たかった</t>
  </si>
  <si>
    <t>16_時間に余裕ができた</t>
  </si>
  <si>
    <t>17_健康を維持したい</t>
  </si>
  <si>
    <t>18_よりよい条件の仕事が見つかった</t>
  </si>
  <si>
    <t>19_その他</t>
  </si>
  <si>
    <t>（158）　妻の就業状態・仕事の主従・育児休業等制度利用の有無・従業上の地位・雇用形態　【妻就状･仕主従･育児休有無･従地位･雇形】</t>
    <phoneticPr fontId="10"/>
  </si>
  <si>
    <t>21_育児休業等制度の利用あり（無業者）</t>
  </si>
  <si>
    <t>22_育児休業等制度の利用なし（無業者）</t>
  </si>
  <si>
    <t>（159）　妻の就業状態・従業上の地位・雇用形態　【妻就状･従地位･雇形】</t>
    <phoneticPr fontId="3"/>
  </si>
  <si>
    <t>（160）　妻の従業上の地位・雇用形態　【妻従地位･雇形】</t>
    <phoneticPr fontId="10"/>
  </si>
  <si>
    <t>11_うち内職者</t>
  </si>
  <si>
    <t>（178）　世帯の家族類型　【類型】</t>
    <phoneticPr fontId="10"/>
  </si>
  <si>
    <t>1_うち夫婦のみの世帯</t>
  </si>
  <si>
    <t>1_夫婦のみの世帯</t>
  </si>
  <si>
    <t>1_夫婦と子供から成る世帯</t>
  </si>
  <si>
    <t>2_うち夫婦と親から成る世帯</t>
  </si>
  <si>
    <t>2_夫婦と親から成る世帯</t>
  </si>
  <si>
    <t>2_夫婦、子供と親から成る世帯</t>
  </si>
  <si>
    <t>3_うち夫婦と子供から成る世帯</t>
  </si>
  <si>
    <t>3_夫婦と子供から成る世帯</t>
  </si>
  <si>
    <t>4_うち夫婦、子供と親から成る世帯</t>
  </si>
  <si>
    <t>4_夫婦、子供と親から成る世帯</t>
  </si>
  <si>
    <t>5_うちひとり親と子供から成る世帯</t>
  </si>
  <si>
    <t>6_うち兄弟姉妹のみから成る世帯</t>
  </si>
  <si>
    <t>7_うち単身世帯</t>
  </si>
  <si>
    <t>（179）　世帯の家族類型・６歳未満の子供の有無　【類型･6歳未満子有無】</t>
    <phoneticPr fontId="10"/>
  </si>
  <si>
    <t>31_うち６歳未満の子供あり（夫婦と子供から成る世帯）</t>
  </si>
  <si>
    <t>41_うち６歳未満の子供あり（夫婦、子供と親から成る世帯）</t>
  </si>
  <si>
    <t>（180）　世帯の家族類型・末子の年齢　【類型･末子年齢】</t>
    <phoneticPr fontId="10"/>
  </si>
  <si>
    <t>31_末子が６歳未満（夫婦と子供から成る世帯）</t>
  </si>
  <si>
    <t>32_末子が６～14歳（夫婦と子供から成る世帯）</t>
  </si>
  <si>
    <t>33_末子が15歳以上（夫婦と子供から成る世帯）</t>
  </si>
  <si>
    <t>41_末子が６歳未満（夫婦、子供と親から成る世帯）</t>
  </si>
  <si>
    <t>42_末子が６～14歳（夫婦、子供と親から成る世帯）</t>
  </si>
  <si>
    <t>43_末子が15歳以上（夫婦、子供と親から成る世帯）</t>
  </si>
  <si>
    <t>21_夫婦ともに有業（夫婦と親から成る世帯）</t>
  </si>
  <si>
    <t>211_うち有業の親あり（夫婦と親から成る世帯）（夫婦ともに有業）</t>
  </si>
  <si>
    <t>22_夫が有業で妻が無業（夫婦と親から成る世帯）</t>
  </si>
  <si>
    <t>221_うち有業の親あり（夫婦と親から成る世帯）（夫が有業で妻が無業）</t>
  </si>
  <si>
    <t>23_夫が無業で妻が有業（夫婦と親から成る世帯）</t>
  </si>
  <si>
    <t>231_うち有業の親あり（夫婦と親から成る世帯）（夫が無業で妻が有業）</t>
  </si>
  <si>
    <t>24_夫婦ともに無業（夫婦と親から成る世帯）</t>
  </si>
  <si>
    <t>241_うち有業の親あり（夫婦と親から成る世帯）（夫婦ともに無業）</t>
  </si>
  <si>
    <t>31_夫婦ともに有業（夫婦と子供から成る世帯）</t>
  </si>
  <si>
    <t>32_夫が有業で妻が無業（夫婦と子供から成る世帯）</t>
  </si>
  <si>
    <t>33_夫が無業で妻が有業（夫婦と子供から成る世帯）</t>
  </si>
  <si>
    <t>34_夫婦ともに無業（夫婦と子供から成る世帯）</t>
  </si>
  <si>
    <t>41_夫婦ともに有業（夫婦、子供と親から成る世帯）</t>
  </si>
  <si>
    <t>411_うち有業の親あり（夫婦、子供と親から成る世帯）（夫婦ともに有業）</t>
  </si>
  <si>
    <t>42_夫が有業で妻が無業（夫婦、子供と親から成る世帯）</t>
  </si>
  <si>
    <t>421_うち有業の親あり（夫婦、子供と親から成る世帯）（夫が有業で妻が無業）</t>
  </si>
  <si>
    <t>43_夫が無業で妻が有業（夫婦、子供と親から成る世帯）</t>
  </si>
  <si>
    <t>431_うち有業の親あり（夫婦、子供と親から成る世帯）（夫が無業で妻が有業）</t>
  </si>
  <si>
    <t>44_夫婦ともに無業（夫婦、子供と親から成る世帯）</t>
  </si>
  <si>
    <t>441_うち有業の親あり（夫婦、子供と親から成る世帯）（夫婦ともに無業）</t>
  </si>
  <si>
    <t>11_夫婦ともに有業（夫婦のみの世帯）</t>
  </si>
  <si>
    <t>12_夫が有業で妻が無業（夫婦のみの世帯）</t>
  </si>
  <si>
    <t>13_夫が無業で妻が有業（夫婦のみの世帯）</t>
  </si>
  <si>
    <t>14_夫婦ともに無業（夫婦のみの世帯）</t>
  </si>
  <si>
    <t>（184）　一般・単身世帯　【一般･単身】</t>
    <phoneticPr fontId="10"/>
  </si>
  <si>
    <t>1_一般世帯</t>
  </si>
  <si>
    <t>2_単身世帯</t>
  </si>
  <si>
    <t>（185）　一般・単身世帯・世帯の家族類型　【一般･単身･類型】</t>
    <phoneticPr fontId="10"/>
  </si>
  <si>
    <t>11_うち夫婦のみの世帯</t>
  </si>
  <si>
    <t>12_うち夫婦と親から成る世帯</t>
  </si>
  <si>
    <t>13_うち夫婦と子供から成る世帯</t>
  </si>
  <si>
    <t>14_うち夫婦、子供と親から成る世帯</t>
  </si>
  <si>
    <t>1_夫婦ともに有業</t>
  </si>
  <si>
    <t>2_夫が有業で妻が無業</t>
  </si>
  <si>
    <t>3_夫が無業で妻が有業</t>
  </si>
  <si>
    <t>4_夫婦ともに無業</t>
  </si>
  <si>
    <t>1_世帯主が有業者</t>
  </si>
  <si>
    <t>11_うち世帯主が雇用者</t>
  </si>
  <si>
    <t>12_世帯主のみ有業者</t>
  </si>
  <si>
    <t>13_世帯主以外に有業者あり</t>
  </si>
  <si>
    <t>2_世帯主が無業者</t>
  </si>
  <si>
    <t>21_うち世帯主以外に有業者あり</t>
  </si>
  <si>
    <t>1_介護をしている者がいる</t>
  </si>
  <si>
    <t>111_介護休業制度の利用あり</t>
  </si>
  <si>
    <t>112_短時間勤務制度の利用あり</t>
  </si>
  <si>
    <t>113_介護休暇制度の利用あり</t>
  </si>
  <si>
    <t>114_残業の免除・制限の利用あり</t>
  </si>
  <si>
    <t>2_介護をしている者がいない</t>
  </si>
  <si>
    <t>（190）　世帯の収入の種類・有業親族世帯人員　【世帯収入種類･有業親族人員】</t>
    <phoneticPr fontId="10"/>
  </si>
  <si>
    <t>1_賃金・給料がある世帯</t>
  </si>
  <si>
    <t>11_賃金・給料のみの世帯</t>
  </si>
  <si>
    <t>111_有業親族世帯人員１人（賃金・給料がある世帯）（賃金・給料のみの世帯）</t>
  </si>
  <si>
    <t>112_有業親族世帯人員２人以上（賃金・給料がある世帯）（賃金・給料のみの世帯）</t>
  </si>
  <si>
    <t>12_賃金・給料以外の収入もある世帯</t>
  </si>
  <si>
    <t>121_有業親族世帯人員１人（賃金・給料がある世帯）（賃金・給料以外の収入もある世帯）</t>
  </si>
  <si>
    <t>122_有業親族世帯人員２人以上（賃金・給料がある世帯）（賃金・給料以外の収入もある世帯）</t>
  </si>
  <si>
    <t>2_賃金・給料がない世帯</t>
  </si>
  <si>
    <t>13_1500～1999万円</t>
  </si>
  <si>
    <t>14_2000万円以上</t>
  </si>
  <si>
    <t>1_１人</t>
  </si>
  <si>
    <t>2_２人</t>
  </si>
  <si>
    <t>3_３人</t>
  </si>
  <si>
    <t>4_４人</t>
  </si>
  <si>
    <t>5_５人以上</t>
  </si>
  <si>
    <t>01_世帯人員１人</t>
  </si>
  <si>
    <t>02_世帯人員２人</t>
  </si>
  <si>
    <t>03_世帯人員３人</t>
  </si>
  <si>
    <t>04_世帯人員４人</t>
  </si>
  <si>
    <t>05_世帯人員５人以上</t>
  </si>
  <si>
    <t>06_親族世帯人員１人</t>
  </si>
  <si>
    <t>07_親族世帯人員２人</t>
  </si>
  <si>
    <t>08_親族世帯人員３人</t>
  </si>
  <si>
    <t>09_親族世帯人員４人</t>
  </si>
  <si>
    <t>10_親族世帯人員５人以上</t>
  </si>
  <si>
    <t>11_有業親族世帯人員０人</t>
  </si>
  <si>
    <t>12_有業親族世帯人員１人</t>
  </si>
  <si>
    <t>13_有業親族世帯人員２人</t>
  </si>
  <si>
    <t>14_有業親族世帯人員３人</t>
  </si>
  <si>
    <t>15_有業親族世帯人員４人以上</t>
  </si>
  <si>
    <t>1_うち６歳未満の子供あり</t>
  </si>
  <si>
    <t>1_子供が１人</t>
  </si>
  <si>
    <t>2_子供が２人</t>
  </si>
  <si>
    <t>3_子供が３人以上</t>
  </si>
  <si>
    <t>（197）　末子の年齢　【末子年齢】</t>
    <phoneticPr fontId="10"/>
  </si>
  <si>
    <t>1_０歳</t>
  </si>
  <si>
    <t>2_１歳</t>
  </si>
  <si>
    <t>3_２歳</t>
  </si>
  <si>
    <t>4_３歳</t>
  </si>
  <si>
    <t>5_４歳</t>
  </si>
  <si>
    <t>6_５歳</t>
  </si>
  <si>
    <t>00_全国</t>
  </si>
  <si>
    <t>011_札幌市</t>
  </si>
  <si>
    <t>012_旭川市</t>
  </si>
  <si>
    <t>021_青森市</t>
  </si>
  <si>
    <t>031_盛岡市</t>
  </si>
  <si>
    <t>041_仙台市</t>
  </si>
  <si>
    <t>051_秋田市</t>
  </si>
  <si>
    <t>061_山形市</t>
  </si>
  <si>
    <t>071_福島市</t>
  </si>
  <si>
    <t>072_郡山市</t>
  </si>
  <si>
    <t>073_いわき市</t>
  </si>
  <si>
    <t>081_水戸市</t>
  </si>
  <si>
    <t>091_宇都宮市</t>
  </si>
  <si>
    <t>101_前橋市</t>
  </si>
  <si>
    <t>102_高崎市</t>
  </si>
  <si>
    <t>111_さいたま市</t>
  </si>
  <si>
    <t>112_川越市</t>
  </si>
  <si>
    <t>113_川口市</t>
  </si>
  <si>
    <t>114_所沢市</t>
  </si>
  <si>
    <t>115_越谷市</t>
  </si>
  <si>
    <t>121_千葉市</t>
  </si>
  <si>
    <t>122_市川市</t>
  </si>
  <si>
    <t>123_船橋市</t>
  </si>
  <si>
    <t>124_松戸市</t>
  </si>
  <si>
    <t>125_柏市</t>
  </si>
  <si>
    <t>131_特別区部</t>
  </si>
  <si>
    <t>132_八王子市</t>
  </si>
  <si>
    <t>133_町田市</t>
  </si>
  <si>
    <t>141_横浜市</t>
  </si>
  <si>
    <t>142_川崎市</t>
  </si>
  <si>
    <t>143_相模原市</t>
  </si>
  <si>
    <t>144_横須賀市</t>
  </si>
  <si>
    <t>145_藤沢市</t>
  </si>
  <si>
    <t>151_新潟市</t>
  </si>
  <si>
    <t>161_富山市</t>
  </si>
  <si>
    <t>171_金沢市</t>
  </si>
  <si>
    <t>181_福井市</t>
  </si>
  <si>
    <t>191_甲府市</t>
  </si>
  <si>
    <t>201_長野市</t>
  </si>
  <si>
    <t>211_岐阜市</t>
  </si>
  <si>
    <t>221_静岡市</t>
  </si>
  <si>
    <t>222_浜松市</t>
  </si>
  <si>
    <t>231_名古屋市</t>
  </si>
  <si>
    <t>232_豊橋市</t>
  </si>
  <si>
    <t>233_岡崎市</t>
  </si>
  <si>
    <t>234_一宮市</t>
  </si>
  <si>
    <t>235_春日井市</t>
  </si>
  <si>
    <t>236_豊田市</t>
  </si>
  <si>
    <t>241_津市</t>
  </si>
  <si>
    <t>242_四日市市</t>
  </si>
  <si>
    <t>251_大津市</t>
  </si>
  <si>
    <t>261_京都市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</si>
  <si>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</si>
  <si>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</si>
  <si>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</si>
  <si>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</si>
  <si>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</si>
  <si>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</si>
  <si>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</si>
  <si>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281_神戸市</t>
  </si>
  <si>
    <t>282_姫路市</t>
  </si>
  <si>
    <t>283_尼崎市</t>
  </si>
  <si>
    <t>291_奈良市</t>
  </si>
  <si>
    <t>301_和歌山市</t>
  </si>
  <si>
    <t>311_鳥取市</t>
  </si>
  <si>
    <t>321_松江市</t>
  </si>
  <si>
    <t>331_岡山市</t>
  </si>
  <si>
    <t>332_倉敷市</t>
  </si>
  <si>
    <t>341_広島市</t>
  </si>
  <si>
    <t>342_福山市</t>
  </si>
  <si>
    <t>351_山口市</t>
  </si>
  <si>
    <t>361_徳島市</t>
  </si>
  <si>
    <t>371_高松市</t>
  </si>
  <si>
    <t>381_松山市</t>
  </si>
  <si>
    <t>391_高知市</t>
  </si>
  <si>
    <t>401_北九州市</t>
  </si>
  <si>
    <t>402_福岡市</t>
  </si>
  <si>
    <t>403_久留米市</t>
  </si>
  <si>
    <t>411_佐賀市</t>
  </si>
  <si>
    <t>421_長崎市</t>
  </si>
  <si>
    <t>431_熊本市</t>
  </si>
  <si>
    <t>441_大分市</t>
  </si>
  <si>
    <t>451_宮崎市</t>
  </si>
  <si>
    <t>461_鹿児島市</t>
  </si>
  <si>
    <t>471_那覇市</t>
  </si>
  <si>
    <t>令和４年就業構造基本調査　分類一覧</t>
    <rPh sb="0" eb="2">
      <t>レイワ</t>
    </rPh>
    <phoneticPr fontId="10"/>
  </si>
  <si>
    <t>300.</t>
    <phoneticPr fontId="10"/>
  </si>
  <si>
    <t>令和４年就業構造基本調査　分類事項一覧</t>
    <rPh sb="0" eb="2">
      <t>レイワ</t>
    </rPh>
    <rPh sb="3" eb="4">
      <t>ネン</t>
    </rPh>
    <phoneticPr fontId="10"/>
  </si>
  <si>
    <t>（5）　世帯主との続き柄・一般・単身世帯・配偶関係　【続柄･一般･単身･配関】</t>
    <phoneticPr fontId="10"/>
  </si>
  <si>
    <t>0_総数</t>
    <phoneticPr fontId="10"/>
  </si>
  <si>
    <t>1_世帯主</t>
    <phoneticPr fontId="10"/>
  </si>
  <si>
    <t>11_うち単身者</t>
    <phoneticPr fontId="10"/>
  </si>
  <si>
    <t>111_未婚</t>
    <phoneticPr fontId="10"/>
  </si>
  <si>
    <t>112_配偶者あり</t>
    <phoneticPr fontId="10"/>
  </si>
  <si>
    <t>113_死別・離別</t>
    <phoneticPr fontId="10"/>
  </si>
  <si>
    <t>2_世帯主の配偶者</t>
    <phoneticPr fontId="10"/>
  </si>
  <si>
    <t>3_その他の親族世帯員</t>
    <phoneticPr fontId="10"/>
  </si>
  <si>
    <t>4_非親族世帯員</t>
    <phoneticPr fontId="10"/>
  </si>
  <si>
    <t>（15区分）</t>
    <phoneticPr fontId="10"/>
  </si>
  <si>
    <t>（13区分）</t>
    <phoneticPr fontId="10"/>
  </si>
  <si>
    <t>（3区分）　</t>
    <rPh sb="2" eb="4">
      <t>クブン</t>
    </rPh>
    <phoneticPr fontId="10"/>
  </si>
  <si>
    <t>1_卒業者</t>
    <phoneticPr fontId="10"/>
  </si>
  <si>
    <t>11_小学・中学（卒業者）</t>
    <phoneticPr fontId="10"/>
  </si>
  <si>
    <t>2_在学者</t>
    <phoneticPr fontId="10"/>
  </si>
  <si>
    <t>12_高校・旧制中（卒業者）</t>
    <phoneticPr fontId="10"/>
  </si>
  <si>
    <t>13_専門学校（２年未満）（卒業者）</t>
    <phoneticPr fontId="10"/>
  </si>
  <si>
    <t>14_専門学校（２～４年未満）（卒業者）</t>
    <phoneticPr fontId="10"/>
  </si>
  <si>
    <t>15_専門学校（４年以上）（卒業者）</t>
    <phoneticPr fontId="10"/>
  </si>
  <si>
    <t>16_短大（卒業者）</t>
    <phoneticPr fontId="10"/>
  </si>
  <si>
    <t>17_高専（卒業者）</t>
    <phoneticPr fontId="10"/>
  </si>
  <si>
    <t>18_大学（卒業者）</t>
    <phoneticPr fontId="10"/>
  </si>
  <si>
    <t>19_大学院（卒業者）</t>
    <phoneticPr fontId="10"/>
  </si>
  <si>
    <t>91_修士</t>
    <rPh sb="3" eb="5">
      <t>シュウシ</t>
    </rPh>
    <phoneticPr fontId="10"/>
  </si>
  <si>
    <t>191_修士（卒業者）</t>
    <rPh sb="4" eb="6">
      <t>シュウシ</t>
    </rPh>
    <rPh sb="7" eb="10">
      <t>ソツギョウシャ</t>
    </rPh>
    <phoneticPr fontId="10"/>
  </si>
  <si>
    <t>191_修士（卒業者）</t>
    <rPh sb="4" eb="6">
      <t>シュウシ</t>
    </rPh>
    <phoneticPr fontId="10"/>
  </si>
  <si>
    <t>92_専門職</t>
    <rPh sb="3" eb="6">
      <t>センモンショク</t>
    </rPh>
    <phoneticPr fontId="10"/>
  </si>
  <si>
    <t>192_専門職（卒業者）</t>
    <rPh sb="4" eb="7">
      <t>センモンショク</t>
    </rPh>
    <rPh sb="8" eb="11">
      <t>ソツギョウシャ</t>
    </rPh>
    <phoneticPr fontId="10"/>
  </si>
  <si>
    <t>192_専門職（卒業者）</t>
    <rPh sb="4" eb="7">
      <t>センモンショク</t>
    </rPh>
    <phoneticPr fontId="10"/>
  </si>
  <si>
    <t>93_博士</t>
    <rPh sb="3" eb="5">
      <t>ハクシ</t>
    </rPh>
    <phoneticPr fontId="10"/>
  </si>
  <si>
    <t>193_博士（卒業者）</t>
    <rPh sb="4" eb="6">
      <t>ハクシ</t>
    </rPh>
    <rPh sb="7" eb="10">
      <t>ソツギョウシャ</t>
    </rPh>
    <phoneticPr fontId="10"/>
  </si>
  <si>
    <t>193_博士（卒業者）</t>
    <rPh sb="4" eb="6">
      <t>ハクシ</t>
    </rPh>
    <phoneticPr fontId="10"/>
  </si>
  <si>
    <t>23_専門学校（２年未満）（在学者）</t>
    <phoneticPr fontId="10"/>
  </si>
  <si>
    <t>291_修士（在学者）</t>
    <rPh sb="4" eb="6">
      <t>シュウシ</t>
    </rPh>
    <rPh sb="7" eb="9">
      <t>ザイガク</t>
    </rPh>
    <rPh sb="9" eb="10">
      <t>シャ</t>
    </rPh>
    <phoneticPr fontId="10"/>
  </si>
  <si>
    <t>292_専門職（在学者）</t>
    <rPh sb="4" eb="7">
      <t>センモンショク</t>
    </rPh>
    <rPh sb="8" eb="10">
      <t>ザイガク</t>
    </rPh>
    <rPh sb="10" eb="11">
      <t>シャ</t>
    </rPh>
    <phoneticPr fontId="10"/>
  </si>
  <si>
    <t>293_博士（在学者）</t>
    <rPh sb="4" eb="6">
      <t>ハクシ</t>
    </rPh>
    <rPh sb="7" eb="9">
      <t>ザイガク</t>
    </rPh>
    <rPh sb="9" eb="10">
      <t>シャ</t>
    </rPh>
    <phoneticPr fontId="10"/>
  </si>
  <si>
    <t>1_平成30年以降</t>
    <phoneticPr fontId="10"/>
  </si>
  <si>
    <t>2_平成25年～29年</t>
    <phoneticPr fontId="10"/>
  </si>
  <si>
    <t>3_平成20年～24年</t>
    <phoneticPr fontId="10"/>
  </si>
  <si>
    <t>4_平成15年～19年</t>
    <phoneticPr fontId="10"/>
  </si>
  <si>
    <t>5_平成10年～14年</t>
    <phoneticPr fontId="10"/>
  </si>
  <si>
    <t>6_平成５年～９年</t>
    <rPh sb="2" eb="4">
      <t>ヘイセイ</t>
    </rPh>
    <phoneticPr fontId="10"/>
  </si>
  <si>
    <t>7_平成４年以前</t>
    <rPh sb="2" eb="4">
      <t>ヘイセイ</t>
    </rPh>
    <phoneticPr fontId="10"/>
  </si>
  <si>
    <t>21_家事をしている者</t>
    <phoneticPr fontId="10"/>
  </si>
  <si>
    <t>（9区分）</t>
    <phoneticPr fontId="10"/>
  </si>
  <si>
    <t>（8B区分）</t>
    <phoneticPr fontId="10"/>
  </si>
  <si>
    <t>（8C区分）</t>
    <rPh sb="3" eb="5">
      <t>クブン</t>
    </rPh>
    <phoneticPr fontId="10"/>
  </si>
  <si>
    <t>（7区分）</t>
    <phoneticPr fontId="10"/>
  </si>
  <si>
    <t>1_うち自営業主</t>
    <phoneticPr fontId="10"/>
  </si>
  <si>
    <t>2_うち雇用者</t>
    <phoneticPr fontId="10"/>
  </si>
  <si>
    <t>21_会社などの役員</t>
    <rPh sb="3" eb="5">
      <t>カイシャ</t>
    </rPh>
    <rPh sb="8" eb="10">
      <t>ヤクイン</t>
    </rPh>
    <phoneticPr fontId="10"/>
  </si>
  <si>
    <t>21_うち正規の職員・従業員</t>
    <phoneticPr fontId="10"/>
  </si>
  <si>
    <t>22_会社などの役員を除く雇用者</t>
    <rPh sb="3" eb="5">
      <t>カイシャ</t>
    </rPh>
    <rPh sb="8" eb="10">
      <t>ヤクイン</t>
    </rPh>
    <rPh sb="11" eb="12">
      <t>ノゾ</t>
    </rPh>
    <rPh sb="13" eb="16">
      <t>コヨウシャ</t>
    </rPh>
    <phoneticPr fontId="10"/>
  </si>
  <si>
    <t>22_うち非正規の職員・従業員</t>
    <phoneticPr fontId="10"/>
  </si>
  <si>
    <t>221_正規の職員・従業員</t>
    <phoneticPr fontId="10"/>
  </si>
  <si>
    <t>222_非正規の職員・従業員</t>
    <phoneticPr fontId="10"/>
  </si>
  <si>
    <t>S_（別掲）フリーランス</t>
    <phoneticPr fontId="10"/>
  </si>
  <si>
    <t>（21区分）</t>
    <phoneticPr fontId="10"/>
  </si>
  <si>
    <t>（15A区分）</t>
    <phoneticPr fontId="10"/>
  </si>
  <si>
    <t>（25区分）</t>
    <phoneticPr fontId="10"/>
  </si>
  <si>
    <t>3251_パート</t>
    <phoneticPr fontId="10"/>
  </si>
  <si>
    <t>3252_アルバイト</t>
    <phoneticPr fontId="10"/>
  </si>
  <si>
    <t>3253_労働者派遣事業所の派遣社員</t>
    <phoneticPr fontId="10"/>
  </si>
  <si>
    <t>3254_契約社員</t>
    <phoneticPr fontId="10"/>
  </si>
  <si>
    <t>3255_嘱託</t>
    <phoneticPr fontId="10"/>
  </si>
  <si>
    <t>3256_その他</t>
    <phoneticPr fontId="10"/>
  </si>
  <si>
    <t>21_35時間未満（200～249日）</t>
    <rPh sb="5" eb="7">
      <t>ジカン</t>
    </rPh>
    <rPh sb="7" eb="9">
      <t>ミマン</t>
    </rPh>
    <phoneticPr fontId="10"/>
  </si>
  <si>
    <t>22_35～39時間（200～249日）</t>
    <rPh sb="8" eb="10">
      <t>ジカン</t>
    </rPh>
    <phoneticPr fontId="10"/>
  </si>
  <si>
    <t>23_40～44時間（200～249日）</t>
    <rPh sb="8" eb="10">
      <t>ジカン</t>
    </rPh>
    <phoneticPr fontId="10"/>
  </si>
  <si>
    <t>24_45～49時間（200～249日）</t>
    <rPh sb="8" eb="10">
      <t>ジカン</t>
    </rPh>
    <phoneticPr fontId="10"/>
  </si>
  <si>
    <t>25_50～54時間（200～249日）</t>
    <rPh sb="8" eb="10">
      <t>ジカン</t>
    </rPh>
    <phoneticPr fontId="10"/>
  </si>
  <si>
    <t>26_55～59時間（200～249日）</t>
    <rPh sb="8" eb="10">
      <t>ジカン</t>
    </rPh>
    <phoneticPr fontId="10"/>
  </si>
  <si>
    <t>201_35時間未満（200～249日）</t>
    <rPh sb="6" eb="8">
      <t>ジカン</t>
    </rPh>
    <rPh sb="8" eb="10">
      <t>ミマン</t>
    </rPh>
    <phoneticPr fontId="10"/>
  </si>
  <si>
    <t>27_60時間以上（200～249日）</t>
    <rPh sb="5" eb="7">
      <t>ジカン</t>
    </rPh>
    <rPh sb="7" eb="9">
      <t>イジョウ</t>
    </rPh>
    <phoneticPr fontId="10"/>
  </si>
  <si>
    <t>2R1_（再掲）35～48時間（200～249日）</t>
    <rPh sb="5" eb="7">
      <t>サイケイ</t>
    </rPh>
    <phoneticPr fontId="10"/>
  </si>
  <si>
    <t>2R2_（再掲）49～59時間（200～249日）</t>
    <rPh sb="5" eb="7">
      <t>サイケイ</t>
    </rPh>
    <phoneticPr fontId="10"/>
  </si>
  <si>
    <t>31_35時間未満（250～299日）</t>
    <rPh sb="5" eb="7">
      <t>ジカン</t>
    </rPh>
    <rPh sb="7" eb="9">
      <t>ミマン</t>
    </rPh>
    <phoneticPr fontId="10"/>
  </si>
  <si>
    <t>32_35～39時間（250～299日）</t>
    <rPh sb="8" eb="10">
      <t>ジカン</t>
    </rPh>
    <phoneticPr fontId="10"/>
  </si>
  <si>
    <t>33_40～44時間（250～299日）</t>
    <rPh sb="8" eb="10">
      <t>ジカン</t>
    </rPh>
    <phoneticPr fontId="10"/>
  </si>
  <si>
    <t>34_45～49時間（250～299日）</t>
    <rPh sb="8" eb="10">
      <t>ジカン</t>
    </rPh>
    <phoneticPr fontId="10"/>
  </si>
  <si>
    <t>35_50～54時間（250～299日）</t>
    <rPh sb="8" eb="10">
      <t>ジカン</t>
    </rPh>
    <phoneticPr fontId="10"/>
  </si>
  <si>
    <t>36_55～59時間（250～299日）</t>
    <rPh sb="8" eb="10">
      <t>ジカン</t>
    </rPh>
    <phoneticPr fontId="10"/>
  </si>
  <si>
    <t>37_60時間以上（250～299日）</t>
    <rPh sb="5" eb="7">
      <t>ジカン</t>
    </rPh>
    <rPh sb="7" eb="9">
      <t>イジョウ</t>
    </rPh>
    <phoneticPr fontId="10"/>
  </si>
  <si>
    <t>3R1_（再掲）35～48時間（250～299日）</t>
    <rPh sb="5" eb="7">
      <t>サイケイ</t>
    </rPh>
    <phoneticPr fontId="10"/>
  </si>
  <si>
    <t>3R2_（再掲）49～59時間（250～299日）</t>
    <rPh sb="5" eb="7">
      <t>サイケイ</t>
    </rPh>
    <phoneticPr fontId="10"/>
  </si>
  <si>
    <t>41_35時間未満（300日以上）</t>
    <rPh sb="5" eb="7">
      <t>ジカン</t>
    </rPh>
    <rPh sb="7" eb="9">
      <t>ミマン</t>
    </rPh>
    <phoneticPr fontId="10"/>
  </si>
  <si>
    <t>42_35～39時間（300日以上）</t>
    <rPh sb="8" eb="10">
      <t>ジカン</t>
    </rPh>
    <phoneticPr fontId="10"/>
  </si>
  <si>
    <t>43_40～44時間（300日以上）</t>
    <rPh sb="8" eb="10">
      <t>ジカン</t>
    </rPh>
    <phoneticPr fontId="10"/>
  </si>
  <si>
    <t>301_35時間未満（250～299日）</t>
    <rPh sb="6" eb="8">
      <t>ジカン</t>
    </rPh>
    <rPh sb="8" eb="10">
      <t>ミマン</t>
    </rPh>
    <phoneticPr fontId="10"/>
  </si>
  <si>
    <t>44_45～49時間（300日以上）</t>
    <rPh sb="8" eb="10">
      <t>ジカン</t>
    </rPh>
    <phoneticPr fontId="10"/>
  </si>
  <si>
    <t>45_50～54時間（300日以上）</t>
    <rPh sb="8" eb="10">
      <t>ジカン</t>
    </rPh>
    <phoneticPr fontId="10"/>
  </si>
  <si>
    <t>46_55～59時間（300日以上）</t>
    <rPh sb="8" eb="10">
      <t>ジカン</t>
    </rPh>
    <phoneticPr fontId="10"/>
  </si>
  <si>
    <t>47_60時間以上（300日以上）</t>
    <rPh sb="5" eb="7">
      <t>ジカン</t>
    </rPh>
    <rPh sb="7" eb="9">
      <t>イジョウ</t>
    </rPh>
    <phoneticPr fontId="10"/>
  </si>
  <si>
    <t>4R1_（再掲）35～48時間（300日以上）</t>
    <rPh sb="5" eb="7">
      <t>サイケイ</t>
    </rPh>
    <phoneticPr fontId="10"/>
  </si>
  <si>
    <t>4R2_（再掲）49～59時間（300日以上）</t>
    <rPh sb="5" eb="7">
      <t>サイケイ</t>
    </rPh>
    <phoneticPr fontId="10"/>
  </si>
  <si>
    <t>401_35時間未満（300日以上）</t>
    <rPh sb="6" eb="8">
      <t>ジカン</t>
    </rPh>
    <rPh sb="8" eb="10">
      <t>ミマン</t>
    </rPh>
    <phoneticPr fontId="10"/>
  </si>
  <si>
    <t>（8区分）</t>
    <rPh sb="2" eb="4">
      <t>クブン</t>
    </rPh>
    <phoneticPr fontId="10"/>
  </si>
  <si>
    <t>（3区分）</t>
    <rPh sb="2" eb="4">
      <t>クブン</t>
    </rPh>
    <phoneticPr fontId="10"/>
  </si>
  <si>
    <t>（2区分）</t>
    <rPh sb="2" eb="4">
      <t>クブン</t>
    </rPh>
    <phoneticPr fontId="10"/>
  </si>
  <si>
    <t>（11区分）</t>
    <rPh sb="3" eb="5">
      <t>クブン</t>
    </rPh>
    <phoneticPr fontId="10"/>
  </si>
  <si>
    <t>1_平成29年以降</t>
    <phoneticPr fontId="10"/>
  </si>
  <si>
    <t>1_令和３年10月以降</t>
    <rPh sb="2" eb="4">
      <t>レイワ</t>
    </rPh>
    <phoneticPr fontId="10"/>
  </si>
  <si>
    <t>11_令和４年</t>
    <rPh sb="3" eb="5">
      <t>レイワ</t>
    </rPh>
    <phoneticPr fontId="10"/>
  </si>
  <si>
    <t>2_令和２年10月～３年９月</t>
    <rPh sb="2" eb="4">
      <t>レイワ</t>
    </rPh>
    <phoneticPr fontId="10"/>
  </si>
  <si>
    <t>12_令和３年</t>
    <rPh sb="3" eb="5">
      <t>レイワ</t>
    </rPh>
    <phoneticPr fontId="10"/>
  </si>
  <si>
    <t>3_令和元年10月～２年９月</t>
    <rPh sb="2" eb="4">
      <t>レイワ</t>
    </rPh>
    <rPh sb="4" eb="5">
      <t>ガン</t>
    </rPh>
    <phoneticPr fontId="10"/>
  </si>
  <si>
    <t>13_令和２年</t>
    <rPh sb="3" eb="5">
      <t>レイワ</t>
    </rPh>
    <phoneticPr fontId="10"/>
  </si>
  <si>
    <t>4_平成30年10月～令和元年９月</t>
    <rPh sb="11" eb="13">
      <t>レイワ</t>
    </rPh>
    <rPh sb="13" eb="14">
      <t>ガン</t>
    </rPh>
    <phoneticPr fontId="10"/>
  </si>
  <si>
    <t>14_令和元年</t>
    <rPh sb="3" eb="5">
      <t>レイワ</t>
    </rPh>
    <rPh sb="5" eb="6">
      <t>ガン</t>
    </rPh>
    <phoneticPr fontId="10"/>
  </si>
  <si>
    <t>5_平成29年10月～30年９月</t>
    <phoneticPr fontId="10"/>
  </si>
  <si>
    <t>15_平成30年</t>
    <phoneticPr fontId="10"/>
  </si>
  <si>
    <t>16_平成29年</t>
    <phoneticPr fontId="10"/>
  </si>
  <si>
    <t>2_平成24年～28年</t>
    <phoneticPr fontId="10"/>
  </si>
  <si>
    <t>3_平成19年～23年</t>
    <phoneticPr fontId="10"/>
  </si>
  <si>
    <t>4_平成14年～18年</t>
    <phoneticPr fontId="10"/>
  </si>
  <si>
    <t>5_平成９年～13年</t>
    <phoneticPr fontId="10"/>
  </si>
  <si>
    <t>6_平成４年～８年</t>
    <rPh sb="2" eb="4">
      <t>ヘイセイ</t>
    </rPh>
    <phoneticPr fontId="10"/>
  </si>
  <si>
    <t>7_平成３年以前</t>
    <rPh sb="2" eb="4">
      <t>ヘイセイ</t>
    </rPh>
    <rPh sb="5" eb="6">
      <t>ネン</t>
    </rPh>
    <phoneticPr fontId="10"/>
  </si>
  <si>
    <t>43_平成31年４月～令和元年６月</t>
    <rPh sb="11" eb="13">
      <t>レイワ</t>
    </rPh>
    <rPh sb="13" eb="15">
      <t>ガンネン</t>
    </rPh>
    <phoneticPr fontId="10"/>
  </si>
  <si>
    <t>41_５～９年</t>
    <phoneticPr fontId="10"/>
  </si>
  <si>
    <t>42_10～14年</t>
    <phoneticPr fontId="10"/>
  </si>
  <si>
    <t>42_10～19年</t>
    <phoneticPr fontId="10"/>
  </si>
  <si>
    <t>43_15～19年</t>
    <phoneticPr fontId="10"/>
  </si>
  <si>
    <t>43_20～29年</t>
    <phoneticPr fontId="10"/>
  </si>
  <si>
    <t>44_20～24年</t>
    <phoneticPr fontId="10"/>
  </si>
  <si>
    <t>44_30年以上</t>
    <phoneticPr fontId="10"/>
  </si>
  <si>
    <t>44_20年以上</t>
    <phoneticPr fontId="10"/>
  </si>
  <si>
    <t>45_25～29年</t>
    <phoneticPr fontId="10"/>
  </si>
  <si>
    <t>46_30年以上</t>
    <phoneticPr fontId="10"/>
  </si>
  <si>
    <t>（43）　現職に就いた理由　【就理由】</t>
    <rPh sb="8" eb="9">
      <t>ツ</t>
    </rPh>
    <phoneticPr fontId="10"/>
  </si>
  <si>
    <t>（44）　現職の就業形態に就いている理由　【就形理由】</t>
    <rPh sb="8" eb="10">
      <t>シュウギョウ</t>
    </rPh>
    <rPh sb="13" eb="14">
      <t>ツ</t>
    </rPh>
    <rPh sb="22" eb="23">
      <t>シュウ</t>
    </rPh>
    <rPh sb="23" eb="24">
      <t>カタチ</t>
    </rPh>
    <phoneticPr fontId="10"/>
  </si>
  <si>
    <t>（45）　就業調整の有無　【調整有無】</t>
    <phoneticPr fontId="10"/>
  </si>
  <si>
    <t>（49）　転職希望理由　【転希理由】</t>
    <phoneticPr fontId="10"/>
  </si>
  <si>
    <t>（51）　副業の有無　【副業有無】</t>
    <phoneticPr fontId="10"/>
  </si>
  <si>
    <t>1_副業あり</t>
    <phoneticPr fontId="10"/>
  </si>
  <si>
    <t>11_うち正規の職員・従業員</t>
    <phoneticPr fontId="10"/>
  </si>
  <si>
    <t>12_うち非正規の職員・従業員</t>
    <phoneticPr fontId="10"/>
  </si>
  <si>
    <t>2_副業なし</t>
    <phoneticPr fontId="10"/>
  </si>
  <si>
    <t>（53）　フリーランスの本業・副業の別　【フリー本業･副業別】</t>
    <rPh sb="12" eb="14">
      <t>ホンギョウ</t>
    </rPh>
    <rPh sb="15" eb="17">
      <t>フクギョウ</t>
    </rPh>
    <rPh sb="18" eb="19">
      <t>ベツ</t>
    </rPh>
    <phoneticPr fontId="10"/>
  </si>
  <si>
    <t>（12区分）</t>
    <phoneticPr fontId="10"/>
  </si>
  <si>
    <t>1_本業のみ</t>
    <rPh sb="2" eb="4">
      <t>ホンギョウ</t>
    </rPh>
    <phoneticPr fontId="10"/>
  </si>
  <si>
    <t>11_うち会社などの役員</t>
    <rPh sb="5" eb="7">
      <t>カイシャ</t>
    </rPh>
    <rPh sb="10" eb="12">
      <t>ヤクイン</t>
    </rPh>
    <phoneticPr fontId="10"/>
  </si>
  <si>
    <t>12_うち自営業主</t>
    <rPh sb="5" eb="9">
      <t>ジエイギョウヌシ</t>
    </rPh>
    <phoneticPr fontId="10"/>
  </si>
  <si>
    <t>2_副業のみ</t>
    <rPh sb="2" eb="4">
      <t>フクギョウ</t>
    </rPh>
    <phoneticPr fontId="10"/>
  </si>
  <si>
    <t>21_うち会社などの役員</t>
    <rPh sb="5" eb="7">
      <t>カイシャ</t>
    </rPh>
    <rPh sb="10" eb="12">
      <t>ヤクイン</t>
    </rPh>
    <phoneticPr fontId="10"/>
  </si>
  <si>
    <t>22_うち自営業主</t>
    <rPh sb="5" eb="9">
      <t>ジエイギョウヌシ</t>
    </rPh>
    <phoneticPr fontId="10"/>
  </si>
  <si>
    <t>3_本業及び副業</t>
    <rPh sb="2" eb="4">
      <t>ホンギョウ</t>
    </rPh>
    <rPh sb="4" eb="5">
      <t>オヨ</t>
    </rPh>
    <rPh sb="6" eb="8">
      <t>フクギョウ</t>
    </rPh>
    <phoneticPr fontId="10"/>
  </si>
  <si>
    <t>31_うち本業が会社などの役員、副業が会社などの役員</t>
    <rPh sb="5" eb="7">
      <t>ホンギョウ</t>
    </rPh>
    <rPh sb="8" eb="10">
      <t>カイシャ</t>
    </rPh>
    <rPh sb="13" eb="15">
      <t>ヤクイン</t>
    </rPh>
    <rPh sb="16" eb="18">
      <t>フクギョウ</t>
    </rPh>
    <rPh sb="19" eb="21">
      <t>カイシャ</t>
    </rPh>
    <rPh sb="24" eb="26">
      <t>ヤクイン</t>
    </rPh>
    <phoneticPr fontId="10"/>
  </si>
  <si>
    <t>32_うち本業が会社などの役員、副業が自営業主</t>
    <rPh sb="5" eb="7">
      <t>ホンギョウ</t>
    </rPh>
    <rPh sb="8" eb="10">
      <t>カイシャ</t>
    </rPh>
    <rPh sb="13" eb="15">
      <t>ヤクイン</t>
    </rPh>
    <rPh sb="16" eb="18">
      <t>フクギョウ</t>
    </rPh>
    <rPh sb="19" eb="23">
      <t>ジエイギョウヌシ</t>
    </rPh>
    <phoneticPr fontId="10"/>
  </si>
  <si>
    <t>33_うち本業が自営業主、副業が会社などの役員</t>
    <rPh sb="5" eb="7">
      <t>ホンギョウ</t>
    </rPh>
    <rPh sb="8" eb="12">
      <t>ジエイギョウヌシ</t>
    </rPh>
    <rPh sb="13" eb="15">
      <t>フクギョウ</t>
    </rPh>
    <rPh sb="16" eb="18">
      <t>カイシャ</t>
    </rPh>
    <rPh sb="21" eb="23">
      <t>ヤクイン</t>
    </rPh>
    <phoneticPr fontId="10"/>
  </si>
  <si>
    <t>34_うち本業が自営業主、副業が自営業主</t>
    <rPh sb="5" eb="7">
      <t>ホンギョウ</t>
    </rPh>
    <rPh sb="8" eb="12">
      <t>ジエイギョウヌシ</t>
    </rPh>
    <rPh sb="13" eb="15">
      <t>フクギョウ</t>
    </rPh>
    <rPh sb="16" eb="20">
      <t>ジエイギョウヌシ</t>
    </rPh>
    <phoneticPr fontId="10"/>
  </si>
  <si>
    <t>（56）　就業希望の有無・希望する仕事の形態・就業希望時期　【就希有無･希望形態･就希時期】</t>
    <phoneticPr fontId="10"/>
  </si>
  <si>
    <t>（60）　希望する仕事の種類　【希望種類】</t>
    <phoneticPr fontId="10"/>
  </si>
  <si>
    <t>10_保安職</t>
    <rPh sb="3" eb="5">
      <t>ホアン</t>
    </rPh>
    <rPh sb="5" eb="6">
      <t>ショク</t>
    </rPh>
    <phoneticPr fontId="10"/>
  </si>
  <si>
    <t>11_運搬・清掃・包装等職</t>
    <phoneticPr fontId="10"/>
  </si>
  <si>
    <t>12_仕事の種類にこだわっていない</t>
    <phoneticPr fontId="10"/>
  </si>
  <si>
    <t>（61）　希望する仕事の形態　【希望形態】</t>
    <phoneticPr fontId="10"/>
  </si>
  <si>
    <t>（62）　求職活動の有無　【求活】</t>
    <phoneticPr fontId="10"/>
  </si>
  <si>
    <t>（64）　非求職理由　【非求理由】</t>
    <phoneticPr fontId="10"/>
  </si>
  <si>
    <t>（67）　非就業希望理由　【非就希理由】</t>
    <phoneticPr fontId="10"/>
  </si>
  <si>
    <t>（5区分）</t>
    <phoneticPr fontId="10"/>
  </si>
  <si>
    <t>2_令和２年10月～３年９月</t>
    <phoneticPr fontId="10"/>
  </si>
  <si>
    <t>3_令和元年10月～２年９月</t>
    <phoneticPr fontId="10"/>
  </si>
  <si>
    <t>（79）　初職と現職等との関係　【初職現職関係】</t>
    <phoneticPr fontId="10"/>
  </si>
  <si>
    <t>01_令和３年10月以降</t>
    <rPh sb="3" eb="5">
      <t>レイワ</t>
    </rPh>
    <phoneticPr fontId="10"/>
  </si>
  <si>
    <t>02_令和２年10月～３年９月</t>
    <rPh sb="3" eb="5">
      <t>レイワ</t>
    </rPh>
    <phoneticPr fontId="10"/>
  </si>
  <si>
    <t>03_令和元年10月～２年９月</t>
    <rPh sb="3" eb="5">
      <t>レイワ</t>
    </rPh>
    <rPh sb="5" eb="6">
      <t>ガン</t>
    </rPh>
    <phoneticPr fontId="10"/>
  </si>
  <si>
    <t>04_平成30年10月～令和元年９月</t>
    <rPh sb="12" eb="14">
      <t>レイワ</t>
    </rPh>
    <rPh sb="14" eb="16">
      <t>ガンネン</t>
    </rPh>
    <phoneticPr fontId="10"/>
  </si>
  <si>
    <t>05_平成29年10月～30年９月</t>
    <phoneticPr fontId="10"/>
  </si>
  <si>
    <t>06_平成24年10月～29年９月</t>
    <phoneticPr fontId="10"/>
  </si>
  <si>
    <t>07_平成19年10月～24年９月</t>
    <phoneticPr fontId="10"/>
  </si>
  <si>
    <t>08_平成14年10月～19年９月</t>
    <phoneticPr fontId="10"/>
  </si>
  <si>
    <t>09_平成９年10月～14年９月</t>
    <phoneticPr fontId="10"/>
  </si>
  <si>
    <t>10_平成９年９月以前</t>
    <phoneticPr fontId="10"/>
  </si>
  <si>
    <t>（12区分）</t>
    <rPh sb="3" eb="4">
      <t>ク</t>
    </rPh>
    <phoneticPr fontId="10"/>
  </si>
  <si>
    <t>（10区分）</t>
    <phoneticPr fontId="10"/>
  </si>
  <si>
    <t>（84）　職業訓練・自己啓発の有無　【職訓･自啓有無】</t>
    <phoneticPr fontId="10"/>
  </si>
  <si>
    <t>（89）　過去１年以内の転居の有無・過去１年間の就業異動　【過１転居有無･過１異動】</t>
    <rPh sb="22" eb="23">
      <t>カン</t>
    </rPh>
    <phoneticPr fontId="10"/>
  </si>
  <si>
    <t>4_平成30年10月～令和元年９月</t>
    <rPh sb="11" eb="13">
      <t>レイワ</t>
    </rPh>
    <rPh sb="13" eb="15">
      <t>ガンネン</t>
    </rPh>
    <phoneticPr fontId="10"/>
  </si>
  <si>
    <t>（91）　転居理由　【転居理由】</t>
    <phoneticPr fontId="10"/>
  </si>
  <si>
    <t>（20区分）</t>
    <phoneticPr fontId="10"/>
  </si>
  <si>
    <t>201_北海道</t>
    <rPh sb="4" eb="7">
      <t>ホッカイドウ</t>
    </rPh>
    <phoneticPr fontId="10"/>
  </si>
  <si>
    <t>202_東北</t>
    <rPh sb="4" eb="6">
      <t>トウホク</t>
    </rPh>
    <phoneticPr fontId="10"/>
  </si>
  <si>
    <t>203_関東１</t>
    <rPh sb="4" eb="6">
      <t>カントウ</t>
    </rPh>
    <phoneticPr fontId="10"/>
  </si>
  <si>
    <t>204_関東２</t>
    <rPh sb="4" eb="6">
      <t>カントウ</t>
    </rPh>
    <phoneticPr fontId="10"/>
  </si>
  <si>
    <t>205_北陸</t>
    <rPh sb="4" eb="6">
      <t>ホクリク</t>
    </rPh>
    <phoneticPr fontId="10"/>
  </si>
  <si>
    <t>206_東海</t>
    <rPh sb="4" eb="6">
      <t>トウカイ</t>
    </rPh>
    <phoneticPr fontId="10"/>
  </si>
  <si>
    <t>207_近畿１</t>
    <rPh sb="4" eb="6">
      <t>キンキ</t>
    </rPh>
    <phoneticPr fontId="10"/>
  </si>
  <si>
    <t>208_近畿２</t>
    <rPh sb="4" eb="6">
      <t>キンキ</t>
    </rPh>
    <phoneticPr fontId="10"/>
  </si>
  <si>
    <t>209_山陰</t>
    <rPh sb="4" eb="6">
      <t>サンイン</t>
    </rPh>
    <phoneticPr fontId="10"/>
  </si>
  <si>
    <t>210_山陽</t>
    <rPh sb="4" eb="6">
      <t>サンヨウ</t>
    </rPh>
    <phoneticPr fontId="10"/>
  </si>
  <si>
    <t>211_四国</t>
    <rPh sb="4" eb="6">
      <t>シコク</t>
    </rPh>
    <phoneticPr fontId="10"/>
  </si>
  <si>
    <t>212_北九州</t>
    <rPh sb="4" eb="5">
      <t>キタ</t>
    </rPh>
    <rPh sb="5" eb="7">
      <t>キュウシュウ</t>
    </rPh>
    <phoneticPr fontId="10"/>
  </si>
  <si>
    <t>213_南九州</t>
    <rPh sb="4" eb="5">
      <t>ミナミ</t>
    </rPh>
    <rPh sb="5" eb="7">
      <t>キュウシュウ</t>
    </rPh>
    <phoneticPr fontId="10"/>
  </si>
  <si>
    <t>214_沖縄</t>
    <rPh sb="4" eb="6">
      <t>オキナワ</t>
    </rPh>
    <phoneticPr fontId="10"/>
  </si>
  <si>
    <t>（9区分）</t>
    <rPh sb="2" eb="4">
      <t>クブン</t>
    </rPh>
    <phoneticPr fontId="10"/>
  </si>
  <si>
    <t>1_育児をしている</t>
    <phoneticPr fontId="10"/>
  </si>
  <si>
    <t>11_１時間未満</t>
    <phoneticPr fontId="10"/>
  </si>
  <si>
    <t>2_育児をしていない</t>
    <phoneticPr fontId="10"/>
  </si>
  <si>
    <t>12_１～２時間未満</t>
    <phoneticPr fontId="10"/>
  </si>
  <si>
    <t>13_２～４時間未満</t>
    <phoneticPr fontId="10"/>
  </si>
  <si>
    <t>14_４～６時間未満</t>
    <phoneticPr fontId="10"/>
  </si>
  <si>
    <t>15_６～８時間未満</t>
    <phoneticPr fontId="10"/>
  </si>
  <si>
    <t>16_８時間以上</t>
    <phoneticPr fontId="10"/>
  </si>
  <si>
    <t>（95）　育児の有無・頻度・育児休業等制度利用の有無　【育児有無･頻度･育児休有無】</t>
    <phoneticPr fontId="10"/>
  </si>
  <si>
    <t>（97）　育児休業等制度利用の有無・育児休業等制度の種類　【育児休有無･育児休種類】</t>
    <phoneticPr fontId="10"/>
  </si>
  <si>
    <t>（3区分）</t>
    <phoneticPr fontId="10"/>
  </si>
  <si>
    <t>1_介護をしている</t>
    <phoneticPr fontId="10"/>
  </si>
  <si>
    <t>11_月に３日以内</t>
    <phoneticPr fontId="10"/>
  </si>
  <si>
    <t>2_介護をしていない</t>
    <phoneticPr fontId="10"/>
  </si>
  <si>
    <t>12_週に１日</t>
    <phoneticPr fontId="10"/>
  </si>
  <si>
    <t>13_週に２日</t>
    <phoneticPr fontId="10"/>
  </si>
  <si>
    <t>14_週に３日</t>
    <phoneticPr fontId="10"/>
  </si>
  <si>
    <t>15_週に４～５日</t>
    <phoneticPr fontId="10"/>
  </si>
  <si>
    <t>16_週に６日以上</t>
    <phoneticPr fontId="10"/>
  </si>
  <si>
    <t>（99）　介護の有無・頻度・介護休業等制度利用の有無　【介護有無･頻度･介護休有無】</t>
    <phoneticPr fontId="10"/>
  </si>
  <si>
    <t>（101）　介護休業等制度利用の有無・介護休業等制度の種類　【介護休有無･介護休種類】</t>
    <phoneticPr fontId="10"/>
  </si>
  <si>
    <t>16_その他の制度の利用あり</t>
    <phoneticPr fontId="10"/>
  </si>
  <si>
    <t>2_介護休業等制度の利用なし</t>
    <phoneticPr fontId="10"/>
  </si>
  <si>
    <t>（8区分）</t>
    <phoneticPr fontId="10"/>
  </si>
  <si>
    <t>（109）　現職の産業　【現職産業】</t>
    <phoneticPr fontId="10"/>
  </si>
  <si>
    <t>（4区分）</t>
    <phoneticPr fontId="10"/>
  </si>
  <si>
    <t>（111）　現職の職業　【現職職業】</t>
    <phoneticPr fontId="10"/>
  </si>
  <si>
    <t>（112）　本業の職業　【本業職業】</t>
    <rPh sb="6" eb="8">
      <t>ホンギョウ</t>
    </rPh>
    <rPh sb="9" eb="11">
      <t>ショクギョウ</t>
    </rPh>
    <phoneticPr fontId="10"/>
  </si>
  <si>
    <t>（13区分）</t>
    <rPh sb="3" eb="5">
      <t>クブン</t>
    </rPh>
    <phoneticPr fontId="10"/>
  </si>
  <si>
    <t>（14区分）</t>
    <rPh sb="3" eb="5">
      <t>クブン</t>
    </rPh>
    <phoneticPr fontId="10"/>
  </si>
  <si>
    <t>1_200日未満</t>
    <phoneticPr fontId="10"/>
  </si>
  <si>
    <t>11_規則的就業</t>
    <phoneticPr fontId="10"/>
  </si>
  <si>
    <t>11_50日未満（200日未満）</t>
    <phoneticPr fontId="10"/>
  </si>
  <si>
    <t>12_不規則的就業</t>
    <phoneticPr fontId="10"/>
  </si>
  <si>
    <t>12_50～99日（200日未満）</t>
    <phoneticPr fontId="10"/>
  </si>
  <si>
    <t>13_季節的就業</t>
    <phoneticPr fontId="10"/>
  </si>
  <si>
    <t>13_100～149日（200日未満）</t>
    <phoneticPr fontId="10"/>
  </si>
  <si>
    <t>2_200日以上</t>
    <phoneticPr fontId="10"/>
  </si>
  <si>
    <t>14_150～199日（200日未満）</t>
    <phoneticPr fontId="10"/>
  </si>
  <si>
    <t>211_200～249日</t>
    <phoneticPr fontId="10"/>
  </si>
  <si>
    <t>21_200～249日</t>
    <phoneticPr fontId="10"/>
  </si>
  <si>
    <t>22_250～299日</t>
    <phoneticPr fontId="10"/>
  </si>
  <si>
    <t>23_300日以上</t>
    <phoneticPr fontId="10"/>
  </si>
  <si>
    <t>212_250～299日</t>
    <phoneticPr fontId="10"/>
  </si>
  <si>
    <t>213_300日以上</t>
    <phoneticPr fontId="10"/>
  </si>
  <si>
    <t>（120）　副業の従業上の地位・雇用形態　【副業従地位･雇形】</t>
    <phoneticPr fontId="10"/>
  </si>
  <si>
    <t>（6区分）</t>
    <phoneticPr fontId="10"/>
  </si>
  <si>
    <t>1_自営業主</t>
    <phoneticPr fontId="10"/>
  </si>
  <si>
    <t>2_家族従業者</t>
    <phoneticPr fontId="10"/>
  </si>
  <si>
    <t>3_雇用者</t>
    <phoneticPr fontId="10"/>
  </si>
  <si>
    <t>31_うち正規の職員・従業員</t>
    <phoneticPr fontId="10"/>
  </si>
  <si>
    <t>32_うち非正規の職員・従業員</t>
    <phoneticPr fontId="10"/>
  </si>
  <si>
    <t>（122）　副業の職業　【副業職業】</t>
    <rPh sb="6" eb="8">
      <t>フクギョウ</t>
    </rPh>
    <rPh sb="9" eb="11">
      <t>ショクギョウ</t>
    </rPh>
    <phoneticPr fontId="10"/>
  </si>
  <si>
    <t>（8A区分）</t>
    <rPh sb="3" eb="5">
      <t>クブン</t>
    </rPh>
    <phoneticPr fontId="10"/>
  </si>
  <si>
    <t>1_不規則的就業</t>
    <phoneticPr fontId="10"/>
  </si>
  <si>
    <t>（125）　前職の産業　【前職産業】</t>
    <phoneticPr fontId="10"/>
  </si>
  <si>
    <t>（126）　前職の職業　【前職職業】</t>
    <phoneticPr fontId="10"/>
  </si>
  <si>
    <t>（130）　世帯主の就業状態・仕事の主従・従業上の地位・雇用形態　【世主就状･仕主従･従地位･雇形】</t>
    <phoneticPr fontId="10"/>
  </si>
  <si>
    <t>（131）　世帯主の従業上の地位・雇用形態　【世主従地位･雇形】</t>
    <phoneticPr fontId="10"/>
  </si>
  <si>
    <t>（21区分）</t>
    <rPh sb="3" eb="5">
      <t>クブン</t>
    </rPh>
    <phoneticPr fontId="10"/>
  </si>
  <si>
    <t>（134）　世帯主の所得　【世主所得】</t>
    <phoneticPr fontId="10"/>
  </si>
  <si>
    <t>（140）　夫の就業状態・仕事の主従・従業上の地位・雇用形態　【夫就状･仕主従･従地位･雇形】</t>
    <phoneticPr fontId="10"/>
  </si>
  <si>
    <t>（142）　夫の就業状態・仕事の主従・育児休業等制度利用の有無・従業上の地位・雇用形態　【夫就状･仕主従･育児休有無･従地位･雇形】</t>
    <phoneticPr fontId="10"/>
  </si>
  <si>
    <t>（2区分）</t>
    <phoneticPr fontId="10"/>
  </si>
  <si>
    <t>（148）　夫の前職の離職理由　【夫前職離職理由】</t>
    <phoneticPr fontId="10"/>
  </si>
  <si>
    <t>（149）　夫の育児の有無・頻度　【夫育児有無･頻度】</t>
    <phoneticPr fontId="10"/>
  </si>
  <si>
    <t>（150）　夫の育児休業等制度の種類　【夫育児休種類】</t>
    <phoneticPr fontId="10"/>
  </si>
  <si>
    <t>（157）　妻の就業状態・仕事の主従・現職に就いた理由　【妻就状･仕主従･就理由】</t>
    <rPh sb="22" eb="23">
      <t>ツ</t>
    </rPh>
    <phoneticPr fontId="10"/>
  </si>
  <si>
    <t>（166）　妻の育児の有無・頻度　【妻育児有無･頻度】</t>
    <phoneticPr fontId="10"/>
  </si>
  <si>
    <t>（169）　妻の育児休業等制度の種類　【妻育児休種類】</t>
    <phoneticPr fontId="10"/>
  </si>
  <si>
    <t>（183）　世帯の家族類型・夫と妻の就業状態・有業の親の有無　【類型･夫妻就状･有業親有無】</t>
    <phoneticPr fontId="10"/>
  </si>
  <si>
    <t>（186）　夫と妻の就業状態　【夫妻就状】</t>
    <phoneticPr fontId="10"/>
  </si>
  <si>
    <t>（187）　世帯主・世帯員の就業状態　【世主･世員就状】</t>
    <phoneticPr fontId="10"/>
  </si>
  <si>
    <t>（188）　世帯の介護の有無・頻度・介護休業等制度利用の有無・介護休業等制度の種類　【世帯介護有無･頻度･介護休有無･介護休種】</t>
    <phoneticPr fontId="10"/>
  </si>
  <si>
    <t>115_フレックス・時差出勤の利用あり</t>
    <phoneticPr fontId="10"/>
  </si>
  <si>
    <t>116_その他の制度の利用あり</t>
    <phoneticPr fontId="10"/>
  </si>
  <si>
    <t>（191）　世帯所得　【世帯所得】</t>
    <phoneticPr fontId="10"/>
  </si>
  <si>
    <t>（192）　親族世帯人員　【親族人員】</t>
    <phoneticPr fontId="10"/>
  </si>
  <si>
    <t>（194）　世帯人員・親族世帯人員・有業親族世帯人員　【世帯人員･親族人員･有業親族人員】</t>
    <phoneticPr fontId="10"/>
  </si>
  <si>
    <t>（195）　６歳未満の子供の有無　【6歳未満子有無】</t>
    <phoneticPr fontId="10"/>
  </si>
  <si>
    <t>（196）　子供の数　【子数】</t>
    <phoneticPr fontId="10"/>
  </si>
  <si>
    <t>（134区分）</t>
    <phoneticPr fontId="10"/>
  </si>
  <si>
    <t>284_明石市</t>
    <rPh sb="4" eb="7">
      <t>アカシシ</t>
    </rPh>
    <phoneticPr fontId="10"/>
  </si>
  <si>
    <t>285_西宮市</t>
    <phoneticPr fontId="10"/>
  </si>
  <si>
    <t>8B</t>
    <phoneticPr fontId="10"/>
  </si>
  <si>
    <t>21_５時間未満（規則的就業）</t>
    <phoneticPr fontId="10"/>
  </si>
  <si>
    <t>21_10時間未満（規則的就業）</t>
    <phoneticPr fontId="10"/>
  </si>
  <si>
    <t>22_５～９時間（規則的就業）</t>
  </si>
  <si>
    <t>22_10～19時間（規則的就業）</t>
  </si>
  <si>
    <t>23_10～14時間（規則的就業）</t>
  </si>
  <si>
    <t>23_20～29時間（規則的就業）</t>
  </si>
  <si>
    <t>24_15～19時間（規則的就業）</t>
  </si>
  <si>
    <t>24_30～39時間（規則的就業）</t>
  </si>
  <si>
    <t>25_40～49時間（規則的就業）</t>
  </si>
  <si>
    <t>25_40時間以上（規則的就業）</t>
    <rPh sb="7" eb="9">
      <t>イジョウ</t>
    </rPh>
    <phoneticPr fontId="10"/>
  </si>
  <si>
    <t>25_20時間以上（規則的就業）</t>
    <rPh sb="7" eb="9">
      <t>イジョウ</t>
    </rPh>
    <phoneticPr fontId="10"/>
  </si>
  <si>
    <t>26_50時間以上（規則的就業）</t>
    <phoneticPr fontId="10"/>
  </si>
  <si>
    <t>1_100万円未満</t>
    <phoneticPr fontId="10"/>
  </si>
  <si>
    <t>2_100～199万円</t>
    <phoneticPr fontId="10"/>
  </si>
  <si>
    <t>3_200～299万円</t>
    <phoneticPr fontId="10"/>
  </si>
  <si>
    <t>4_300～399万円</t>
    <phoneticPr fontId="10"/>
  </si>
  <si>
    <t>5_400～499万円</t>
    <phoneticPr fontId="10"/>
  </si>
  <si>
    <t>6_500万円以上</t>
    <rPh sb="7" eb="9">
      <t>イジョウ</t>
    </rPh>
    <phoneticPr fontId="10"/>
  </si>
  <si>
    <t>（300）　地域区分　【地域区分】</t>
    <phoneticPr fontId="10"/>
  </si>
  <si>
    <t>（136）　世帯主の副業の有無　【世主副業有無】</t>
    <rPh sb="6" eb="9">
      <t>セタイヌシ</t>
    </rPh>
    <rPh sb="10" eb="12">
      <t>フクギョウ</t>
    </rPh>
    <rPh sb="13" eb="15">
      <t>ウム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</si>
</sst>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0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theme="1"/>
      <name val="ＭＳ Ｐゴシック"/>
      <family val="3"/>
      <charset val="128"/>
    </font>
    <font>
      <strike/>
      <sz val="10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4"/>
      <name val="ＭＳ ゴシック"/>
      <family val="3"/>
      <charset val="128"/>
    </font>
    <font>
      <b/>
      <sz val="16"/>
      <name val="ＭＳ 明朝"/>
      <family val="1"/>
      <charset val="128"/>
    </font>
    <font>
      <sz val="20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u/>
      <sz val="8"/>
      <color theme="10"/>
      <name val="ＭＳ ゴシック"/>
      <family val="3"/>
      <charset val="128"/>
    </font>
    <font>
      <u/>
      <sz val="12"/>
      <color theme="10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.5"/>
      <name val="ＭＳ ゴシック"/>
      <family val="3"/>
      <charset val="128"/>
    </font>
    <font>
      <b/>
      <sz val="10"/>
      <name val="ＭＳ ゴシック"/>
      <family val="3"/>
      <charset val="128"/>
    </font>
    <font>
      <u/>
      <sz val="8"/>
      <name val="ＭＳ ゴシック"/>
      <family val="3"/>
      <charset val="128"/>
    </font>
    <font>
      <u/>
      <sz val="11.5"/>
      <name val="ＭＳ ゴシック"/>
      <family val="3"/>
      <charset val="128"/>
    </font>
    <font>
      <b/>
      <sz val="11"/>
      <name val="ＭＳ ゴシック"/>
      <family val="3"/>
      <charset val="128"/>
    </font>
    <font>
      <sz val="8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9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/>
    <xf numFmtId="0" fontId="9" fillId="0" borderId="0"/>
    <xf numFmtId="0" fontId="24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</cellStyleXfs>
  <cellXfs count="231">
    <xf numFmtId="0" fontId="0" fillId="0" borderId="0" xfId="0"/>
    <xf numFmtId="0" fontId="8" fillId="0" borderId="0" xfId="4" applyFont="1" applyFill="1" applyAlignment="1">
      <alignment vertical="top"/>
    </xf>
    <xf numFmtId="0" fontId="11" fillId="0" borderId="0" xfId="3" applyFont="1" applyFill="1" applyAlignment="1"/>
    <xf numFmtId="0" fontId="7" fillId="0" borderId="0" xfId="5" applyFont="1" applyFill="1" applyAlignment="1">
      <alignment horizontal="center" vertical="center"/>
    </xf>
    <xf numFmtId="0" fontId="7" fillId="0" borderId="0" xfId="3" applyFont="1" applyFill="1" applyAlignment="1"/>
    <xf numFmtId="0" fontId="7" fillId="0" borderId="10" xfId="4" applyFont="1" applyFill="1" applyBorder="1" applyAlignment="1">
      <alignment horizontal="center" vertical="center"/>
    </xf>
    <xf numFmtId="0" fontId="7" fillId="0" borderId="1" xfId="4" applyFont="1" applyFill="1" applyBorder="1" applyAlignment="1">
      <alignment horizontal="center" vertical="center"/>
    </xf>
    <xf numFmtId="0" fontId="7" fillId="0" borderId="35" xfId="4" applyFont="1" applyFill="1" applyBorder="1" applyAlignment="1">
      <alignment horizontal="center" vertical="center"/>
    </xf>
    <xf numFmtId="0" fontId="7" fillId="0" borderId="49" xfId="4" applyFont="1" applyFill="1" applyBorder="1" applyAlignment="1">
      <alignment horizontal="center" vertical="center"/>
    </xf>
    <xf numFmtId="0" fontId="7" fillId="0" borderId="16" xfId="7" applyFont="1" applyFill="1" applyBorder="1" applyAlignment="1">
      <alignment horizontal="center" vertical="center"/>
    </xf>
    <xf numFmtId="0" fontId="7" fillId="0" borderId="17" xfId="7" applyFont="1" applyFill="1" applyBorder="1" applyAlignment="1">
      <alignment horizontal="center" vertical="center"/>
    </xf>
    <xf numFmtId="0" fontId="7" fillId="0" borderId="24" xfId="7" applyFont="1" applyFill="1" applyBorder="1" applyAlignment="1">
      <alignment horizontal="center" vertical="center"/>
    </xf>
    <xf numFmtId="0" fontId="7" fillId="0" borderId="25" xfId="7" applyFont="1" applyFill="1" applyBorder="1" applyAlignment="1">
      <alignment horizontal="center" vertical="center"/>
    </xf>
    <xf numFmtId="0" fontId="7" fillId="0" borderId="30" xfId="7" applyFont="1" applyFill="1" applyBorder="1" applyAlignment="1">
      <alignment horizontal="center" vertical="center"/>
    </xf>
    <xf numFmtId="0" fontId="7" fillId="0" borderId="18" xfId="7" applyFont="1" applyFill="1" applyBorder="1" applyAlignment="1">
      <alignment horizontal="center" vertical="center"/>
    </xf>
    <xf numFmtId="0" fontId="7" fillId="0" borderId="19" xfId="7" applyFont="1" applyFill="1" applyBorder="1" applyAlignment="1">
      <alignment horizontal="center" vertical="center"/>
    </xf>
    <xf numFmtId="0" fontId="7" fillId="0" borderId="31" xfId="7" applyFont="1" applyFill="1" applyBorder="1" applyAlignment="1">
      <alignment horizontal="center" vertical="center"/>
    </xf>
    <xf numFmtId="0" fontId="7" fillId="0" borderId="21" xfId="4" applyFont="1" applyFill="1" applyBorder="1" applyAlignment="1">
      <alignment vertical="center"/>
    </xf>
    <xf numFmtId="0" fontId="7" fillId="0" borderId="22" xfId="4" applyFont="1" applyFill="1" applyBorder="1" applyAlignment="1">
      <alignment vertical="center"/>
    </xf>
    <xf numFmtId="0" fontId="7" fillId="0" borderId="52" xfId="7" applyFont="1" applyFill="1" applyBorder="1" applyAlignment="1">
      <alignment horizontal="center" vertical="center"/>
    </xf>
    <xf numFmtId="0" fontId="7" fillId="0" borderId="53" xfId="7" applyFont="1" applyFill="1" applyBorder="1" applyAlignment="1">
      <alignment horizontal="center" vertical="center"/>
    </xf>
    <xf numFmtId="0" fontId="7" fillId="0" borderId="44" xfId="7" applyFont="1" applyFill="1" applyBorder="1" applyAlignment="1">
      <alignment horizontal="center" vertical="center"/>
    </xf>
    <xf numFmtId="0" fontId="7" fillId="0" borderId="48" xfId="7" applyFont="1" applyFill="1" applyBorder="1" applyAlignment="1">
      <alignment horizontal="center" vertical="center"/>
    </xf>
    <xf numFmtId="0" fontId="7" fillId="0" borderId="45" xfId="7" applyFont="1" applyFill="1" applyBorder="1" applyAlignment="1">
      <alignment horizontal="center" vertical="center"/>
    </xf>
    <xf numFmtId="0" fontId="7" fillId="0" borderId="28" xfId="7" applyFont="1" applyFill="1" applyBorder="1" applyAlignment="1">
      <alignment horizontal="center" vertical="center"/>
    </xf>
    <xf numFmtId="0" fontId="7" fillId="0" borderId="56" xfId="4" applyFont="1" applyFill="1" applyBorder="1" applyAlignment="1">
      <alignment horizontal="center" vertical="center"/>
    </xf>
    <xf numFmtId="0" fontId="7" fillId="0" borderId="51" xfId="7" applyFont="1" applyFill="1" applyBorder="1" applyAlignment="1">
      <alignment horizontal="center" vertical="center"/>
    </xf>
    <xf numFmtId="0" fontId="7" fillId="0" borderId="27" xfId="7" applyFont="1" applyFill="1" applyBorder="1" applyAlignment="1">
      <alignment horizontal="center" vertical="center"/>
    </xf>
    <xf numFmtId="0" fontId="11" fillId="0" borderId="0" xfId="3" applyFont="1" applyFill="1" applyAlignment="1">
      <alignment horizontal="center" vertical="center"/>
    </xf>
    <xf numFmtId="0" fontId="0" fillId="0" borderId="0" xfId="0" applyFont="1" applyFill="1"/>
    <xf numFmtId="0" fontId="13" fillId="0" borderId="0" xfId="0" applyFont="1" applyFill="1" applyAlignment="1">
      <alignment horizontal="left" vertical="center"/>
    </xf>
    <xf numFmtId="0" fontId="7" fillId="0" borderId="3" xfId="3" applyFont="1" applyFill="1" applyBorder="1" applyAlignment="1">
      <alignment horizontal="center" vertical="center" textRotation="255"/>
    </xf>
    <xf numFmtId="49" fontId="7" fillId="0" borderId="2" xfId="5" applyNumberFormat="1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textRotation="255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49" fontId="7" fillId="0" borderId="9" xfId="5" applyNumberFormat="1" applyFont="1" applyFill="1" applyBorder="1" applyAlignment="1">
      <alignment horizontal="center" vertical="center" wrapText="1"/>
    </xf>
    <xf numFmtId="0" fontId="7" fillId="0" borderId="11" xfId="3" applyFont="1" applyFill="1" applyBorder="1" applyAlignment="1">
      <alignment horizontal="center" vertical="center" textRotation="255"/>
    </xf>
    <xf numFmtId="0" fontId="7" fillId="0" borderId="12" xfId="3" applyFont="1" applyFill="1" applyBorder="1" applyAlignment="1">
      <alignment horizontal="center" vertical="center" textRotation="255"/>
    </xf>
    <xf numFmtId="49" fontId="7" fillId="0" borderId="13" xfId="5" applyNumberFormat="1" applyFont="1" applyFill="1" applyBorder="1" applyAlignment="1">
      <alignment horizontal="center" vertical="center" textRotation="255" wrapText="1"/>
    </xf>
    <xf numFmtId="0" fontId="7" fillId="0" borderId="13" xfId="4" applyFont="1" applyFill="1" applyBorder="1" applyAlignment="1">
      <alignment horizontal="center" vertical="center"/>
    </xf>
    <xf numFmtId="0" fontId="7" fillId="0" borderId="15" xfId="6" applyFont="1" applyFill="1" applyBorder="1" applyAlignment="1">
      <alignment vertical="top" textRotation="255" wrapText="1"/>
    </xf>
    <xf numFmtId="49" fontId="7" fillId="0" borderId="16" xfId="5" applyNumberFormat="1" applyFont="1" applyFill="1" applyBorder="1" applyAlignment="1">
      <alignment horizontal="center" vertical="center" shrinkToFit="1"/>
    </xf>
    <xf numFmtId="49" fontId="7" fillId="0" borderId="28" xfId="5" applyNumberFormat="1" applyFont="1" applyFill="1" applyBorder="1" applyAlignment="1">
      <alignment horizontal="center" vertical="center" shrinkToFit="1"/>
    </xf>
    <xf numFmtId="49" fontId="7" fillId="0" borderId="42" xfId="5" applyNumberFormat="1" applyFont="1" applyFill="1" applyBorder="1" applyAlignment="1">
      <alignment horizontal="center" vertical="center" wrapText="1" shrinkToFit="1"/>
    </xf>
    <xf numFmtId="0" fontId="7" fillId="0" borderId="32" xfId="7" applyFont="1" applyFill="1" applyBorder="1" applyAlignment="1">
      <alignment horizontal="left" vertical="center" wrapText="1"/>
    </xf>
    <xf numFmtId="0" fontId="7" fillId="0" borderId="41" xfId="7" applyFont="1" applyFill="1" applyBorder="1" applyAlignment="1">
      <alignment horizontal="center" vertical="center"/>
    </xf>
    <xf numFmtId="49" fontId="7" fillId="0" borderId="24" xfId="5" applyNumberFormat="1" applyFont="1" applyFill="1" applyBorder="1" applyAlignment="1">
      <alignment horizontal="center" vertical="center" shrinkToFit="1"/>
    </xf>
    <xf numFmtId="49" fontId="7" fillId="0" borderId="30" xfId="5" applyNumberFormat="1" applyFont="1" applyFill="1" applyBorder="1" applyAlignment="1">
      <alignment horizontal="center" vertical="center" shrinkToFit="1"/>
    </xf>
    <xf numFmtId="49" fontId="7" fillId="0" borderId="37" xfId="5" applyNumberFormat="1" applyFont="1" applyFill="1" applyBorder="1" applyAlignment="1">
      <alignment horizontal="center" vertical="center" wrapText="1" shrinkToFit="1"/>
    </xf>
    <xf numFmtId="0" fontId="7" fillId="0" borderId="23" xfId="7" applyFont="1" applyFill="1" applyBorder="1" applyAlignment="1">
      <alignment horizontal="left" vertical="center" wrapText="1"/>
    </xf>
    <xf numFmtId="0" fontId="7" fillId="0" borderId="40" xfId="7" applyFont="1" applyFill="1" applyBorder="1" applyAlignment="1">
      <alignment horizontal="center" vertical="center"/>
    </xf>
    <xf numFmtId="49" fontId="7" fillId="0" borderId="18" xfId="5" applyNumberFormat="1" applyFont="1" applyFill="1" applyBorder="1" applyAlignment="1">
      <alignment horizontal="center" vertical="center" shrinkToFit="1"/>
    </xf>
    <xf numFmtId="49" fontId="7" fillId="0" borderId="31" xfId="5" applyNumberFormat="1" applyFont="1" applyFill="1" applyBorder="1" applyAlignment="1">
      <alignment horizontal="center" vertical="center" shrinkToFit="1"/>
    </xf>
    <xf numFmtId="49" fontId="7" fillId="0" borderId="38" xfId="5" applyNumberFormat="1" applyFont="1" applyFill="1" applyBorder="1" applyAlignment="1">
      <alignment horizontal="center" vertical="center" wrapText="1" shrinkToFit="1"/>
    </xf>
    <xf numFmtId="0" fontId="7" fillId="0" borderId="34" xfId="7" applyFont="1" applyFill="1" applyBorder="1" applyAlignment="1">
      <alignment horizontal="left" vertical="center" wrapText="1"/>
    </xf>
    <xf numFmtId="0" fontId="7" fillId="0" borderId="39" xfId="7" applyFont="1" applyFill="1" applyBorder="1" applyAlignment="1">
      <alignment horizontal="center" vertical="center"/>
    </xf>
    <xf numFmtId="0" fontId="11" fillId="0" borderId="0" xfId="3" applyFont="1" applyFill="1" applyAlignment="1">
      <alignment horizontal="center" vertical="center" wrapText="1"/>
    </xf>
    <xf numFmtId="0" fontId="7" fillId="0" borderId="0" xfId="0" applyFont="1" applyFill="1"/>
    <xf numFmtId="0" fontId="16" fillId="0" borderId="0" xfId="3" applyFont="1" applyFill="1" applyAlignment="1"/>
    <xf numFmtId="49" fontId="7" fillId="0" borderId="23" xfId="5" applyNumberFormat="1" applyFont="1" applyFill="1" applyBorder="1" applyAlignment="1">
      <alignment horizontal="center" vertical="center" wrapText="1" shrinkToFit="1"/>
    </xf>
    <xf numFmtId="49" fontId="7" fillId="0" borderId="44" xfId="5" applyNumberFormat="1" applyFont="1" applyFill="1" applyBorder="1" applyAlignment="1">
      <alignment horizontal="center" vertical="center" shrinkToFit="1"/>
    </xf>
    <xf numFmtId="49" fontId="7" fillId="0" borderId="45" xfId="5" applyNumberFormat="1" applyFont="1" applyFill="1" applyBorder="1" applyAlignment="1">
      <alignment horizontal="center" vertical="center" shrinkToFit="1"/>
    </xf>
    <xf numFmtId="49" fontId="7" fillId="0" borderId="46" xfId="5" applyNumberFormat="1" applyFont="1" applyFill="1" applyBorder="1" applyAlignment="1">
      <alignment horizontal="center" vertical="center" wrapText="1" shrinkToFit="1"/>
    </xf>
    <xf numFmtId="0" fontId="7" fillId="0" borderId="47" xfId="7" applyFont="1" applyFill="1" applyBorder="1" applyAlignment="1">
      <alignment horizontal="left" vertical="center" wrapText="1"/>
    </xf>
    <xf numFmtId="0" fontId="7" fillId="0" borderId="55" xfId="7" applyFont="1" applyFill="1" applyBorder="1" applyAlignment="1">
      <alignment horizontal="center" vertical="center"/>
    </xf>
    <xf numFmtId="0" fontId="7" fillId="0" borderId="43" xfId="6" applyFont="1" applyFill="1" applyBorder="1" applyAlignment="1">
      <alignment vertical="top" textRotation="255" wrapText="1"/>
    </xf>
    <xf numFmtId="0" fontId="7" fillId="0" borderId="42" xfId="7" applyFont="1" applyFill="1" applyBorder="1" applyAlignment="1">
      <alignment horizontal="center" vertical="center"/>
    </xf>
    <xf numFmtId="0" fontId="7" fillId="0" borderId="37" xfId="7" applyFont="1" applyFill="1" applyBorder="1" applyAlignment="1">
      <alignment horizontal="center" vertical="center"/>
    </xf>
    <xf numFmtId="0" fontId="7" fillId="0" borderId="38" xfId="7" applyFont="1" applyFill="1" applyBorder="1" applyAlignment="1">
      <alignment horizontal="center" vertical="center"/>
    </xf>
    <xf numFmtId="0" fontId="7" fillId="0" borderId="24" xfId="3" applyFont="1" applyFill="1" applyBorder="1" applyAlignment="1">
      <alignment horizontal="center" vertical="center"/>
    </xf>
    <xf numFmtId="49" fontId="7" fillId="0" borderId="30" xfId="3" applyNumberFormat="1" applyFont="1" applyFill="1" applyBorder="1" applyAlignment="1">
      <alignment horizontal="center" vertical="center"/>
    </xf>
    <xf numFmtId="49" fontId="7" fillId="0" borderId="37" xfId="3" applyNumberFormat="1" applyFont="1" applyFill="1" applyBorder="1" applyAlignment="1">
      <alignment horizontal="center" vertical="center" wrapText="1"/>
    </xf>
    <xf numFmtId="0" fontId="7" fillId="0" borderId="59" xfId="7" applyFont="1" applyFill="1" applyBorder="1" applyAlignment="1">
      <alignment horizontal="center" vertical="center"/>
    </xf>
    <xf numFmtId="49" fontId="7" fillId="0" borderId="45" xfId="3" applyNumberFormat="1" applyFont="1" applyFill="1" applyBorder="1" applyAlignment="1">
      <alignment horizontal="center" vertical="center"/>
    </xf>
    <xf numFmtId="49" fontId="7" fillId="0" borderId="46" xfId="3" applyNumberFormat="1" applyFont="1" applyFill="1" applyBorder="1" applyAlignment="1">
      <alignment horizontal="center" vertical="center" wrapText="1"/>
    </xf>
    <xf numFmtId="0" fontId="14" fillId="0" borderId="0" xfId="0" applyFont="1" applyFill="1"/>
    <xf numFmtId="0" fontId="14" fillId="0" borderId="0" xfId="0" applyFont="1" applyFill="1" applyAlignment="1">
      <alignment horizontal="left" vertical="center"/>
    </xf>
    <xf numFmtId="49" fontId="7" fillId="0" borderId="42" xfId="3" applyNumberFormat="1" applyFont="1" applyFill="1" applyBorder="1" applyAlignment="1">
      <alignment horizontal="center" vertical="center" wrapText="1"/>
    </xf>
    <xf numFmtId="0" fontId="7" fillId="0" borderId="25" xfId="3" applyFont="1" applyFill="1" applyBorder="1" applyAlignment="1">
      <alignment horizontal="center" vertical="center"/>
    </xf>
    <xf numFmtId="0" fontId="17" fillId="0" borderId="25" xfId="7" applyFont="1" applyFill="1" applyBorder="1" applyAlignment="1">
      <alignment horizontal="center" vertical="center"/>
    </xf>
    <xf numFmtId="0" fontId="17" fillId="0" borderId="48" xfId="7" applyFont="1" applyFill="1" applyBorder="1" applyAlignment="1">
      <alignment horizontal="center" vertical="center"/>
    </xf>
    <xf numFmtId="0" fontId="7" fillId="0" borderId="25" xfId="7" applyFont="1" applyFill="1" applyBorder="1" applyAlignment="1">
      <alignment horizontal="center" vertical="center" wrapText="1"/>
    </xf>
    <xf numFmtId="49" fontId="7" fillId="0" borderId="36" xfId="5" applyNumberFormat="1" applyFont="1" applyFill="1" applyBorder="1" applyAlignment="1">
      <alignment horizontal="center" vertical="center" wrapText="1" shrinkToFit="1"/>
    </xf>
    <xf numFmtId="0" fontId="15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49" fontId="7" fillId="0" borderId="52" xfId="5" applyNumberFormat="1" applyFont="1" applyFill="1" applyBorder="1" applyAlignment="1">
      <alignment horizontal="center" vertical="center" shrinkToFit="1"/>
    </xf>
    <xf numFmtId="49" fontId="7" fillId="0" borderId="53" xfId="5" applyNumberFormat="1" applyFont="1" applyFill="1" applyBorder="1" applyAlignment="1">
      <alignment horizontal="center" vertical="center" shrinkToFit="1"/>
    </xf>
    <xf numFmtId="49" fontId="7" fillId="0" borderId="47" xfId="5" applyNumberFormat="1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4" fillId="0" borderId="0" xfId="3" applyFont="1" applyFill="1" applyAlignment="1"/>
    <xf numFmtId="0" fontId="7" fillId="0" borderId="16" xfId="3" applyFont="1" applyFill="1" applyBorder="1" applyAlignment="1">
      <alignment horizontal="center" vertical="center"/>
    </xf>
    <xf numFmtId="49" fontId="7" fillId="0" borderId="28" xfId="3" applyNumberFormat="1" applyFont="1" applyFill="1" applyBorder="1" applyAlignment="1">
      <alignment horizontal="center" vertical="center"/>
    </xf>
    <xf numFmtId="0" fontId="7" fillId="0" borderId="24" xfId="3" applyFont="1" applyFill="1" applyBorder="1" applyAlignment="1">
      <alignment horizontal="center" vertical="center" wrapText="1"/>
    </xf>
    <xf numFmtId="0" fontId="7" fillId="0" borderId="44" xfId="3" applyFont="1" applyFill="1" applyBorder="1" applyAlignment="1">
      <alignment horizontal="center" vertical="center"/>
    </xf>
    <xf numFmtId="0" fontId="17" fillId="0" borderId="54" xfId="7" applyFont="1" applyFill="1" applyBorder="1" applyAlignment="1">
      <alignment horizontal="center" vertical="center"/>
    </xf>
    <xf numFmtId="0" fontId="7" fillId="0" borderId="30" xfId="7" applyFont="1" applyFill="1" applyBorder="1" applyAlignment="1">
      <alignment horizontal="center" vertical="center" wrapText="1"/>
    </xf>
    <xf numFmtId="49" fontId="7" fillId="0" borderId="18" xfId="5" applyNumberFormat="1" applyFont="1" applyFill="1" applyBorder="1" applyAlignment="1">
      <alignment horizontal="center" vertical="center" wrapText="1" shrinkToFit="1"/>
    </xf>
    <xf numFmtId="0" fontId="7" fillId="0" borderId="48" xfId="7" applyFont="1" applyFill="1" applyBorder="1" applyAlignment="1">
      <alignment horizontal="center" vertical="center" wrapText="1"/>
    </xf>
    <xf numFmtId="49" fontId="7" fillId="0" borderId="26" xfId="5" applyNumberFormat="1" applyFont="1" applyFill="1" applyBorder="1" applyAlignment="1">
      <alignment horizontal="center" vertical="center" shrinkToFit="1"/>
    </xf>
    <xf numFmtId="49" fontId="7" fillId="0" borderId="29" xfId="5" applyNumberFormat="1" applyFont="1" applyFill="1" applyBorder="1" applyAlignment="1">
      <alignment horizontal="center" vertical="center" shrinkToFit="1"/>
    </xf>
    <xf numFmtId="0" fontId="7" fillId="0" borderId="33" xfId="7" applyFont="1" applyFill="1" applyBorder="1" applyAlignment="1">
      <alignment horizontal="left" vertical="center" wrapText="1"/>
    </xf>
    <xf numFmtId="0" fontId="7" fillId="0" borderId="26" xfId="7" applyFont="1" applyFill="1" applyBorder="1" applyAlignment="1">
      <alignment horizontal="center" vertical="center"/>
    </xf>
    <xf numFmtId="49" fontId="7" fillId="0" borderId="33" xfId="5" applyNumberFormat="1" applyFont="1" applyFill="1" applyBorder="1" applyAlignment="1">
      <alignment horizontal="center" vertical="center" wrapText="1" shrinkToFit="1"/>
    </xf>
    <xf numFmtId="0" fontId="7" fillId="0" borderId="61" xfId="7" applyFont="1" applyFill="1" applyBorder="1" applyAlignment="1">
      <alignment horizontal="center" vertical="center"/>
    </xf>
    <xf numFmtId="0" fontId="7" fillId="0" borderId="25" xfId="6" applyFont="1" applyFill="1" applyBorder="1" applyAlignment="1">
      <alignment vertical="top" textRotation="255" wrapText="1"/>
    </xf>
    <xf numFmtId="0" fontId="7" fillId="0" borderId="58" xfId="4" applyFont="1" applyFill="1" applyBorder="1" applyAlignment="1">
      <alignment horizontal="center" vertical="center"/>
    </xf>
    <xf numFmtId="0" fontId="7" fillId="0" borderId="1" xfId="6" applyFont="1" applyFill="1" applyBorder="1" applyAlignment="1">
      <alignment horizontal="center" vertical="center"/>
    </xf>
    <xf numFmtId="49" fontId="7" fillId="0" borderId="24" xfId="5" applyNumberFormat="1" applyFont="1" applyFill="1" applyBorder="1" applyAlignment="1">
      <alignment horizontal="center" vertical="center" wrapText="1" shrinkToFit="1"/>
    </xf>
    <xf numFmtId="0" fontId="7" fillId="0" borderId="40" xfId="7" applyFont="1" applyFill="1" applyBorder="1" applyAlignment="1">
      <alignment horizontal="center" vertical="center" wrapText="1"/>
    </xf>
    <xf numFmtId="0" fontId="0" fillId="0" borderId="0" xfId="0" applyFill="1"/>
    <xf numFmtId="49" fontId="7" fillId="0" borderId="30" xfId="3" applyNumberFormat="1" applyFont="1" applyFill="1" applyBorder="1" applyAlignment="1">
      <alignment horizontal="left" vertical="center"/>
    </xf>
    <xf numFmtId="49" fontId="7" fillId="0" borderId="31" xfId="3" applyNumberFormat="1" applyFont="1" applyFill="1" applyBorder="1" applyAlignment="1">
      <alignment horizontal="left" vertical="center"/>
    </xf>
    <xf numFmtId="0" fontId="7" fillId="0" borderId="18" xfId="3" applyFont="1" applyFill="1" applyBorder="1" applyAlignment="1">
      <alignment horizontal="center" vertical="center"/>
    </xf>
    <xf numFmtId="49" fontId="7" fillId="0" borderId="31" xfId="3" applyNumberFormat="1" applyFont="1" applyFill="1" applyBorder="1" applyAlignment="1">
      <alignment horizontal="center" vertical="center"/>
    </xf>
    <xf numFmtId="49" fontId="7" fillId="0" borderId="38" xfId="3" applyNumberFormat="1" applyFont="1" applyFill="1" applyBorder="1" applyAlignment="1">
      <alignment horizontal="center" vertical="center" wrapText="1"/>
    </xf>
    <xf numFmtId="0" fontId="7" fillId="0" borderId="25" xfId="3" applyFont="1" applyFill="1" applyBorder="1" applyAlignment="1">
      <alignment horizontal="center" vertical="center" wrapText="1"/>
    </xf>
    <xf numFmtId="0" fontId="7" fillId="0" borderId="64" xfId="4" applyFont="1" applyFill="1" applyBorder="1" applyAlignment="1">
      <alignment vertical="center"/>
    </xf>
    <xf numFmtId="0" fontId="7" fillId="0" borderId="65" xfId="4" applyFont="1" applyFill="1" applyBorder="1" applyAlignment="1">
      <alignment vertical="center"/>
    </xf>
    <xf numFmtId="0" fontId="7" fillId="0" borderId="66" xfId="4" applyFont="1" applyFill="1" applyBorder="1" applyAlignment="1">
      <alignment vertical="center"/>
    </xf>
    <xf numFmtId="0" fontId="7" fillId="0" borderId="67" xfId="4" applyFont="1" applyFill="1" applyBorder="1" applyAlignment="1">
      <alignment vertical="center"/>
    </xf>
    <xf numFmtId="0" fontId="7" fillId="0" borderId="9" xfId="4" applyFont="1" applyFill="1" applyBorder="1" applyAlignment="1">
      <alignment horizontal="center" vertical="center"/>
    </xf>
    <xf numFmtId="0" fontId="7" fillId="0" borderId="63" xfId="4" applyFont="1" applyFill="1" applyBorder="1" applyAlignment="1">
      <alignment horizontal="center" vertical="center"/>
    </xf>
    <xf numFmtId="0" fontId="7" fillId="0" borderId="62" xfId="4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0" fontId="7" fillId="0" borderId="68" xfId="4" applyFont="1" applyFill="1" applyBorder="1" applyAlignment="1">
      <alignment vertical="center"/>
    </xf>
    <xf numFmtId="0" fontId="7" fillId="0" borderId="19" xfId="7" applyFont="1" applyFill="1" applyBorder="1" applyAlignment="1">
      <alignment horizontal="center" vertical="center" wrapText="1"/>
    </xf>
    <xf numFmtId="0" fontId="17" fillId="0" borderId="30" xfId="7" applyFont="1" applyFill="1" applyBorder="1" applyAlignment="1">
      <alignment horizontal="center" vertical="center"/>
    </xf>
    <xf numFmtId="0" fontId="7" fillId="0" borderId="19" xfId="3" applyFont="1" applyFill="1" applyBorder="1" applyAlignment="1"/>
    <xf numFmtId="0" fontId="7" fillId="0" borderId="53" xfId="3" applyFont="1" applyFill="1" applyBorder="1" applyAlignment="1"/>
    <xf numFmtId="49" fontId="17" fillId="0" borderId="31" xfId="5" applyNumberFormat="1" applyFont="1" applyFill="1" applyBorder="1" applyAlignment="1">
      <alignment horizontal="center" vertical="center" shrinkToFit="1"/>
    </xf>
    <xf numFmtId="0" fontId="7" fillId="0" borderId="25" xfId="3" applyFont="1" applyFill="1" applyBorder="1" applyAlignment="1"/>
    <xf numFmtId="0" fontId="7" fillId="0" borderId="40" xfId="3" applyFont="1" applyFill="1" applyBorder="1" applyAlignment="1"/>
    <xf numFmtId="0" fontId="7" fillId="0" borderId="48" xfId="3" applyFont="1" applyFill="1" applyBorder="1" applyAlignment="1"/>
    <xf numFmtId="0" fontId="7" fillId="0" borderId="55" xfId="3" applyFont="1" applyFill="1" applyBorder="1" applyAlignment="1"/>
    <xf numFmtId="0" fontId="7" fillId="0" borderId="40" xfId="3" applyFont="1" applyFill="1" applyBorder="1" applyAlignment="1">
      <alignment horizontal="center" vertical="center"/>
    </xf>
    <xf numFmtId="0" fontId="7" fillId="0" borderId="19" xfId="3" applyFont="1" applyFill="1" applyBorder="1" applyAlignment="1">
      <alignment horizontal="center" vertical="center"/>
    </xf>
    <xf numFmtId="0" fontId="7" fillId="0" borderId="59" xfId="3" applyFont="1" applyFill="1" applyBorder="1" applyAlignment="1"/>
    <xf numFmtId="0" fontId="7" fillId="0" borderId="60" xfId="3" applyFont="1" applyFill="1" applyBorder="1" applyAlignment="1">
      <alignment horizontal="center" vertical="center"/>
    </xf>
    <xf numFmtId="0" fontId="7" fillId="0" borderId="0" xfId="0" applyFont="1"/>
    <xf numFmtId="0" fontId="9" fillId="0" borderId="0" xfId="8" applyFill="1" applyBorder="1"/>
    <xf numFmtId="0" fontId="22" fillId="0" borderId="0" xfId="8" applyFont="1" applyFill="1" applyBorder="1"/>
    <xf numFmtId="0" fontId="6" fillId="0" borderId="0" xfId="3" applyFill="1">
      <alignment vertical="center"/>
    </xf>
    <xf numFmtId="0" fontId="23" fillId="0" borderId="0" xfId="8" applyFont="1" applyFill="1" applyBorder="1"/>
    <xf numFmtId="0" fontId="6" fillId="0" borderId="0" xfId="3">
      <alignment vertical="center"/>
    </xf>
    <xf numFmtId="49" fontId="22" fillId="0" borderId="0" xfId="8" applyNumberFormat="1" applyFont="1" applyFill="1" applyBorder="1" applyAlignment="1">
      <alignment horizontal="right" vertical="center"/>
    </xf>
    <xf numFmtId="49" fontId="22" fillId="0" borderId="0" xfId="8" applyNumberFormat="1" applyFont="1" applyFill="1" applyBorder="1" applyAlignment="1">
      <alignment horizontal="right"/>
    </xf>
    <xf numFmtId="0" fontId="28" fillId="0" borderId="69" xfId="3" applyFont="1" applyFill="1" applyBorder="1">
      <alignment vertical="center"/>
    </xf>
    <xf numFmtId="0" fontId="26" fillId="0" borderId="67" xfId="3" applyFont="1" applyFill="1" applyBorder="1">
      <alignment vertical="center"/>
    </xf>
    <xf numFmtId="0" fontId="26" fillId="0" borderId="70" xfId="3" applyFont="1" applyFill="1" applyBorder="1">
      <alignment vertical="center"/>
    </xf>
    <xf numFmtId="0" fontId="26" fillId="0" borderId="0" xfId="3" applyFont="1" applyFill="1" applyBorder="1" applyAlignment="1">
      <alignment vertical="center"/>
    </xf>
    <xf numFmtId="0" fontId="26" fillId="0" borderId="0" xfId="3" applyFont="1" applyFill="1" applyBorder="1" applyAlignment="1">
      <alignment horizontal="left" vertical="center"/>
    </xf>
    <xf numFmtId="0" fontId="26" fillId="0" borderId="0" xfId="3" applyFont="1" applyFill="1" applyBorder="1">
      <alignment vertical="center"/>
    </xf>
    <xf numFmtId="0" fontId="26" fillId="0" borderId="0" xfId="3" applyFont="1" applyFill="1" applyBorder="1" applyAlignment="1">
      <alignment horizontal="center" vertical="center"/>
    </xf>
    <xf numFmtId="0" fontId="30" fillId="0" borderId="67" xfId="3" applyFont="1" applyFill="1" applyBorder="1">
      <alignment vertical="center"/>
    </xf>
    <xf numFmtId="0" fontId="30" fillId="0" borderId="70" xfId="3" applyFont="1" applyFill="1" applyBorder="1">
      <alignment vertical="center"/>
    </xf>
    <xf numFmtId="0" fontId="30" fillId="0" borderId="0" xfId="3" applyFont="1" applyFill="1" applyBorder="1">
      <alignment vertical="center"/>
    </xf>
    <xf numFmtId="49" fontId="26" fillId="0" borderId="0" xfId="7" applyNumberFormat="1" applyFont="1" applyFill="1" applyBorder="1" applyAlignment="1">
      <alignment horizontal="left" vertical="center"/>
    </xf>
    <xf numFmtId="49" fontId="26" fillId="0" borderId="0" xfId="10" applyNumberFormat="1" applyFont="1" applyFill="1" applyBorder="1" applyAlignment="1">
      <alignment horizontal="left" vertical="center"/>
    </xf>
    <xf numFmtId="49" fontId="26" fillId="0" borderId="0" xfId="7" applyNumberFormat="1" applyFont="1" applyFill="1" applyBorder="1" applyAlignment="1">
      <alignment horizontal="left" vertical="center" indent="1"/>
    </xf>
    <xf numFmtId="0" fontId="8" fillId="0" borderId="0" xfId="3" applyFont="1" applyFill="1" applyBorder="1" applyAlignment="1">
      <alignment horizontal="left" vertical="center" indent="3"/>
    </xf>
    <xf numFmtId="49" fontId="26" fillId="0" borderId="0" xfId="12" applyNumberFormat="1" applyFont="1" applyFill="1" applyBorder="1" applyAlignment="1">
      <alignment horizontal="left" vertical="center"/>
    </xf>
    <xf numFmtId="0" fontId="28" fillId="0" borderId="69" xfId="11" applyFont="1" applyFill="1" applyBorder="1" applyAlignment="1">
      <alignment horizontal="left" vertical="center"/>
    </xf>
    <xf numFmtId="0" fontId="31" fillId="0" borderId="67" xfId="11" applyFont="1" applyFill="1" applyBorder="1" applyAlignment="1">
      <alignment horizontal="left" vertical="center"/>
    </xf>
    <xf numFmtId="0" fontId="32" fillId="0" borderId="67" xfId="3" applyFont="1" applyFill="1" applyBorder="1">
      <alignment vertical="center"/>
    </xf>
    <xf numFmtId="0" fontId="31" fillId="0" borderId="0" xfId="11" applyFont="1" applyFill="1" applyBorder="1" applyAlignment="1">
      <alignment horizontal="left" vertical="center"/>
    </xf>
    <xf numFmtId="0" fontId="32" fillId="0" borderId="0" xfId="3" applyFont="1" applyFill="1" applyBorder="1">
      <alignment vertical="center"/>
    </xf>
    <xf numFmtId="0" fontId="33" fillId="0" borderId="0" xfId="11" applyFont="1" applyFill="1" applyBorder="1" applyAlignment="1">
      <alignment horizontal="left" vertical="center"/>
    </xf>
    <xf numFmtId="0" fontId="29" fillId="0" borderId="0" xfId="11" applyFont="1" applyFill="1" applyBorder="1" applyAlignment="1">
      <alignment horizontal="left" vertical="center"/>
    </xf>
    <xf numFmtId="0" fontId="29" fillId="0" borderId="0" xfId="3" applyFont="1" applyFill="1" applyBorder="1">
      <alignment vertical="center"/>
    </xf>
    <xf numFmtId="0" fontId="26" fillId="0" borderId="0" xfId="11" applyFont="1" applyFill="1" applyBorder="1" applyAlignment="1">
      <alignment vertical="center"/>
    </xf>
    <xf numFmtId="0" fontId="26" fillId="0" borderId="0" xfId="11" applyFont="1" applyFill="1" applyBorder="1" applyAlignment="1">
      <alignment horizontal="left" vertical="center"/>
    </xf>
    <xf numFmtId="0" fontId="30" fillId="0" borderId="67" xfId="11" applyFont="1" applyFill="1" applyBorder="1" applyAlignment="1"/>
    <xf numFmtId="0" fontId="30" fillId="0" borderId="0" xfId="11" applyFont="1" applyFill="1" applyBorder="1" applyAlignment="1"/>
    <xf numFmtId="0" fontId="34" fillId="0" borderId="0" xfId="11" applyFont="1" applyFill="1" applyBorder="1" applyAlignment="1">
      <alignment horizontal="left" vertical="center"/>
    </xf>
    <xf numFmtId="0" fontId="29" fillId="0" borderId="0" xfId="11" applyFont="1" applyFill="1" applyBorder="1" applyAlignment="1"/>
    <xf numFmtId="0" fontId="26" fillId="0" borderId="0" xfId="11" applyFont="1" applyFill="1" applyBorder="1" applyAlignment="1">
      <alignment horizontal="left" vertical="center" indent="2"/>
    </xf>
    <xf numFmtId="0" fontId="26" fillId="0" borderId="0" xfId="11" applyFont="1" applyFill="1" applyBorder="1" applyAlignment="1">
      <alignment horizontal="left" vertical="center" indent="1"/>
    </xf>
    <xf numFmtId="0" fontId="28" fillId="0" borderId="69" xfId="7" applyFont="1" applyFill="1" applyBorder="1" applyAlignment="1">
      <alignment horizontal="left" vertical="center"/>
    </xf>
    <xf numFmtId="0" fontId="26" fillId="0" borderId="67" xfId="3" applyFont="1" applyFill="1" applyBorder="1" applyAlignment="1">
      <alignment vertical="center"/>
    </xf>
    <xf numFmtId="0" fontId="29" fillId="0" borderId="67" xfId="3" applyFont="1" applyFill="1" applyBorder="1">
      <alignment vertical="center"/>
    </xf>
    <xf numFmtId="0" fontId="29" fillId="0" borderId="0" xfId="3" applyFont="1" applyFill="1" applyBorder="1" applyAlignment="1">
      <alignment vertical="center"/>
    </xf>
    <xf numFmtId="0" fontId="26" fillId="0" borderId="0" xfId="11" applyFont="1" applyFill="1" applyBorder="1" applyAlignment="1"/>
    <xf numFmtId="49" fontId="26" fillId="0" borderId="0" xfId="7" applyNumberFormat="1" applyFont="1" applyFill="1" applyBorder="1" applyAlignment="1">
      <alignment vertical="center"/>
    </xf>
    <xf numFmtId="0" fontId="26" fillId="0" borderId="0" xfId="3" applyFont="1" applyFill="1" applyBorder="1" applyAlignment="1">
      <alignment vertical="top" wrapText="1"/>
    </xf>
    <xf numFmtId="0" fontId="29" fillId="0" borderId="0" xfId="3" applyFont="1" applyFill="1" applyBorder="1" applyAlignment="1">
      <alignment horizontal="left" vertical="center"/>
    </xf>
    <xf numFmtId="0" fontId="26" fillId="0" borderId="0" xfId="13" applyFont="1" applyFill="1" applyBorder="1" applyAlignment="1">
      <alignment horizontal="left" vertical="center"/>
    </xf>
    <xf numFmtId="49" fontId="26" fillId="0" borderId="0" xfId="12" applyNumberFormat="1" applyFont="1" applyFill="1" applyBorder="1" applyAlignment="1">
      <alignment vertical="center"/>
    </xf>
    <xf numFmtId="0" fontId="26" fillId="0" borderId="0" xfId="11" applyFont="1" applyFill="1" applyBorder="1" applyAlignment="1">
      <alignment horizontal="left"/>
    </xf>
    <xf numFmtId="49" fontId="26" fillId="0" borderId="0" xfId="12" applyNumberFormat="1" applyFont="1" applyFill="1" applyBorder="1" applyAlignment="1">
      <alignment horizontal="left" vertical="center" indent="3"/>
    </xf>
    <xf numFmtId="49" fontId="26" fillId="0" borderId="0" xfId="12" applyNumberFormat="1" applyFont="1" applyFill="1" applyBorder="1" applyAlignment="1">
      <alignment horizontal="left" vertical="center" indent="1"/>
    </xf>
    <xf numFmtId="0" fontId="29" fillId="0" borderId="70" xfId="3" applyFont="1" applyFill="1" applyBorder="1">
      <alignment vertical="center"/>
    </xf>
    <xf numFmtId="0" fontId="35" fillId="0" borderId="67" xfId="3" applyFont="1" applyFill="1" applyBorder="1">
      <alignment vertical="center"/>
    </xf>
    <xf numFmtId="0" fontId="26" fillId="0" borderId="0" xfId="3" applyFont="1" applyFill="1" applyBorder="1" applyAlignment="1">
      <alignment horizontal="right" vertical="center"/>
    </xf>
    <xf numFmtId="0" fontId="19" fillId="0" borderId="0" xfId="3" applyFont="1" applyFill="1" applyBorder="1">
      <alignment vertical="center"/>
    </xf>
    <xf numFmtId="0" fontId="27" fillId="0" borderId="0" xfId="8" applyFont="1" applyFill="1" applyBorder="1" applyAlignment="1">
      <alignment vertical="center"/>
    </xf>
    <xf numFmtId="0" fontId="26" fillId="0" borderId="0" xfId="3" applyFont="1" applyFill="1" applyBorder="1" applyAlignment="1">
      <alignment horizontal="left" vertical="center" indent="1"/>
    </xf>
    <xf numFmtId="0" fontId="12" fillId="0" borderId="14" xfId="6" applyFill="1" applyBorder="1" applyAlignment="1">
      <alignment vertical="top" textRotation="255" wrapText="1"/>
    </xf>
    <xf numFmtId="0" fontId="12" fillId="0" borderId="15" xfId="6" applyFill="1" applyBorder="1" applyAlignment="1">
      <alignment vertical="top" textRotation="255" wrapText="1"/>
    </xf>
    <xf numFmtId="0" fontId="12" fillId="0" borderId="43" xfId="6" applyFill="1" applyBorder="1" applyAlignment="1">
      <alignment vertical="top" textRotation="255" wrapText="1"/>
    </xf>
    <xf numFmtId="0" fontId="12" fillId="0" borderId="57" xfId="6" applyFill="1" applyBorder="1" applyAlignment="1">
      <alignment horizontal="center" vertical="top" textRotation="255" wrapText="1"/>
    </xf>
    <xf numFmtId="0" fontId="12" fillId="0" borderId="14" xfId="6" applyFill="1" applyBorder="1" applyAlignment="1">
      <alignment horizontal="center" vertical="top" textRotation="255" wrapText="1"/>
    </xf>
    <xf numFmtId="0" fontId="12" fillId="0" borderId="15" xfId="6" applyFill="1" applyBorder="1" applyAlignment="1">
      <alignment horizontal="center" vertical="top" textRotation="255" wrapText="1"/>
    </xf>
    <xf numFmtId="0" fontId="12" fillId="0" borderId="57" xfId="6" applyFill="1" applyBorder="1" applyAlignment="1">
      <alignment vertical="top" textRotation="255" wrapText="1"/>
    </xf>
    <xf numFmtId="0" fontId="12" fillId="0" borderId="12" xfId="6" applyFill="1" applyBorder="1" applyAlignment="1">
      <alignment vertical="top" textRotation="255" wrapText="1"/>
    </xf>
    <xf numFmtId="0" fontId="12" fillId="0" borderId="15" xfId="6" applyFill="1" applyBorder="1" applyAlignment="1">
      <alignment vertical="top" textRotation="255" wrapText="1" shrinkToFit="1"/>
    </xf>
    <xf numFmtId="0" fontId="12" fillId="0" borderId="20" xfId="6" applyFill="1" applyBorder="1" applyAlignment="1">
      <alignment vertical="top" textRotation="255" wrapText="1"/>
    </xf>
    <xf numFmtId="0" fontId="7" fillId="0" borderId="71" xfId="4" applyFont="1" applyFill="1" applyBorder="1" applyAlignment="1">
      <alignment vertical="center"/>
    </xf>
    <xf numFmtId="0" fontId="7" fillId="0" borderId="72" xfId="4" applyFont="1" applyFill="1" applyBorder="1" applyAlignment="1">
      <alignment horizontal="center" vertical="center"/>
    </xf>
    <xf numFmtId="0" fontId="7" fillId="0" borderId="12" xfId="6" applyFont="1" applyFill="1" applyBorder="1" applyAlignment="1">
      <alignment vertical="top" textRotation="255" wrapText="1"/>
    </xf>
    <xf numFmtId="0" fontId="26" fillId="0" borderId="73" xfId="3" applyFont="1" applyFill="1" applyBorder="1">
      <alignment vertical="center"/>
    </xf>
    <xf numFmtId="0" fontId="26" fillId="0" borderId="58" xfId="3" applyFont="1" applyFill="1" applyBorder="1" applyAlignment="1">
      <alignment vertical="top" wrapText="1"/>
    </xf>
    <xf numFmtId="0" fontId="26" fillId="0" borderId="74" xfId="3" applyFont="1" applyFill="1" applyBorder="1">
      <alignment vertical="center"/>
    </xf>
    <xf numFmtId="0" fontId="26" fillId="0" borderId="75" xfId="3" applyFont="1" applyFill="1" applyBorder="1">
      <alignment vertical="center"/>
    </xf>
    <xf numFmtId="0" fontId="26" fillId="0" borderId="76" xfId="3" applyFont="1" applyFill="1" applyBorder="1">
      <alignment vertical="center"/>
    </xf>
    <xf numFmtId="0" fontId="26" fillId="0" borderId="77" xfId="3" applyFont="1" applyFill="1" applyBorder="1">
      <alignment vertical="center"/>
    </xf>
    <xf numFmtId="0" fontId="26" fillId="0" borderId="22" xfId="3" applyFont="1" applyFill="1" applyBorder="1">
      <alignment vertical="center"/>
    </xf>
    <xf numFmtId="0" fontId="26" fillId="0" borderId="78" xfId="3" applyFont="1" applyFill="1" applyBorder="1">
      <alignment vertical="center"/>
    </xf>
    <xf numFmtId="0" fontId="36" fillId="0" borderId="0" xfId="3" applyFont="1" applyFill="1" applyBorder="1">
      <alignment vertical="center"/>
    </xf>
    <xf numFmtId="49" fontId="7" fillId="0" borderId="3" xfId="5" applyNumberFormat="1" applyFont="1" applyFill="1" applyBorder="1" applyAlignment="1">
      <alignment horizontal="center" vertical="center" textRotation="255"/>
    </xf>
    <xf numFmtId="49" fontId="7" fillId="0" borderId="6" xfId="5" applyNumberFormat="1" applyFont="1" applyFill="1" applyBorder="1" applyAlignment="1">
      <alignment horizontal="center" vertical="center" textRotation="255"/>
    </xf>
    <xf numFmtId="49" fontId="7" fillId="0" borderId="13" xfId="5" applyNumberFormat="1" applyFont="1" applyFill="1" applyBorder="1" applyAlignment="1">
      <alignment horizontal="center" vertical="center" textRotation="255"/>
    </xf>
    <xf numFmtId="0" fontId="7" fillId="0" borderId="4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49" fontId="7" fillId="0" borderId="4" xfId="5" applyNumberFormat="1" applyFont="1" applyFill="1" applyBorder="1" applyAlignment="1">
      <alignment horizontal="center" vertical="center"/>
    </xf>
    <xf numFmtId="49" fontId="7" fillId="0" borderId="50" xfId="5" applyNumberFormat="1" applyFont="1" applyFill="1" applyBorder="1" applyAlignment="1">
      <alignment horizontal="center" vertical="center"/>
    </xf>
    <xf numFmtId="49" fontId="7" fillId="0" borderId="5" xfId="5" applyNumberFormat="1" applyFont="1" applyFill="1" applyBorder="1" applyAlignment="1">
      <alignment horizontal="center" vertical="center"/>
    </xf>
    <xf numFmtId="0" fontId="21" fillId="0" borderId="0" xfId="8" applyFont="1" applyFill="1" applyBorder="1" applyAlignment="1">
      <alignment horizontal="left"/>
    </xf>
    <xf numFmtId="0" fontId="25" fillId="0" borderId="0" xfId="9" applyFont="1" applyFill="1" applyBorder="1" applyAlignment="1">
      <alignment horizontal="left"/>
    </xf>
  </cellXfs>
  <cellStyles count="14">
    <cellStyle name="ハイパーリンク" xfId="6" builtinId="8"/>
    <cellStyle name="ハイパーリンク 2" xfId="9" xr:uid="{0DF239F4-3CE7-4A7D-A4A7-30AE3A1E6D79}"/>
    <cellStyle name="標準" xfId="0" builtinId="0"/>
    <cellStyle name="標準 14" xfId="13" xr:uid="{2F8AB5B3-C708-4A16-9D34-D37AB0191372}"/>
    <cellStyle name="標準 2" xfId="1" xr:uid="{00000000-0005-0000-0000-000002000000}"/>
    <cellStyle name="標準 2 2" xfId="8" xr:uid="{BC38FB5F-3C80-4D22-8C4E-3997B580A1A3}"/>
    <cellStyle name="標準 2 2 3" xfId="3" xr:uid="{00000000-0005-0000-0000-000003000000}"/>
    <cellStyle name="標準 2 3 2" xfId="5" xr:uid="{00000000-0005-0000-0000-000004000000}"/>
    <cellStyle name="標準 2 4 2" xfId="4" xr:uid="{00000000-0005-0000-0000-000005000000}"/>
    <cellStyle name="標準 3" xfId="11" xr:uid="{F777A1BD-D4D5-4340-BFD2-61679ACF3838}"/>
    <cellStyle name="標準 4" xfId="2" xr:uid="{00000000-0005-0000-0000-000006000000}"/>
    <cellStyle name="標準 4 2" xfId="7" xr:uid="{00000000-0005-0000-0000-000007000000}"/>
    <cellStyle name="標準 4 2 2" xfId="12" xr:uid="{FD0027F1-A9DD-4EDE-8686-0D1989C263E4}"/>
    <cellStyle name="標準 4 3" xfId="10" xr:uid="{BAB8A0FF-6EDD-47C8-BC7F-B5D15A4D152B}"/>
  </cellStyles>
  <dxfs count="0"/>
  <tableStyles count="0" defaultTableStyle="TableStyleMedium9" defaultPivotStyle="PivotStyleLight16"/>
  <colors>
    <mruColors>
      <color rgb="FFFF9933"/>
      <color rgb="FFFF66FF"/>
      <color rgb="FFE8D1FF"/>
      <color rgb="FFFF9966"/>
      <color rgb="FF00FF99"/>
      <color rgb="FFFEEA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C183"/>
  <sheetViews>
    <sheetView showGridLines="0" tabSelected="1" zoomScaleNormal="100" zoomScaleSheetLayoutView="70" workbookViewId="0">
      <pane xSplit="8" ySplit="6" topLeftCell="I7" activePane="bottomRight" state="frozen"/>
      <selection pane="topRight"/>
      <selection pane="bottomLeft"/>
      <selection pane="bottomRight"/>
    </sheetView>
  </sheetViews>
  <sheetFormatPr defaultRowHeight="13" x14ac:dyDescent="0.2"/>
  <cols>
    <col min="1" max="2" width="5.36328125" style="2" customWidth="1"/>
    <col min="3" max="3" width="5.36328125" style="57" customWidth="1"/>
    <col min="4" max="4" width="5.36328125" style="28" customWidth="1"/>
    <col min="5" max="5" width="7.54296875" style="28" customWidth="1"/>
    <col min="6" max="6" width="6.36328125" style="28" customWidth="1"/>
    <col min="7" max="8" width="26.36328125" style="4" customWidth="1"/>
    <col min="9" max="23" width="8.36328125" style="2" customWidth="1"/>
    <col min="24" max="29" width="5.36328125" style="91" customWidth="1"/>
    <col min="30" max="30" width="2.1796875" style="2" customWidth="1"/>
    <col min="31" max="238" width="8.7265625" style="2"/>
    <col min="239" max="240" width="4.36328125" style="2" customWidth="1"/>
    <col min="241" max="241" width="8" style="2" customWidth="1"/>
    <col min="242" max="242" width="9.6328125" style="2" customWidth="1"/>
    <col min="243" max="243" width="20.6328125" style="2" customWidth="1"/>
    <col min="244" max="244" width="6.453125" style="2" customWidth="1"/>
    <col min="245" max="245" width="7.6328125" style="2" bestFit="1" customWidth="1"/>
    <col min="246" max="246" width="9.90625" style="2" bestFit="1" customWidth="1"/>
    <col min="247" max="250" width="7.6328125" style="2" bestFit="1" customWidth="1"/>
    <col min="251" max="252" width="9.90625" style="2" bestFit="1" customWidth="1"/>
    <col min="253" max="253" width="7.6328125" style="2" bestFit="1" customWidth="1"/>
    <col min="254" max="255" width="9.90625" style="2" bestFit="1" customWidth="1"/>
    <col min="256" max="258" width="7.6328125" style="2" bestFit="1" customWidth="1"/>
    <col min="259" max="264" width="4.36328125" style="2" customWidth="1"/>
    <col min="265" max="265" width="20.6328125" style="2" customWidth="1"/>
    <col min="266" max="494" width="8.7265625" style="2"/>
    <col min="495" max="496" width="4.36328125" style="2" customWidth="1"/>
    <col min="497" max="497" width="8" style="2" customWidth="1"/>
    <col min="498" max="498" width="9.6328125" style="2" customWidth="1"/>
    <col min="499" max="499" width="20.6328125" style="2" customWidth="1"/>
    <col min="500" max="500" width="6.453125" style="2" customWidth="1"/>
    <col min="501" max="501" width="7.6328125" style="2" bestFit="1" customWidth="1"/>
    <col min="502" max="502" width="9.90625" style="2" bestFit="1" customWidth="1"/>
    <col min="503" max="506" width="7.6328125" style="2" bestFit="1" customWidth="1"/>
    <col min="507" max="508" width="9.90625" style="2" bestFit="1" customWidth="1"/>
    <col min="509" max="509" width="7.6328125" style="2" bestFit="1" customWidth="1"/>
    <col min="510" max="511" width="9.90625" style="2" bestFit="1" customWidth="1"/>
    <col min="512" max="514" width="7.6328125" style="2" bestFit="1" customWidth="1"/>
    <col min="515" max="520" width="4.36328125" style="2" customWidth="1"/>
    <col min="521" max="521" width="20.6328125" style="2" customWidth="1"/>
    <col min="522" max="750" width="8.7265625" style="2"/>
    <col min="751" max="752" width="4.36328125" style="2" customWidth="1"/>
    <col min="753" max="753" width="8" style="2" customWidth="1"/>
    <col min="754" max="754" width="9.6328125" style="2" customWidth="1"/>
    <col min="755" max="755" width="20.6328125" style="2" customWidth="1"/>
    <col min="756" max="756" width="6.453125" style="2" customWidth="1"/>
    <col min="757" max="757" width="7.6328125" style="2" bestFit="1" customWidth="1"/>
    <col min="758" max="758" width="9.90625" style="2" bestFit="1" customWidth="1"/>
    <col min="759" max="762" width="7.6328125" style="2" bestFit="1" customWidth="1"/>
    <col min="763" max="764" width="9.90625" style="2" bestFit="1" customWidth="1"/>
    <col min="765" max="765" width="7.6328125" style="2" bestFit="1" customWidth="1"/>
    <col min="766" max="767" width="9.90625" style="2" bestFit="1" customWidth="1"/>
    <col min="768" max="770" width="7.6328125" style="2" bestFit="1" customWidth="1"/>
    <col min="771" max="776" width="4.36328125" style="2" customWidth="1"/>
    <col min="777" max="777" width="20.6328125" style="2" customWidth="1"/>
    <col min="778" max="1006" width="8.7265625" style="2"/>
    <col min="1007" max="1008" width="4.36328125" style="2" customWidth="1"/>
    <col min="1009" max="1009" width="8" style="2" customWidth="1"/>
    <col min="1010" max="1010" width="9.6328125" style="2" customWidth="1"/>
    <col min="1011" max="1011" width="20.6328125" style="2" customWidth="1"/>
    <col min="1012" max="1012" width="6.453125" style="2" customWidth="1"/>
    <col min="1013" max="1013" width="7.6328125" style="2" bestFit="1" customWidth="1"/>
    <col min="1014" max="1014" width="9.90625" style="2" bestFit="1" customWidth="1"/>
    <col min="1015" max="1018" width="7.6328125" style="2" bestFit="1" customWidth="1"/>
    <col min="1019" max="1020" width="9.90625" style="2" bestFit="1" customWidth="1"/>
    <col min="1021" max="1021" width="7.6328125" style="2" bestFit="1" customWidth="1"/>
    <col min="1022" max="1023" width="9.90625" style="2" bestFit="1" customWidth="1"/>
    <col min="1024" max="1026" width="7.6328125" style="2" bestFit="1" customWidth="1"/>
    <col min="1027" max="1032" width="4.36328125" style="2" customWidth="1"/>
    <col min="1033" max="1033" width="20.6328125" style="2" customWidth="1"/>
    <col min="1034" max="1262" width="8.7265625" style="2"/>
    <col min="1263" max="1264" width="4.36328125" style="2" customWidth="1"/>
    <col min="1265" max="1265" width="8" style="2" customWidth="1"/>
    <col min="1266" max="1266" width="9.6328125" style="2" customWidth="1"/>
    <col min="1267" max="1267" width="20.6328125" style="2" customWidth="1"/>
    <col min="1268" max="1268" width="6.453125" style="2" customWidth="1"/>
    <col min="1269" max="1269" width="7.6328125" style="2" bestFit="1" customWidth="1"/>
    <col min="1270" max="1270" width="9.90625" style="2" bestFit="1" customWidth="1"/>
    <col min="1271" max="1274" width="7.6328125" style="2" bestFit="1" customWidth="1"/>
    <col min="1275" max="1276" width="9.90625" style="2" bestFit="1" customWidth="1"/>
    <col min="1277" max="1277" width="7.6328125" style="2" bestFit="1" customWidth="1"/>
    <col min="1278" max="1279" width="9.90625" style="2" bestFit="1" customWidth="1"/>
    <col min="1280" max="1282" width="7.6328125" style="2" bestFit="1" customWidth="1"/>
    <col min="1283" max="1288" width="4.36328125" style="2" customWidth="1"/>
    <col min="1289" max="1289" width="20.6328125" style="2" customWidth="1"/>
    <col min="1290" max="1518" width="8.7265625" style="2"/>
    <col min="1519" max="1520" width="4.36328125" style="2" customWidth="1"/>
    <col min="1521" max="1521" width="8" style="2" customWidth="1"/>
    <col min="1522" max="1522" width="9.6328125" style="2" customWidth="1"/>
    <col min="1523" max="1523" width="20.6328125" style="2" customWidth="1"/>
    <col min="1524" max="1524" width="6.453125" style="2" customWidth="1"/>
    <col min="1525" max="1525" width="7.6328125" style="2" bestFit="1" customWidth="1"/>
    <col min="1526" max="1526" width="9.90625" style="2" bestFit="1" customWidth="1"/>
    <col min="1527" max="1530" width="7.6328125" style="2" bestFit="1" customWidth="1"/>
    <col min="1531" max="1532" width="9.90625" style="2" bestFit="1" customWidth="1"/>
    <col min="1533" max="1533" width="7.6328125" style="2" bestFit="1" customWidth="1"/>
    <col min="1534" max="1535" width="9.90625" style="2" bestFit="1" customWidth="1"/>
    <col min="1536" max="1538" width="7.6328125" style="2" bestFit="1" customWidth="1"/>
    <col min="1539" max="1544" width="4.36328125" style="2" customWidth="1"/>
    <col min="1545" max="1545" width="20.6328125" style="2" customWidth="1"/>
    <col min="1546" max="1774" width="8.7265625" style="2"/>
    <col min="1775" max="1776" width="4.36328125" style="2" customWidth="1"/>
    <col min="1777" max="1777" width="8" style="2" customWidth="1"/>
    <col min="1778" max="1778" width="9.6328125" style="2" customWidth="1"/>
    <col min="1779" max="1779" width="20.6328125" style="2" customWidth="1"/>
    <col min="1780" max="1780" width="6.453125" style="2" customWidth="1"/>
    <col min="1781" max="1781" width="7.6328125" style="2" bestFit="1" customWidth="1"/>
    <col min="1782" max="1782" width="9.90625" style="2" bestFit="1" customWidth="1"/>
    <col min="1783" max="1786" width="7.6328125" style="2" bestFit="1" customWidth="1"/>
    <col min="1787" max="1788" width="9.90625" style="2" bestFit="1" customWidth="1"/>
    <col min="1789" max="1789" width="7.6328125" style="2" bestFit="1" customWidth="1"/>
    <col min="1790" max="1791" width="9.90625" style="2" bestFit="1" customWidth="1"/>
    <col min="1792" max="1794" width="7.6328125" style="2" bestFit="1" customWidth="1"/>
    <col min="1795" max="1800" width="4.36328125" style="2" customWidth="1"/>
    <col min="1801" max="1801" width="20.6328125" style="2" customWidth="1"/>
    <col min="1802" max="2030" width="8.7265625" style="2"/>
    <col min="2031" max="2032" width="4.36328125" style="2" customWidth="1"/>
    <col min="2033" max="2033" width="8" style="2" customWidth="1"/>
    <col min="2034" max="2034" width="9.6328125" style="2" customWidth="1"/>
    <col min="2035" max="2035" width="20.6328125" style="2" customWidth="1"/>
    <col min="2036" max="2036" width="6.453125" style="2" customWidth="1"/>
    <col min="2037" max="2037" width="7.6328125" style="2" bestFit="1" customWidth="1"/>
    <col min="2038" max="2038" width="9.90625" style="2" bestFit="1" customWidth="1"/>
    <col min="2039" max="2042" width="7.6328125" style="2" bestFit="1" customWidth="1"/>
    <col min="2043" max="2044" width="9.90625" style="2" bestFit="1" customWidth="1"/>
    <col min="2045" max="2045" width="7.6328125" style="2" bestFit="1" customWidth="1"/>
    <col min="2046" max="2047" width="9.90625" style="2" bestFit="1" customWidth="1"/>
    <col min="2048" max="2050" width="7.6328125" style="2" bestFit="1" customWidth="1"/>
    <col min="2051" max="2056" width="4.36328125" style="2" customWidth="1"/>
    <col min="2057" max="2057" width="20.6328125" style="2" customWidth="1"/>
    <col min="2058" max="2286" width="8.7265625" style="2"/>
    <col min="2287" max="2288" width="4.36328125" style="2" customWidth="1"/>
    <col min="2289" max="2289" width="8" style="2" customWidth="1"/>
    <col min="2290" max="2290" width="9.6328125" style="2" customWidth="1"/>
    <col min="2291" max="2291" width="20.6328125" style="2" customWidth="1"/>
    <col min="2292" max="2292" width="6.453125" style="2" customWidth="1"/>
    <col min="2293" max="2293" width="7.6328125" style="2" bestFit="1" customWidth="1"/>
    <col min="2294" max="2294" width="9.90625" style="2" bestFit="1" customWidth="1"/>
    <col min="2295" max="2298" width="7.6328125" style="2" bestFit="1" customWidth="1"/>
    <col min="2299" max="2300" width="9.90625" style="2" bestFit="1" customWidth="1"/>
    <col min="2301" max="2301" width="7.6328125" style="2" bestFit="1" customWidth="1"/>
    <col min="2302" max="2303" width="9.90625" style="2" bestFit="1" customWidth="1"/>
    <col min="2304" max="2306" width="7.6328125" style="2" bestFit="1" customWidth="1"/>
    <col min="2307" max="2312" width="4.36328125" style="2" customWidth="1"/>
    <col min="2313" max="2313" width="20.6328125" style="2" customWidth="1"/>
    <col min="2314" max="2542" width="8.7265625" style="2"/>
    <col min="2543" max="2544" width="4.36328125" style="2" customWidth="1"/>
    <col min="2545" max="2545" width="8" style="2" customWidth="1"/>
    <col min="2546" max="2546" width="9.6328125" style="2" customWidth="1"/>
    <col min="2547" max="2547" width="20.6328125" style="2" customWidth="1"/>
    <col min="2548" max="2548" width="6.453125" style="2" customWidth="1"/>
    <col min="2549" max="2549" width="7.6328125" style="2" bestFit="1" customWidth="1"/>
    <col min="2550" max="2550" width="9.90625" style="2" bestFit="1" customWidth="1"/>
    <col min="2551" max="2554" width="7.6328125" style="2" bestFit="1" customWidth="1"/>
    <col min="2555" max="2556" width="9.90625" style="2" bestFit="1" customWidth="1"/>
    <col min="2557" max="2557" width="7.6328125" style="2" bestFit="1" customWidth="1"/>
    <col min="2558" max="2559" width="9.90625" style="2" bestFit="1" customWidth="1"/>
    <col min="2560" max="2562" width="7.6328125" style="2" bestFit="1" customWidth="1"/>
    <col min="2563" max="2568" width="4.36328125" style="2" customWidth="1"/>
    <col min="2569" max="2569" width="20.6328125" style="2" customWidth="1"/>
    <col min="2570" max="2798" width="8.7265625" style="2"/>
    <col min="2799" max="2800" width="4.36328125" style="2" customWidth="1"/>
    <col min="2801" max="2801" width="8" style="2" customWidth="1"/>
    <col min="2802" max="2802" width="9.6328125" style="2" customWidth="1"/>
    <col min="2803" max="2803" width="20.6328125" style="2" customWidth="1"/>
    <col min="2804" max="2804" width="6.453125" style="2" customWidth="1"/>
    <col min="2805" max="2805" width="7.6328125" style="2" bestFit="1" customWidth="1"/>
    <col min="2806" max="2806" width="9.90625" style="2" bestFit="1" customWidth="1"/>
    <col min="2807" max="2810" width="7.6328125" style="2" bestFit="1" customWidth="1"/>
    <col min="2811" max="2812" width="9.90625" style="2" bestFit="1" customWidth="1"/>
    <col min="2813" max="2813" width="7.6328125" style="2" bestFit="1" customWidth="1"/>
    <col min="2814" max="2815" width="9.90625" style="2" bestFit="1" customWidth="1"/>
    <col min="2816" max="2818" width="7.6328125" style="2" bestFit="1" customWidth="1"/>
    <col min="2819" max="2824" width="4.36328125" style="2" customWidth="1"/>
    <col min="2825" max="2825" width="20.6328125" style="2" customWidth="1"/>
    <col min="2826" max="3054" width="8.7265625" style="2"/>
    <col min="3055" max="3056" width="4.36328125" style="2" customWidth="1"/>
    <col min="3057" max="3057" width="8" style="2" customWidth="1"/>
    <col min="3058" max="3058" width="9.6328125" style="2" customWidth="1"/>
    <col min="3059" max="3059" width="20.6328125" style="2" customWidth="1"/>
    <col min="3060" max="3060" width="6.453125" style="2" customWidth="1"/>
    <col min="3061" max="3061" width="7.6328125" style="2" bestFit="1" customWidth="1"/>
    <col min="3062" max="3062" width="9.90625" style="2" bestFit="1" customWidth="1"/>
    <col min="3063" max="3066" width="7.6328125" style="2" bestFit="1" customWidth="1"/>
    <col min="3067" max="3068" width="9.90625" style="2" bestFit="1" customWidth="1"/>
    <col min="3069" max="3069" width="7.6328125" style="2" bestFit="1" customWidth="1"/>
    <col min="3070" max="3071" width="9.90625" style="2" bestFit="1" customWidth="1"/>
    <col min="3072" max="3074" width="7.6328125" style="2" bestFit="1" customWidth="1"/>
    <col min="3075" max="3080" width="4.36328125" style="2" customWidth="1"/>
    <col min="3081" max="3081" width="20.6328125" style="2" customWidth="1"/>
    <col min="3082" max="3310" width="8.7265625" style="2"/>
    <col min="3311" max="3312" width="4.36328125" style="2" customWidth="1"/>
    <col min="3313" max="3313" width="8" style="2" customWidth="1"/>
    <col min="3314" max="3314" width="9.6328125" style="2" customWidth="1"/>
    <col min="3315" max="3315" width="20.6328125" style="2" customWidth="1"/>
    <col min="3316" max="3316" width="6.453125" style="2" customWidth="1"/>
    <col min="3317" max="3317" width="7.6328125" style="2" bestFit="1" customWidth="1"/>
    <col min="3318" max="3318" width="9.90625" style="2" bestFit="1" customWidth="1"/>
    <col min="3319" max="3322" width="7.6328125" style="2" bestFit="1" customWidth="1"/>
    <col min="3323" max="3324" width="9.90625" style="2" bestFit="1" customWidth="1"/>
    <col min="3325" max="3325" width="7.6328125" style="2" bestFit="1" customWidth="1"/>
    <col min="3326" max="3327" width="9.90625" style="2" bestFit="1" customWidth="1"/>
    <col min="3328" max="3330" width="7.6328125" style="2" bestFit="1" customWidth="1"/>
    <col min="3331" max="3336" width="4.36328125" style="2" customWidth="1"/>
    <col min="3337" max="3337" width="20.6328125" style="2" customWidth="1"/>
    <col min="3338" max="3566" width="8.7265625" style="2"/>
    <col min="3567" max="3568" width="4.36328125" style="2" customWidth="1"/>
    <col min="3569" max="3569" width="8" style="2" customWidth="1"/>
    <col min="3570" max="3570" width="9.6328125" style="2" customWidth="1"/>
    <col min="3571" max="3571" width="20.6328125" style="2" customWidth="1"/>
    <col min="3572" max="3572" width="6.453125" style="2" customWidth="1"/>
    <col min="3573" max="3573" width="7.6328125" style="2" bestFit="1" customWidth="1"/>
    <col min="3574" max="3574" width="9.90625" style="2" bestFit="1" customWidth="1"/>
    <col min="3575" max="3578" width="7.6328125" style="2" bestFit="1" customWidth="1"/>
    <col min="3579" max="3580" width="9.90625" style="2" bestFit="1" customWidth="1"/>
    <col min="3581" max="3581" width="7.6328125" style="2" bestFit="1" customWidth="1"/>
    <col min="3582" max="3583" width="9.90625" style="2" bestFit="1" customWidth="1"/>
    <col min="3584" max="3586" width="7.6328125" style="2" bestFit="1" customWidth="1"/>
    <col min="3587" max="3592" width="4.36328125" style="2" customWidth="1"/>
    <col min="3593" max="3593" width="20.6328125" style="2" customWidth="1"/>
    <col min="3594" max="3822" width="8.7265625" style="2"/>
    <col min="3823" max="3824" width="4.36328125" style="2" customWidth="1"/>
    <col min="3825" max="3825" width="8" style="2" customWidth="1"/>
    <col min="3826" max="3826" width="9.6328125" style="2" customWidth="1"/>
    <col min="3827" max="3827" width="20.6328125" style="2" customWidth="1"/>
    <col min="3828" max="3828" width="6.453125" style="2" customWidth="1"/>
    <col min="3829" max="3829" width="7.6328125" style="2" bestFit="1" customWidth="1"/>
    <col min="3830" max="3830" width="9.90625" style="2" bestFit="1" customWidth="1"/>
    <col min="3831" max="3834" width="7.6328125" style="2" bestFit="1" customWidth="1"/>
    <col min="3835" max="3836" width="9.90625" style="2" bestFit="1" customWidth="1"/>
    <col min="3837" max="3837" width="7.6328125" style="2" bestFit="1" customWidth="1"/>
    <col min="3838" max="3839" width="9.90625" style="2" bestFit="1" customWidth="1"/>
    <col min="3840" max="3842" width="7.6328125" style="2" bestFit="1" customWidth="1"/>
    <col min="3843" max="3848" width="4.36328125" style="2" customWidth="1"/>
    <col min="3849" max="3849" width="20.6328125" style="2" customWidth="1"/>
    <col min="3850" max="4078" width="8.7265625" style="2"/>
    <col min="4079" max="4080" width="4.36328125" style="2" customWidth="1"/>
    <col min="4081" max="4081" width="8" style="2" customWidth="1"/>
    <col min="4082" max="4082" width="9.6328125" style="2" customWidth="1"/>
    <col min="4083" max="4083" width="20.6328125" style="2" customWidth="1"/>
    <col min="4084" max="4084" width="6.453125" style="2" customWidth="1"/>
    <col min="4085" max="4085" width="7.6328125" style="2" bestFit="1" customWidth="1"/>
    <col min="4086" max="4086" width="9.90625" style="2" bestFit="1" customWidth="1"/>
    <col min="4087" max="4090" width="7.6328125" style="2" bestFit="1" customWidth="1"/>
    <col min="4091" max="4092" width="9.90625" style="2" bestFit="1" customWidth="1"/>
    <col min="4093" max="4093" width="7.6328125" style="2" bestFit="1" customWidth="1"/>
    <col min="4094" max="4095" width="9.90625" style="2" bestFit="1" customWidth="1"/>
    <col min="4096" max="4098" width="7.6328125" style="2" bestFit="1" customWidth="1"/>
    <col min="4099" max="4104" width="4.36328125" style="2" customWidth="1"/>
    <col min="4105" max="4105" width="20.6328125" style="2" customWidth="1"/>
    <col min="4106" max="4334" width="8.7265625" style="2"/>
    <col min="4335" max="4336" width="4.36328125" style="2" customWidth="1"/>
    <col min="4337" max="4337" width="8" style="2" customWidth="1"/>
    <col min="4338" max="4338" width="9.6328125" style="2" customWidth="1"/>
    <col min="4339" max="4339" width="20.6328125" style="2" customWidth="1"/>
    <col min="4340" max="4340" width="6.453125" style="2" customWidth="1"/>
    <col min="4341" max="4341" width="7.6328125" style="2" bestFit="1" customWidth="1"/>
    <col min="4342" max="4342" width="9.90625" style="2" bestFit="1" customWidth="1"/>
    <col min="4343" max="4346" width="7.6328125" style="2" bestFit="1" customWidth="1"/>
    <col min="4347" max="4348" width="9.90625" style="2" bestFit="1" customWidth="1"/>
    <col min="4349" max="4349" width="7.6328125" style="2" bestFit="1" customWidth="1"/>
    <col min="4350" max="4351" width="9.90625" style="2" bestFit="1" customWidth="1"/>
    <col min="4352" max="4354" width="7.6328125" style="2" bestFit="1" customWidth="1"/>
    <col min="4355" max="4360" width="4.36328125" style="2" customWidth="1"/>
    <col min="4361" max="4361" width="20.6328125" style="2" customWidth="1"/>
    <col min="4362" max="4590" width="8.7265625" style="2"/>
    <col min="4591" max="4592" width="4.36328125" style="2" customWidth="1"/>
    <col min="4593" max="4593" width="8" style="2" customWidth="1"/>
    <col min="4594" max="4594" width="9.6328125" style="2" customWidth="1"/>
    <col min="4595" max="4595" width="20.6328125" style="2" customWidth="1"/>
    <col min="4596" max="4596" width="6.453125" style="2" customWidth="1"/>
    <col min="4597" max="4597" width="7.6328125" style="2" bestFit="1" customWidth="1"/>
    <col min="4598" max="4598" width="9.90625" style="2" bestFit="1" customWidth="1"/>
    <col min="4599" max="4602" width="7.6328125" style="2" bestFit="1" customWidth="1"/>
    <col min="4603" max="4604" width="9.90625" style="2" bestFit="1" customWidth="1"/>
    <col min="4605" max="4605" width="7.6328125" style="2" bestFit="1" customWidth="1"/>
    <col min="4606" max="4607" width="9.90625" style="2" bestFit="1" customWidth="1"/>
    <col min="4608" max="4610" width="7.6328125" style="2" bestFit="1" customWidth="1"/>
    <col min="4611" max="4616" width="4.36328125" style="2" customWidth="1"/>
    <col min="4617" max="4617" width="20.6328125" style="2" customWidth="1"/>
    <col min="4618" max="4846" width="8.7265625" style="2"/>
    <col min="4847" max="4848" width="4.36328125" style="2" customWidth="1"/>
    <col min="4849" max="4849" width="8" style="2" customWidth="1"/>
    <col min="4850" max="4850" width="9.6328125" style="2" customWidth="1"/>
    <col min="4851" max="4851" width="20.6328125" style="2" customWidth="1"/>
    <col min="4852" max="4852" width="6.453125" style="2" customWidth="1"/>
    <col min="4853" max="4853" width="7.6328125" style="2" bestFit="1" customWidth="1"/>
    <col min="4854" max="4854" width="9.90625" style="2" bestFit="1" customWidth="1"/>
    <col min="4855" max="4858" width="7.6328125" style="2" bestFit="1" customWidth="1"/>
    <col min="4859" max="4860" width="9.90625" style="2" bestFit="1" customWidth="1"/>
    <col min="4861" max="4861" width="7.6328125" style="2" bestFit="1" customWidth="1"/>
    <col min="4862" max="4863" width="9.90625" style="2" bestFit="1" customWidth="1"/>
    <col min="4864" max="4866" width="7.6328125" style="2" bestFit="1" customWidth="1"/>
    <col min="4867" max="4872" width="4.36328125" style="2" customWidth="1"/>
    <col min="4873" max="4873" width="20.6328125" style="2" customWidth="1"/>
    <col min="4874" max="5102" width="8.7265625" style="2"/>
    <col min="5103" max="5104" width="4.36328125" style="2" customWidth="1"/>
    <col min="5105" max="5105" width="8" style="2" customWidth="1"/>
    <col min="5106" max="5106" width="9.6328125" style="2" customWidth="1"/>
    <col min="5107" max="5107" width="20.6328125" style="2" customWidth="1"/>
    <col min="5108" max="5108" width="6.453125" style="2" customWidth="1"/>
    <col min="5109" max="5109" width="7.6328125" style="2" bestFit="1" customWidth="1"/>
    <col min="5110" max="5110" width="9.90625" style="2" bestFit="1" customWidth="1"/>
    <col min="5111" max="5114" width="7.6328125" style="2" bestFit="1" customWidth="1"/>
    <col min="5115" max="5116" width="9.90625" style="2" bestFit="1" customWidth="1"/>
    <col min="5117" max="5117" width="7.6328125" style="2" bestFit="1" customWidth="1"/>
    <col min="5118" max="5119" width="9.90625" style="2" bestFit="1" customWidth="1"/>
    <col min="5120" max="5122" width="7.6328125" style="2" bestFit="1" customWidth="1"/>
    <col min="5123" max="5128" width="4.36328125" style="2" customWidth="1"/>
    <col min="5129" max="5129" width="20.6328125" style="2" customWidth="1"/>
    <col min="5130" max="5358" width="8.7265625" style="2"/>
    <col min="5359" max="5360" width="4.36328125" style="2" customWidth="1"/>
    <col min="5361" max="5361" width="8" style="2" customWidth="1"/>
    <col min="5362" max="5362" width="9.6328125" style="2" customWidth="1"/>
    <col min="5363" max="5363" width="20.6328125" style="2" customWidth="1"/>
    <col min="5364" max="5364" width="6.453125" style="2" customWidth="1"/>
    <col min="5365" max="5365" width="7.6328125" style="2" bestFit="1" customWidth="1"/>
    <col min="5366" max="5366" width="9.90625" style="2" bestFit="1" customWidth="1"/>
    <col min="5367" max="5370" width="7.6328125" style="2" bestFit="1" customWidth="1"/>
    <col min="5371" max="5372" width="9.90625" style="2" bestFit="1" customWidth="1"/>
    <col min="5373" max="5373" width="7.6328125" style="2" bestFit="1" customWidth="1"/>
    <col min="5374" max="5375" width="9.90625" style="2" bestFit="1" customWidth="1"/>
    <col min="5376" max="5378" width="7.6328125" style="2" bestFit="1" customWidth="1"/>
    <col min="5379" max="5384" width="4.36328125" style="2" customWidth="1"/>
    <col min="5385" max="5385" width="20.6328125" style="2" customWidth="1"/>
    <col min="5386" max="5614" width="8.7265625" style="2"/>
    <col min="5615" max="5616" width="4.36328125" style="2" customWidth="1"/>
    <col min="5617" max="5617" width="8" style="2" customWidth="1"/>
    <col min="5618" max="5618" width="9.6328125" style="2" customWidth="1"/>
    <col min="5619" max="5619" width="20.6328125" style="2" customWidth="1"/>
    <col min="5620" max="5620" width="6.453125" style="2" customWidth="1"/>
    <col min="5621" max="5621" width="7.6328125" style="2" bestFit="1" customWidth="1"/>
    <col min="5622" max="5622" width="9.90625" style="2" bestFit="1" customWidth="1"/>
    <col min="5623" max="5626" width="7.6328125" style="2" bestFit="1" customWidth="1"/>
    <col min="5627" max="5628" width="9.90625" style="2" bestFit="1" customWidth="1"/>
    <col min="5629" max="5629" width="7.6328125" style="2" bestFit="1" customWidth="1"/>
    <col min="5630" max="5631" width="9.90625" style="2" bestFit="1" customWidth="1"/>
    <col min="5632" max="5634" width="7.6328125" style="2" bestFit="1" customWidth="1"/>
    <col min="5635" max="5640" width="4.36328125" style="2" customWidth="1"/>
    <col min="5641" max="5641" width="20.6328125" style="2" customWidth="1"/>
    <col min="5642" max="5870" width="8.7265625" style="2"/>
    <col min="5871" max="5872" width="4.36328125" style="2" customWidth="1"/>
    <col min="5873" max="5873" width="8" style="2" customWidth="1"/>
    <col min="5874" max="5874" width="9.6328125" style="2" customWidth="1"/>
    <col min="5875" max="5875" width="20.6328125" style="2" customWidth="1"/>
    <col min="5876" max="5876" width="6.453125" style="2" customWidth="1"/>
    <col min="5877" max="5877" width="7.6328125" style="2" bestFit="1" customWidth="1"/>
    <col min="5878" max="5878" width="9.90625" style="2" bestFit="1" customWidth="1"/>
    <col min="5879" max="5882" width="7.6328125" style="2" bestFit="1" customWidth="1"/>
    <col min="5883" max="5884" width="9.90625" style="2" bestFit="1" customWidth="1"/>
    <col min="5885" max="5885" width="7.6328125" style="2" bestFit="1" customWidth="1"/>
    <col min="5886" max="5887" width="9.90625" style="2" bestFit="1" customWidth="1"/>
    <col min="5888" max="5890" width="7.6328125" style="2" bestFit="1" customWidth="1"/>
    <col min="5891" max="5896" width="4.36328125" style="2" customWidth="1"/>
    <col min="5897" max="5897" width="20.6328125" style="2" customWidth="1"/>
    <col min="5898" max="6126" width="8.7265625" style="2"/>
    <col min="6127" max="6128" width="4.36328125" style="2" customWidth="1"/>
    <col min="6129" max="6129" width="8" style="2" customWidth="1"/>
    <col min="6130" max="6130" width="9.6328125" style="2" customWidth="1"/>
    <col min="6131" max="6131" width="20.6328125" style="2" customWidth="1"/>
    <col min="6132" max="6132" width="6.453125" style="2" customWidth="1"/>
    <col min="6133" max="6133" width="7.6328125" style="2" bestFit="1" customWidth="1"/>
    <col min="6134" max="6134" width="9.90625" style="2" bestFit="1" customWidth="1"/>
    <col min="6135" max="6138" width="7.6328125" style="2" bestFit="1" customWidth="1"/>
    <col min="6139" max="6140" width="9.90625" style="2" bestFit="1" customWidth="1"/>
    <col min="6141" max="6141" width="7.6328125" style="2" bestFit="1" customWidth="1"/>
    <col min="6142" max="6143" width="9.90625" style="2" bestFit="1" customWidth="1"/>
    <col min="6144" max="6146" width="7.6328125" style="2" bestFit="1" customWidth="1"/>
    <col min="6147" max="6152" width="4.36328125" style="2" customWidth="1"/>
    <col min="6153" max="6153" width="20.6328125" style="2" customWidth="1"/>
    <col min="6154" max="6382" width="8.7265625" style="2"/>
    <col min="6383" max="6384" width="4.36328125" style="2" customWidth="1"/>
    <col min="6385" max="6385" width="8" style="2" customWidth="1"/>
    <col min="6386" max="6386" width="9.6328125" style="2" customWidth="1"/>
    <col min="6387" max="6387" width="20.6328125" style="2" customWidth="1"/>
    <col min="6388" max="6388" width="6.453125" style="2" customWidth="1"/>
    <col min="6389" max="6389" width="7.6328125" style="2" bestFit="1" customWidth="1"/>
    <col min="6390" max="6390" width="9.90625" style="2" bestFit="1" customWidth="1"/>
    <col min="6391" max="6394" width="7.6328125" style="2" bestFit="1" customWidth="1"/>
    <col min="6395" max="6396" width="9.90625" style="2" bestFit="1" customWidth="1"/>
    <col min="6397" max="6397" width="7.6328125" style="2" bestFit="1" customWidth="1"/>
    <col min="6398" max="6399" width="9.90625" style="2" bestFit="1" customWidth="1"/>
    <col min="6400" max="6402" width="7.6328125" style="2" bestFit="1" customWidth="1"/>
    <col min="6403" max="6408" width="4.36328125" style="2" customWidth="1"/>
    <col min="6409" max="6409" width="20.6328125" style="2" customWidth="1"/>
    <col min="6410" max="6638" width="8.7265625" style="2"/>
    <col min="6639" max="6640" width="4.36328125" style="2" customWidth="1"/>
    <col min="6641" max="6641" width="8" style="2" customWidth="1"/>
    <col min="6642" max="6642" width="9.6328125" style="2" customWidth="1"/>
    <col min="6643" max="6643" width="20.6328125" style="2" customWidth="1"/>
    <col min="6644" max="6644" width="6.453125" style="2" customWidth="1"/>
    <col min="6645" max="6645" width="7.6328125" style="2" bestFit="1" customWidth="1"/>
    <col min="6646" max="6646" width="9.90625" style="2" bestFit="1" customWidth="1"/>
    <col min="6647" max="6650" width="7.6328125" style="2" bestFit="1" customWidth="1"/>
    <col min="6651" max="6652" width="9.90625" style="2" bestFit="1" customWidth="1"/>
    <col min="6653" max="6653" width="7.6328125" style="2" bestFit="1" customWidth="1"/>
    <col min="6654" max="6655" width="9.90625" style="2" bestFit="1" customWidth="1"/>
    <col min="6656" max="6658" width="7.6328125" style="2" bestFit="1" customWidth="1"/>
    <col min="6659" max="6664" width="4.36328125" style="2" customWidth="1"/>
    <col min="6665" max="6665" width="20.6328125" style="2" customWidth="1"/>
    <col min="6666" max="6894" width="8.7265625" style="2"/>
    <col min="6895" max="6896" width="4.36328125" style="2" customWidth="1"/>
    <col min="6897" max="6897" width="8" style="2" customWidth="1"/>
    <col min="6898" max="6898" width="9.6328125" style="2" customWidth="1"/>
    <col min="6899" max="6899" width="20.6328125" style="2" customWidth="1"/>
    <col min="6900" max="6900" width="6.453125" style="2" customWidth="1"/>
    <col min="6901" max="6901" width="7.6328125" style="2" bestFit="1" customWidth="1"/>
    <col min="6902" max="6902" width="9.90625" style="2" bestFit="1" customWidth="1"/>
    <col min="6903" max="6906" width="7.6328125" style="2" bestFit="1" customWidth="1"/>
    <col min="6907" max="6908" width="9.90625" style="2" bestFit="1" customWidth="1"/>
    <col min="6909" max="6909" width="7.6328125" style="2" bestFit="1" customWidth="1"/>
    <col min="6910" max="6911" width="9.90625" style="2" bestFit="1" customWidth="1"/>
    <col min="6912" max="6914" width="7.6328125" style="2" bestFit="1" customWidth="1"/>
    <col min="6915" max="6920" width="4.36328125" style="2" customWidth="1"/>
    <col min="6921" max="6921" width="20.6328125" style="2" customWidth="1"/>
    <col min="6922" max="7150" width="8.7265625" style="2"/>
    <col min="7151" max="7152" width="4.36328125" style="2" customWidth="1"/>
    <col min="7153" max="7153" width="8" style="2" customWidth="1"/>
    <col min="7154" max="7154" width="9.6328125" style="2" customWidth="1"/>
    <col min="7155" max="7155" width="20.6328125" style="2" customWidth="1"/>
    <col min="7156" max="7156" width="6.453125" style="2" customWidth="1"/>
    <col min="7157" max="7157" width="7.6328125" style="2" bestFit="1" customWidth="1"/>
    <col min="7158" max="7158" width="9.90625" style="2" bestFit="1" customWidth="1"/>
    <col min="7159" max="7162" width="7.6328125" style="2" bestFit="1" customWidth="1"/>
    <col min="7163" max="7164" width="9.90625" style="2" bestFit="1" customWidth="1"/>
    <col min="7165" max="7165" width="7.6328125" style="2" bestFit="1" customWidth="1"/>
    <col min="7166" max="7167" width="9.90625" style="2" bestFit="1" customWidth="1"/>
    <col min="7168" max="7170" width="7.6328125" style="2" bestFit="1" customWidth="1"/>
    <col min="7171" max="7176" width="4.36328125" style="2" customWidth="1"/>
    <col min="7177" max="7177" width="20.6328125" style="2" customWidth="1"/>
    <col min="7178" max="7406" width="8.7265625" style="2"/>
    <col min="7407" max="7408" width="4.36328125" style="2" customWidth="1"/>
    <col min="7409" max="7409" width="8" style="2" customWidth="1"/>
    <col min="7410" max="7410" width="9.6328125" style="2" customWidth="1"/>
    <col min="7411" max="7411" width="20.6328125" style="2" customWidth="1"/>
    <col min="7412" max="7412" width="6.453125" style="2" customWidth="1"/>
    <col min="7413" max="7413" width="7.6328125" style="2" bestFit="1" customWidth="1"/>
    <col min="7414" max="7414" width="9.90625" style="2" bestFit="1" customWidth="1"/>
    <col min="7415" max="7418" width="7.6328125" style="2" bestFit="1" customWidth="1"/>
    <col min="7419" max="7420" width="9.90625" style="2" bestFit="1" customWidth="1"/>
    <col min="7421" max="7421" width="7.6328125" style="2" bestFit="1" customWidth="1"/>
    <col min="7422" max="7423" width="9.90625" style="2" bestFit="1" customWidth="1"/>
    <col min="7424" max="7426" width="7.6328125" style="2" bestFit="1" customWidth="1"/>
    <col min="7427" max="7432" width="4.36328125" style="2" customWidth="1"/>
    <col min="7433" max="7433" width="20.6328125" style="2" customWidth="1"/>
    <col min="7434" max="7662" width="8.7265625" style="2"/>
    <col min="7663" max="7664" width="4.36328125" style="2" customWidth="1"/>
    <col min="7665" max="7665" width="8" style="2" customWidth="1"/>
    <col min="7666" max="7666" width="9.6328125" style="2" customWidth="1"/>
    <col min="7667" max="7667" width="20.6328125" style="2" customWidth="1"/>
    <col min="7668" max="7668" width="6.453125" style="2" customWidth="1"/>
    <col min="7669" max="7669" width="7.6328125" style="2" bestFit="1" customWidth="1"/>
    <col min="7670" max="7670" width="9.90625" style="2" bestFit="1" customWidth="1"/>
    <col min="7671" max="7674" width="7.6328125" style="2" bestFit="1" customWidth="1"/>
    <col min="7675" max="7676" width="9.90625" style="2" bestFit="1" customWidth="1"/>
    <col min="7677" max="7677" width="7.6328125" style="2" bestFit="1" customWidth="1"/>
    <col min="7678" max="7679" width="9.90625" style="2" bestFit="1" customWidth="1"/>
    <col min="7680" max="7682" width="7.6328125" style="2" bestFit="1" customWidth="1"/>
    <col min="7683" max="7688" width="4.36328125" style="2" customWidth="1"/>
    <col min="7689" max="7689" width="20.6328125" style="2" customWidth="1"/>
    <col min="7690" max="7918" width="8.7265625" style="2"/>
    <col min="7919" max="7920" width="4.36328125" style="2" customWidth="1"/>
    <col min="7921" max="7921" width="8" style="2" customWidth="1"/>
    <col min="7922" max="7922" width="9.6328125" style="2" customWidth="1"/>
    <col min="7923" max="7923" width="20.6328125" style="2" customWidth="1"/>
    <col min="7924" max="7924" width="6.453125" style="2" customWidth="1"/>
    <col min="7925" max="7925" width="7.6328125" style="2" bestFit="1" customWidth="1"/>
    <col min="7926" max="7926" width="9.90625" style="2" bestFit="1" customWidth="1"/>
    <col min="7927" max="7930" width="7.6328125" style="2" bestFit="1" customWidth="1"/>
    <col min="7931" max="7932" width="9.90625" style="2" bestFit="1" customWidth="1"/>
    <col min="7933" max="7933" width="7.6328125" style="2" bestFit="1" customWidth="1"/>
    <col min="7934" max="7935" width="9.90625" style="2" bestFit="1" customWidth="1"/>
    <col min="7936" max="7938" width="7.6328125" style="2" bestFit="1" customWidth="1"/>
    <col min="7939" max="7944" width="4.36328125" style="2" customWidth="1"/>
    <col min="7945" max="7945" width="20.6328125" style="2" customWidth="1"/>
    <col min="7946" max="8174" width="8.7265625" style="2"/>
    <col min="8175" max="8176" width="4.36328125" style="2" customWidth="1"/>
    <col min="8177" max="8177" width="8" style="2" customWidth="1"/>
    <col min="8178" max="8178" width="9.6328125" style="2" customWidth="1"/>
    <col min="8179" max="8179" width="20.6328125" style="2" customWidth="1"/>
    <col min="8180" max="8180" width="6.453125" style="2" customWidth="1"/>
    <col min="8181" max="8181" width="7.6328125" style="2" bestFit="1" customWidth="1"/>
    <col min="8182" max="8182" width="9.90625" style="2" bestFit="1" customWidth="1"/>
    <col min="8183" max="8186" width="7.6328125" style="2" bestFit="1" customWidth="1"/>
    <col min="8187" max="8188" width="9.90625" style="2" bestFit="1" customWidth="1"/>
    <col min="8189" max="8189" width="7.6328125" style="2" bestFit="1" customWidth="1"/>
    <col min="8190" max="8191" width="9.90625" style="2" bestFit="1" customWidth="1"/>
    <col min="8192" max="8194" width="7.6328125" style="2" bestFit="1" customWidth="1"/>
    <col min="8195" max="8200" width="4.36328125" style="2" customWidth="1"/>
    <col min="8201" max="8201" width="20.6328125" style="2" customWidth="1"/>
    <col min="8202" max="8430" width="8.7265625" style="2"/>
    <col min="8431" max="8432" width="4.36328125" style="2" customWidth="1"/>
    <col min="8433" max="8433" width="8" style="2" customWidth="1"/>
    <col min="8434" max="8434" width="9.6328125" style="2" customWidth="1"/>
    <col min="8435" max="8435" width="20.6328125" style="2" customWidth="1"/>
    <col min="8436" max="8436" width="6.453125" style="2" customWidth="1"/>
    <col min="8437" max="8437" width="7.6328125" style="2" bestFit="1" customWidth="1"/>
    <col min="8438" max="8438" width="9.90625" style="2" bestFit="1" customWidth="1"/>
    <col min="8439" max="8442" width="7.6328125" style="2" bestFit="1" customWidth="1"/>
    <col min="8443" max="8444" width="9.90625" style="2" bestFit="1" customWidth="1"/>
    <col min="8445" max="8445" width="7.6328125" style="2" bestFit="1" customWidth="1"/>
    <col min="8446" max="8447" width="9.90625" style="2" bestFit="1" customWidth="1"/>
    <col min="8448" max="8450" width="7.6328125" style="2" bestFit="1" customWidth="1"/>
    <col min="8451" max="8456" width="4.36328125" style="2" customWidth="1"/>
    <col min="8457" max="8457" width="20.6328125" style="2" customWidth="1"/>
    <col min="8458" max="8686" width="8.7265625" style="2"/>
    <col min="8687" max="8688" width="4.36328125" style="2" customWidth="1"/>
    <col min="8689" max="8689" width="8" style="2" customWidth="1"/>
    <col min="8690" max="8690" width="9.6328125" style="2" customWidth="1"/>
    <col min="8691" max="8691" width="20.6328125" style="2" customWidth="1"/>
    <col min="8692" max="8692" width="6.453125" style="2" customWidth="1"/>
    <col min="8693" max="8693" width="7.6328125" style="2" bestFit="1" customWidth="1"/>
    <col min="8694" max="8694" width="9.90625" style="2" bestFit="1" customWidth="1"/>
    <col min="8695" max="8698" width="7.6328125" style="2" bestFit="1" customWidth="1"/>
    <col min="8699" max="8700" width="9.90625" style="2" bestFit="1" customWidth="1"/>
    <col min="8701" max="8701" width="7.6328125" style="2" bestFit="1" customWidth="1"/>
    <col min="8702" max="8703" width="9.90625" style="2" bestFit="1" customWidth="1"/>
    <col min="8704" max="8706" width="7.6328125" style="2" bestFit="1" customWidth="1"/>
    <col min="8707" max="8712" width="4.36328125" style="2" customWidth="1"/>
    <col min="8713" max="8713" width="20.6328125" style="2" customWidth="1"/>
    <col min="8714" max="8942" width="8.7265625" style="2"/>
    <col min="8943" max="8944" width="4.36328125" style="2" customWidth="1"/>
    <col min="8945" max="8945" width="8" style="2" customWidth="1"/>
    <col min="8946" max="8946" width="9.6328125" style="2" customWidth="1"/>
    <col min="8947" max="8947" width="20.6328125" style="2" customWidth="1"/>
    <col min="8948" max="8948" width="6.453125" style="2" customWidth="1"/>
    <col min="8949" max="8949" width="7.6328125" style="2" bestFit="1" customWidth="1"/>
    <col min="8950" max="8950" width="9.90625" style="2" bestFit="1" customWidth="1"/>
    <col min="8951" max="8954" width="7.6328125" style="2" bestFit="1" customWidth="1"/>
    <col min="8955" max="8956" width="9.90625" style="2" bestFit="1" customWidth="1"/>
    <col min="8957" max="8957" width="7.6328125" style="2" bestFit="1" customWidth="1"/>
    <col min="8958" max="8959" width="9.90625" style="2" bestFit="1" customWidth="1"/>
    <col min="8960" max="8962" width="7.6328125" style="2" bestFit="1" customWidth="1"/>
    <col min="8963" max="8968" width="4.36328125" style="2" customWidth="1"/>
    <col min="8969" max="8969" width="20.6328125" style="2" customWidth="1"/>
    <col min="8970" max="9198" width="8.7265625" style="2"/>
    <col min="9199" max="9200" width="4.36328125" style="2" customWidth="1"/>
    <col min="9201" max="9201" width="8" style="2" customWidth="1"/>
    <col min="9202" max="9202" width="9.6328125" style="2" customWidth="1"/>
    <col min="9203" max="9203" width="20.6328125" style="2" customWidth="1"/>
    <col min="9204" max="9204" width="6.453125" style="2" customWidth="1"/>
    <col min="9205" max="9205" width="7.6328125" style="2" bestFit="1" customWidth="1"/>
    <col min="9206" max="9206" width="9.90625" style="2" bestFit="1" customWidth="1"/>
    <col min="9207" max="9210" width="7.6328125" style="2" bestFit="1" customWidth="1"/>
    <col min="9211" max="9212" width="9.90625" style="2" bestFit="1" customWidth="1"/>
    <col min="9213" max="9213" width="7.6328125" style="2" bestFit="1" customWidth="1"/>
    <col min="9214" max="9215" width="9.90625" style="2" bestFit="1" customWidth="1"/>
    <col min="9216" max="9218" width="7.6328125" style="2" bestFit="1" customWidth="1"/>
    <col min="9219" max="9224" width="4.36328125" style="2" customWidth="1"/>
    <col min="9225" max="9225" width="20.6328125" style="2" customWidth="1"/>
    <col min="9226" max="9454" width="8.7265625" style="2"/>
    <col min="9455" max="9456" width="4.36328125" style="2" customWidth="1"/>
    <col min="9457" max="9457" width="8" style="2" customWidth="1"/>
    <col min="9458" max="9458" width="9.6328125" style="2" customWidth="1"/>
    <col min="9459" max="9459" width="20.6328125" style="2" customWidth="1"/>
    <col min="9460" max="9460" width="6.453125" style="2" customWidth="1"/>
    <col min="9461" max="9461" width="7.6328125" style="2" bestFit="1" customWidth="1"/>
    <col min="9462" max="9462" width="9.90625" style="2" bestFit="1" customWidth="1"/>
    <col min="9463" max="9466" width="7.6328125" style="2" bestFit="1" customWidth="1"/>
    <col min="9467" max="9468" width="9.90625" style="2" bestFit="1" customWidth="1"/>
    <col min="9469" max="9469" width="7.6328125" style="2" bestFit="1" customWidth="1"/>
    <col min="9470" max="9471" width="9.90625" style="2" bestFit="1" customWidth="1"/>
    <col min="9472" max="9474" width="7.6328125" style="2" bestFit="1" customWidth="1"/>
    <col min="9475" max="9480" width="4.36328125" style="2" customWidth="1"/>
    <col min="9481" max="9481" width="20.6328125" style="2" customWidth="1"/>
    <col min="9482" max="9710" width="8.7265625" style="2"/>
    <col min="9711" max="9712" width="4.36328125" style="2" customWidth="1"/>
    <col min="9713" max="9713" width="8" style="2" customWidth="1"/>
    <col min="9714" max="9714" width="9.6328125" style="2" customWidth="1"/>
    <col min="9715" max="9715" width="20.6328125" style="2" customWidth="1"/>
    <col min="9716" max="9716" width="6.453125" style="2" customWidth="1"/>
    <col min="9717" max="9717" width="7.6328125" style="2" bestFit="1" customWidth="1"/>
    <col min="9718" max="9718" width="9.90625" style="2" bestFit="1" customWidth="1"/>
    <col min="9719" max="9722" width="7.6328125" style="2" bestFit="1" customWidth="1"/>
    <col min="9723" max="9724" width="9.90625" style="2" bestFit="1" customWidth="1"/>
    <col min="9725" max="9725" width="7.6328125" style="2" bestFit="1" customWidth="1"/>
    <col min="9726" max="9727" width="9.90625" style="2" bestFit="1" customWidth="1"/>
    <col min="9728" max="9730" width="7.6328125" style="2" bestFit="1" customWidth="1"/>
    <col min="9731" max="9736" width="4.36328125" style="2" customWidth="1"/>
    <col min="9737" max="9737" width="20.6328125" style="2" customWidth="1"/>
    <col min="9738" max="9966" width="8.7265625" style="2"/>
    <col min="9967" max="9968" width="4.36328125" style="2" customWidth="1"/>
    <col min="9969" max="9969" width="8" style="2" customWidth="1"/>
    <col min="9970" max="9970" width="9.6328125" style="2" customWidth="1"/>
    <col min="9971" max="9971" width="20.6328125" style="2" customWidth="1"/>
    <col min="9972" max="9972" width="6.453125" style="2" customWidth="1"/>
    <col min="9973" max="9973" width="7.6328125" style="2" bestFit="1" customWidth="1"/>
    <col min="9974" max="9974" width="9.90625" style="2" bestFit="1" customWidth="1"/>
    <col min="9975" max="9978" width="7.6328125" style="2" bestFit="1" customWidth="1"/>
    <col min="9979" max="9980" width="9.90625" style="2" bestFit="1" customWidth="1"/>
    <col min="9981" max="9981" width="7.6328125" style="2" bestFit="1" customWidth="1"/>
    <col min="9982" max="9983" width="9.90625" style="2" bestFit="1" customWidth="1"/>
    <col min="9984" max="9986" width="7.6328125" style="2" bestFit="1" customWidth="1"/>
    <col min="9987" max="9992" width="4.36328125" style="2" customWidth="1"/>
    <col min="9993" max="9993" width="20.6328125" style="2" customWidth="1"/>
    <col min="9994" max="10222" width="8.7265625" style="2"/>
    <col min="10223" max="10224" width="4.36328125" style="2" customWidth="1"/>
    <col min="10225" max="10225" width="8" style="2" customWidth="1"/>
    <col min="10226" max="10226" width="9.6328125" style="2" customWidth="1"/>
    <col min="10227" max="10227" width="20.6328125" style="2" customWidth="1"/>
    <col min="10228" max="10228" width="6.453125" style="2" customWidth="1"/>
    <col min="10229" max="10229" width="7.6328125" style="2" bestFit="1" customWidth="1"/>
    <col min="10230" max="10230" width="9.90625" style="2" bestFit="1" customWidth="1"/>
    <col min="10231" max="10234" width="7.6328125" style="2" bestFit="1" customWidth="1"/>
    <col min="10235" max="10236" width="9.90625" style="2" bestFit="1" customWidth="1"/>
    <col min="10237" max="10237" width="7.6328125" style="2" bestFit="1" customWidth="1"/>
    <col min="10238" max="10239" width="9.90625" style="2" bestFit="1" customWidth="1"/>
    <col min="10240" max="10242" width="7.6328125" style="2" bestFit="1" customWidth="1"/>
    <col min="10243" max="10248" width="4.36328125" style="2" customWidth="1"/>
    <col min="10249" max="10249" width="20.6328125" style="2" customWidth="1"/>
    <col min="10250" max="10478" width="8.7265625" style="2"/>
    <col min="10479" max="10480" width="4.36328125" style="2" customWidth="1"/>
    <col min="10481" max="10481" width="8" style="2" customWidth="1"/>
    <col min="10482" max="10482" width="9.6328125" style="2" customWidth="1"/>
    <col min="10483" max="10483" width="20.6328125" style="2" customWidth="1"/>
    <col min="10484" max="10484" width="6.453125" style="2" customWidth="1"/>
    <col min="10485" max="10485" width="7.6328125" style="2" bestFit="1" customWidth="1"/>
    <col min="10486" max="10486" width="9.90625" style="2" bestFit="1" customWidth="1"/>
    <col min="10487" max="10490" width="7.6328125" style="2" bestFit="1" customWidth="1"/>
    <col min="10491" max="10492" width="9.90625" style="2" bestFit="1" customWidth="1"/>
    <col min="10493" max="10493" width="7.6328125" style="2" bestFit="1" customWidth="1"/>
    <col min="10494" max="10495" width="9.90625" style="2" bestFit="1" customWidth="1"/>
    <col min="10496" max="10498" width="7.6328125" style="2" bestFit="1" customWidth="1"/>
    <col min="10499" max="10504" width="4.36328125" style="2" customWidth="1"/>
    <col min="10505" max="10505" width="20.6328125" style="2" customWidth="1"/>
    <col min="10506" max="10734" width="8.7265625" style="2"/>
    <col min="10735" max="10736" width="4.36328125" style="2" customWidth="1"/>
    <col min="10737" max="10737" width="8" style="2" customWidth="1"/>
    <col min="10738" max="10738" width="9.6328125" style="2" customWidth="1"/>
    <col min="10739" max="10739" width="20.6328125" style="2" customWidth="1"/>
    <col min="10740" max="10740" width="6.453125" style="2" customWidth="1"/>
    <col min="10741" max="10741" width="7.6328125" style="2" bestFit="1" customWidth="1"/>
    <col min="10742" max="10742" width="9.90625" style="2" bestFit="1" customWidth="1"/>
    <col min="10743" max="10746" width="7.6328125" style="2" bestFit="1" customWidth="1"/>
    <col min="10747" max="10748" width="9.90625" style="2" bestFit="1" customWidth="1"/>
    <col min="10749" max="10749" width="7.6328125" style="2" bestFit="1" customWidth="1"/>
    <col min="10750" max="10751" width="9.90625" style="2" bestFit="1" customWidth="1"/>
    <col min="10752" max="10754" width="7.6328125" style="2" bestFit="1" customWidth="1"/>
    <col min="10755" max="10760" width="4.36328125" style="2" customWidth="1"/>
    <col min="10761" max="10761" width="20.6328125" style="2" customWidth="1"/>
    <col min="10762" max="10990" width="8.7265625" style="2"/>
    <col min="10991" max="10992" width="4.36328125" style="2" customWidth="1"/>
    <col min="10993" max="10993" width="8" style="2" customWidth="1"/>
    <col min="10994" max="10994" width="9.6328125" style="2" customWidth="1"/>
    <col min="10995" max="10995" width="20.6328125" style="2" customWidth="1"/>
    <col min="10996" max="10996" width="6.453125" style="2" customWidth="1"/>
    <col min="10997" max="10997" width="7.6328125" style="2" bestFit="1" customWidth="1"/>
    <col min="10998" max="10998" width="9.90625" style="2" bestFit="1" customWidth="1"/>
    <col min="10999" max="11002" width="7.6328125" style="2" bestFit="1" customWidth="1"/>
    <col min="11003" max="11004" width="9.90625" style="2" bestFit="1" customWidth="1"/>
    <col min="11005" max="11005" width="7.6328125" style="2" bestFit="1" customWidth="1"/>
    <col min="11006" max="11007" width="9.90625" style="2" bestFit="1" customWidth="1"/>
    <col min="11008" max="11010" width="7.6328125" style="2" bestFit="1" customWidth="1"/>
    <col min="11011" max="11016" width="4.36328125" style="2" customWidth="1"/>
    <col min="11017" max="11017" width="20.6328125" style="2" customWidth="1"/>
    <col min="11018" max="11246" width="8.7265625" style="2"/>
    <col min="11247" max="11248" width="4.36328125" style="2" customWidth="1"/>
    <col min="11249" max="11249" width="8" style="2" customWidth="1"/>
    <col min="11250" max="11250" width="9.6328125" style="2" customWidth="1"/>
    <col min="11251" max="11251" width="20.6328125" style="2" customWidth="1"/>
    <col min="11252" max="11252" width="6.453125" style="2" customWidth="1"/>
    <col min="11253" max="11253" width="7.6328125" style="2" bestFit="1" customWidth="1"/>
    <col min="11254" max="11254" width="9.90625" style="2" bestFit="1" customWidth="1"/>
    <col min="11255" max="11258" width="7.6328125" style="2" bestFit="1" customWidth="1"/>
    <col min="11259" max="11260" width="9.90625" style="2" bestFit="1" customWidth="1"/>
    <col min="11261" max="11261" width="7.6328125" style="2" bestFit="1" customWidth="1"/>
    <col min="11262" max="11263" width="9.90625" style="2" bestFit="1" customWidth="1"/>
    <col min="11264" max="11266" width="7.6328125" style="2" bestFit="1" customWidth="1"/>
    <col min="11267" max="11272" width="4.36328125" style="2" customWidth="1"/>
    <col min="11273" max="11273" width="20.6328125" style="2" customWidth="1"/>
    <col min="11274" max="11502" width="8.7265625" style="2"/>
    <col min="11503" max="11504" width="4.36328125" style="2" customWidth="1"/>
    <col min="11505" max="11505" width="8" style="2" customWidth="1"/>
    <col min="11506" max="11506" width="9.6328125" style="2" customWidth="1"/>
    <col min="11507" max="11507" width="20.6328125" style="2" customWidth="1"/>
    <col min="11508" max="11508" width="6.453125" style="2" customWidth="1"/>
    <col min="11509" max="11509" width="7.6328125" style="2" bestFit="1" customWidth="1"/>
    <col min="11510" max="11510" width="9.90625" style="2" bestFit="1" customWidth="1"/>
    <col min="11511" max="11514" width="7.6328125" style="2" bestFit="1" customWidth="1"/>
    <col min="11515" max="11516" width="9.90625" style="2" bestFit="1" customWidth="1"/>
    <col min="11517" max="11517" width="7.6328125" style="2" bestFit="1" customWidth="1"/>
    <col min="11518" max="11519" width="9.90625" style="2" bestFit="1" customWidth="1"/>
    <col min="11520" max="11522" width="7.6328125" style="2" bestFit="1" customWidth="1"/>
    <col min="11523" max="11528" width="4.36328125" style="2" customWidth="1"/>
    <col min="11529" max="11529" width="20.6328125" style="2" customWidth="1"/>
    <col min="11530" max="11758" width="8.7265625" style="2"/>
    <col min="11759" max="11760" width="4.36328125" style="2" customWidth="1"/>
    <col min="11761" max="11761" width="8" style="2" customWidth="1"/>
    <col min="11762" max="11762" width="9.6328125" style="2" customWidth="1"/>
    <col min="11763" max="11763" width="20.6328125" style="2" customWidth="1"/>
    <col min="11764" max="11764" width="6.453125" style="2" customWidth="1"/>
    <col min="11765" max="11765" width="7.6328125" style="2" bestFit="1" customWidth="1"/>
    <col min="11766" max="11766" width="9.90625" style="2" bestFit="1" customWidth="1"/>
    <col min="11767" max="11770" width="7.6328125" style="2" bestFit="1" customWidth="1"/>
    <col min="11771" max="11772" width="9.90625" style="2" bestFit="1" customWidth="1"/>
    <col min="11773" max="11773" width="7.6328125" style="2" bestFit="1" customWidth="1"/>
    <col min="11774" max="11775" width="9.90625" style="2" bestFit="1" customWidth="1"/>
    <col min="11776" max="11778" width="7.6328125" style="2" bestFit="1" customWidth="1"/>
    <col min="11779" max="11784" width="4.36328125" style="2" customWidth="1"/>
    <col min="11785" max="11785" width="20.6328125" style="2" customWidth="1"/>
    <col min="11786" max="12014" width="8.7265625" style="2"/>
    <col min="12015" max="12016" width="4.36328125" style="2" customWidth="1"/>
    <col min="12017" max="12017" width="8" style="2" customWidth="1"/>
    <col min="12018" max="12018" width="9.6328125" style="2" customWidth="1"/>
    <col min="12019" max="12019" width="20.6328125" style="2" customWidth="1"/>
    <col min="12020" max="12020" width="6.453125" style="2" customWidth="1"/>
    <col min="12021" max="12021" width="7.6328125" style="2" bestFit="1" customWidth="1"/>
    <col min="12022" max="12022" width="9.90625" style="2" bestFit="1" customWidth="1"/>
    <col min="12023" max="12026" width="7.6328125" style="2" bestFit="1" customWidth="1"/>
    <col min="12027" max="12028" width="9.90625" style="2" bestFit="1" customWidth="1"/>
    <col min="12029" max="12029" width="7.6328125" style="2" bestFit="1" customWidth="1"/>
    <col min="12030" max="12031" width="9.90625" style="2" bestFit="1" customWidth="1"/>
    <col min="12032" max="12034" width="7.6328125" style="2" bestFit="1" customWidth="1"/>
    <col min="12035" max="12040" width="4.36328125" style="2" customWidth="1"/>
    <col min="12041" max="12041" width="20.6328125" style="2" customWidth="1"/>
    <col min="12042" max="12270" width="8.7265625" style="2"/>
    <col min="12271" max="12272" width="4.36328125" style="2" customWidth="1"/>
    <col min="12273" max="12273" width="8" style="2" customWidth="1"/>
    <col min="12274" max="12274" width="9.6328125" style="2" customWidth="1"/>
    <col min="12275" max="12275" width="20.6328125" style="2" customWidth="1"/>
    <col min="12276" max="12276" width="6.453125" style="2" customWidth="1"/>
    <col min="12277" max="12277" width="7.6328125" style="2" bestFit="1" customWidth="1"/>
    <col min="12278" max="12278" width="9.90625" style="2" bestFit="1" customWidth="1"/>
    <col min="12279" max="12282" width="7.6328125" style="2" bestFit="1" customWidth="1"/>
    <col min="12283" max="12284" width="9.90625" style="2" bestFit="1" customWidth="1"/>
    <col min="12285" max="12285" width="7.6328125" style="2" bestFit="1" customWidth="1"/>
    <col min="12286" max="12287" width="9.90625" style="2" bestFit="1" customWidth="1"/>
    <col min="12288" max="12290" width="7.6328125" style="2" bestFit="1" customWidth="1"/>
    <col min="12291" max="12296" width="4.36328125" style="2" customWidth="1"/>
    <col min="12297" max="12297" width="20.6328125" style="2" customWidth="1"/>
    <col min="12298" max="12526" width="8.7265625" style="2"/>
    <col min="12527" max="12528" width="4.36328125" style="2" customWidth="1"/>
    <col min="12529" max="12529" width="8" style="2" customWidth="1"/>
    <col min="12530" max="12530" width="9.6328125" style="2" customWidth="1"/>
    <col min="12531" max="12531" width="20.6328125" style="2" customWidth="1"/>
    <col min="12532" max="12532" width="6.453125" style="2" customWidth="1"/>
    <col min="12533" max="12533" width="7.6328125" style="2" bestFit="1" customWidth="1"/>
    <col min="12534" max="12534" width="9.90625" style="2" bestFit="1" customWidth="1"/>
    <col min="12535" max="12538" width="7.6328125" style="2" bestFit="1" customWidth="1"/>
    <col min="12539" max="12540" width="9.90625" style="2" bestFit="1" customWidth="1"/>
    <col min="12541" max="12541" width="7.6328125" style="2" bestFit="1" customWidth="1"/>
    <col min="12542" max="12543" width="9.90625" style="2" bestFit="1" customWidth="1"/>
    <col min="12544" max="12546" width="7.6328125" style="2" bestFit="1" customWidth="1"/>
    <col min="12547" max="12552" width="4.36328125" style="2" customWidth="1"/>
    <col min="12553" max="12553" width="20.6328125" style="2" customWidth="1"/>
    <col min="12554" max="12782" width="8.7265625" style="2"/>
    <col min="12783" max="12784" width="4.36328125" style="2" customWidth="1"/>
    <col min="12785" max="12785" width="8" style="2" customWidth="1"/>
    <col min="12786" max="12786" width="9.6328125" style="2" customWidth="1"/>
    <col min="12787" max="12787" width="20.6328125" style="2" customWidth="1"/>
    <col min="12788" max="12788" width="6.453125" style="2" customWidth="1"/>
    <col min="12789" max="12789" width="7.6328125" style="2" bestFit="1" customWidth="1"/>
    <col min="12790" max="12790" width="9.90625" style="2" bestFit="1" customWidth="1"/>
    <col min="12791" max="12794" width="7.6328125" style="2" bestFit="1" customWidth="1"/>
    <col min="12795" max="12796" width="9.90625" style="2" bestFit="1" customWidth="1"/>
    <col min="12797" max="12797" width="7.6328125" style="2" bestFit="1" customWidth="1"/>
    <col min="12798" max="12799" width="9.90625" style="2" bestFit="1" customWidth="1"/>
    <col min="12800" max="12802" width="7.6328125" style="2" bestFit="1" customWidth="1"/>
    <col min="12803" max="12808" width="4.36328125" style="2" customWidth="1"/>
    <col min="12809" max="12809" width="20.6328125" style="2" customWidth="1"/>
    <col min="12810" max="13038" width="8.7265625" style="2"/>
    <col min="13039" max="13040" width="4.36328125" style="2" customWidth="1"/>
    <col min="13041" max="13041" width="8" style="2" customWidth="1"/>
    <col min="13042" max="13042" width="9.6328125" style="2" customWidth="1"/>
    <col min="13043" max="13043" width="20.6328125" style="2" customWidth="1"/>
    <col min="13044" max="13044" width="6.453125" style="2" customWidth="1"/>
    <col min="13045" max="13045" width="7.6328125" style="2" bestFit="1" customWidth="1"/>
    <col min="13046" max="13046" width="9.90625" style="2" bestFit="1" customWidth="1"/>
    <col min="13047" max="13050" width="7.6328125" style="2" bestFit="1" customWidth="1"/>
    <col min="13051" max="13052" width="9.90625" style="2" bestFit="1" customWidth="1"/>
    <col min="13053" max="13053" width="7.6328125" style="2" bestFit="1" customWidth="1"/>
    <col min="13054" max="13055" width="9.90625" style="2" bestFit="1" customWidth="1"/>
    <col min="13056" max="13058" width="7.6328125" style="2" bestFit="1" customWidth="1"/>
    <col min="13059" max="13064" width="4.36328125" style="2" customWidth="1"/>
    <col min="13065" max="13065" width="20.6328125" style="2" customWidth="1"/>
    <col min="13066" max="13294" width="8.7265625" style="2"/>
    <col min="13295" max="13296" width="4.36328125" style="2" customWidth="1"/>
    <col min="13297" max="13297" width="8" style="2" customWidth="1"/>
    <col min="13298" max="13298" width="9.6328125" style="2" customWidth="1"/>
    <col min="13299" max="13299" width="20.6328125" style="2" customWidth="1"/>
    <col min="13300" max="13300" width="6.453125" style="2" customWidth="1"/>
    <col min="13301" max="13301" width="7.6328125" style="2" bestFit="1" customWidth="1"/>
    <col min="13302" max="13302" width="9.90625" style="2" bestFit="1" customWidth="1"/>
    <col min="13303" max="13306" width="7.6328125" style="2" bestFit="1" customWidth="1"/>
    <col min="13307" max="13308" width="9.90625" style="2" bestFit="1" customWidth="1"/>
    <col min="13309" max="13309" width="7.6328125" style="2" bestFit="1" customWidth="1"/>
    <col min="13310" max="13311" width="9.90625" style="2" bestFit="1" customWidth="1"/>
    <col min="13312" max="13314" width="7.6328125" style="2" bestFit="1" customWidth="1"/>
    <col min="13315" max="13320" width="4.36328125" style="2" customWidth="1"/>
    <col min="13321" max="13321" width="20.6328125" style="2" customWidth="1"/>
    <col min="13322" max="13550" width="8.7265625" style="2"/>
    <col min="13551" max="13552" width="4.36328125" style="2" customWidth="1"/>
    <col min="13553" max="13553" width="8" style="2" customWidth="1"/>
    <col min="13554" max="13554" width="9.6328125" style="2" customWidth="1"/>
    <col min="13555" max="13555" width="20.6328125" style="2" customWidth="1"/>
    <col min="13556" max="13556" width="6.453125" style="2" customWidth="1"/>
    <col min="13557" max="13557" width="7.6328125" style="2" bestFit="1" customWidth="1"/>
    <col min="13558" max="13558" width="9.90625" style="2" bestFit="1" customWidth="1"/>
    <col min="13559" max="13562" width="7.6328125" style="2" bestFit="1" customWidth="1"/>
    <col min="13563" max="13564" width="9.90625" style="2" bestFit="1" customWidth="1"/>
    <col min="13565" max="13565" width="7.6328125" style="2" bestFit="1" customWidth="1"/>
    <col min="13566" max="13567" width="9.90625" style="2" bestFit="1" customWidth="1"/>
    <col min="13568" max="13570" width="7.6328125" style="2" bestFit="1" customWidth="1"/>
    <col min="13571" max="13576" width="4.36328125" style="2" customWidth="1"/>
    <col min="13577" max="13577" width="20.6328125" style="2" customWidth="1"/>
    <col min="13578" max="13806" width="8.7265625" style="2"/>
    <col min="13807" max="13808" width="4.36328125" style="2" customWidth="1"/>
    <col min="13809" max="13809" width="8" style="2" customWidth="1"/>
    <col min="13810" max="13810" width="9.6328125" style="2" customWidth="1"/>
    <col min="13811" max="13811" width="20.6328125" style="2" customWidth="1"/>
    <col min="13812" max="13812" width="6.453125" style="2" customWidth="1"/>
    <col min="13813" max="13813" width="7.6328125" style="2" bestFit="1" customWidth="1"/>
    <col min="13814" max="13814" width="9.90625" style="2" bestFit="1" customWidth="1"/>
    <col min="13815" max="13818" width="7.6328125" style="2" bestFit="1" customWidth="1"/>
    <col min="13819" max="13820" width="9.90625" style="2" bestFit="1" customWidth="1"/>
    <col min="13821" max="13821" width="7.6328125" style="2" bestFit="1" customWidth="1"/>
    <col min="13822" max="13823" width="9.90625" style="2" bestFit="1" customWidth="1"/>
    <col min="13824" max="13826" width="7.6328125" style="2" bestFit="1" customWidth="1"/>
    <col min="13827" max="13832" width="4.36328125" style="2" customWidth="1"/>
    <col min="13833" max="13833" width="20.6328125" style="2" customWidth="1"/>
    <col min="13834" max="14062" width="8.7265625" style="2"/>
    <col min="14063" max="14064" width="4.36328125" style="2" customWidth="1"/>
    <col min="14065" max="14065" width="8" style="2" customWidth="1"/>
    <col min="14066" max="14066" width="9.6328125" style="2" customWidth="1"/>
    <col min="14067" max="14067" width="20.6328125" style="2" customWidth="1"/>
    <col min="14068" max="14068" width="6.453125" style="2" customWidth="1"/>
    <col min="14069" max="14069" width="7.6328125" style="2" bestFit="1" customWidth="1"/>
    <col min="14070" max="14070" width="9.90625" style="2" bestFit="1" customWidth="1"/>
    <col min="14071" max="14074" width="7.6328125" style="2" bestFit="1" customWidth="1"/>
    <col min="14075" max="14076" width="9.90625" style="2" bestFit="1" customWidth="1"/>
    <col min="14077" max="14077" width="7.6328125" style="2" bestFit="1" customWidth="1"/>
    <col min="14078" max="14079" width="9.90625" style="2" bestFit="1" customWidth="1"/>
    <col min="14080" max="14082" width="7.6328125" style="2" bestFit="1" customWidth="1"/>
    <col min="14083" max="14088" width="4.36328125" style="2" customWidth="1"/>
    <col min="14089" max="14089" width="20.6328125" style="2" customWidth="1"/>
    <col min="14090" max="14318" width="8.7265625" style="2"/>
    <col min="14319" max="14320" width="4.36328125" style="2" customWidth="1"/>
    <col min="14321" max="14321" width="8" style="2" customWidth="1"/>
    <col min="14322" max="14322" width="9.6328125" style="2" customWidth="1"/>
    <col min="14323" max="14323" width="20.6328125" style="2" customWidth="1"/>
    <col min="14324" max="14324" width="6.453125" style="2" customWidth="1"/>
    <col min="14325" max="14325" width="7.6328125" style="2" bestFit="1" customWidth="1"/>
    <col min="14326" max="14326" width="9.90625" style="2" bestFit="1" customWidth="1"/>
    <col min="14327" max="14330" width="7.6328125" style="2" bestFit="1" customWidth="1"/>
    <col min="14331" max="14332" width="9.90625" style="2" bestFit="1" customWidth="1"/>
    <col min="14333" max="14333" width="7.6328125" style="2" bestFit="1" customWidth="1"/>
    <col min="14334" max="14335" width="9.90625" style="2" bestFit="1" customWidth="1"/>
    <col min="14336" max="14338" width="7.6328125" style="2" bestFit="1" customWidth="1"/>
    <col min="14339" max="14344" width="4.36328125" style="2" customWidth="1"/>
    <col min="14345" max="14345" width="20.6328125" style="2" customWidth="1"/>
    <col min="14346" max="14574" width="8.7265625" style="2"/>
    <col min="14575" max="14576" width="4.36328125" style="2" customWidth="1"/>
    <col min="14577" max="14577" width="8" style="2" customWidth="1"/>
    <col min="14578" max="14578" width="9.6328125" style="2" customWidth="1"/>
    <col min="14579" max="14579" width="20.6328125" style="2" customWidth="1"/>
    <col min="14580" max="14580" width="6.453125" style="2" customWidth="1"/>
    <col min="14581" max="14581" width="7.6328125" style="2" bestFit="1" customWidth="1"/>
    <col min="14582" max="14582" width="9.90625" style="2" bestFit="1" customWidth="1"/>
    <col min="14583" max="14586" width="7.6328125" style="2" bestFit="1" customWidth="1"/>
    <col min="14587" max="14588" width="9.90625" style="2" bestFit="1" customWidth="1"/>
    <col min="14589" max="14589" width="7.6328125" style="2" bestFit="1" customWidth="1"/>
    <col min="14590" max="14591" width="9.90625" style="2" bestFit="1" customWidth="1"/>
    <col min="14592" max="14594" width="7.6328125" style="2" bestFit="1" customWidth="1"/>
    <col min="14595" max="14600" width="4.36328125" style="2" customWidth="1"/>
    <col min="14601" max="14601" width="20.6328125" style="2" customWidth="1"/>
    <col min="14602" max="14830" width="8.7265625" style="2"/>
    <col min="14831" max="14832" width="4.36328125" style="2" customWidth="1"/>
    <col min="14833" max="14833" width="8" style="2" customWidth="1"/>
    <col min="14834" max="14834" width="9.6328125" style="2" customWidth="1"/>
    <col min="14835" max="14835" width="20.6328125" style="2" customWidth="1"/>
    <col min="14836" max="14836" width="6.453125" style="2" customWidth="1"/>
    <col min="14837" max="14837" width="7.6328125" style="2" bestFit="1" customWidth="1"/>
    <col min="14838" max="14838" width="9.90625" style="2" bestFit="1" customWidth="1"/>
    <col min="14839" max="14842" width="7.6328125" style="2" bestFit="1" customWidth="1"/>
    <col min="14843" max="14844" width="9.90625" style="2" bestFit="1" customWidth="1"/>
    <col min="14845" max="14845" width="7.6328125" style="2" bestFit="1" customWidth="1"/>
    <col min="14846" max="14847" width="9.90625" style="2" bestFit="1" customWidth="1"/>
    <col min="14848" max="14850" width="7.6328125" style="2" bestFit="1" customWidth="1"/>
    <col min="14851" max="14856" width="4.36328125" style="2" customWidth="1"/>
    <col min="14857" max="14857" width="20.6328125" style="2" customWidth="1"/>
    <col min="14858" max="15086" width="8.7265625" style="2"/>
    <col min="15087" max="15088" width="4.36328125" style="2" customWidth="1"/>
    <col min="15089" max="15089" width="8" style="2" customWidth="1"/>
    <col min="15090" max="15090" width="9.6328125" style="2" customWidth="1"/>
    <col min="15091" max="15091" width="20.6328125" style="2" customWidth="1"/>
    <col min="15092" max="15092" width="6.453125" style="2" customWidth="1"/>
    <col min="15093" max="15093" width="7.6328125" style="2" bestFit="1" customWidth="1"/>
    <col min="15094" max="15094" width="9.90625" style="2" bestFit="1" customWidth="1"/>
    <col min="15095" max="15098" width="7.6328125" style="2" bestFit="1" customWidth="1"/>
    <col min="15099" max="15100" width="9.90625" style="2" bestFit="1" customWidth="1"/>
    <col min="15101" max="15101" width="7.6328125" style="2" bestFit="1" customWidth="1"/>
    <col min="15102" max="15103" width="9.90625" style="2" bestFit="1" customWidth="1"/>
    <col min="15104" max="15106" width="7.6328125" style="2" bestFit="1" customWidth="1"/>
    <col min="15107" max="15112" width="4.36328125" style="2" customWidth="1"/>
    <col min="15113" max="15113" width="20.6328125" style="2" customWidth="1"/>
    <col min="15114" max="15342" width="8.7265625" style="2"/>
    <col min="15343" max="15344" width="4.36328125" style="2" customWidth="1"/>
    <col min="15345" max="15345" width="8" style="2" customWidth="1"/>
    <col min="15346" max="15346" width="9.6328125" style="2" customWidth="1"/>
    <col min="15347" max="15347" width="20.6328125" style="2" customWidth="1"/>
    <col min="15348" max="15348" width="6.453125" style="2" customWidth="1"/>
    <col min="15349" max="15349" width="7.6328125" style="2" bestFit="1" customWidth="1"/>
    <col min="15350" max="15350" width="9.90625" style="2" bestFit="1" customWidth="1"/>
    <col min="15351" max="15354" width="7.6328125" style="2" bestFit="1" customWidth="1"/>
    <col min="15355" max="15356" width="9.90625" style="2" bestFit="1" customWidth="1"/>
    <col min="15357" max="15357" width="7.6328125" style="2" bestFit="1" customWidth="1"/>
    <col min="15358" max="15359" width="9.90625" style="2" bestFit="1" customWidth="1"/>
    <col min="15360" max="15362" width="7.6328125" style="2" bestFit="1" customWidth="1"/>
    <col min="15363" max="15368" width="4.36328125" style="2" customWidth="1"/>
    <col min="15369" max="15369" width="20.6328125" style="2" customWidth="1"/>
    <col min="15370" max="15598" width="8.7265625" style="2"/>
    <col min="15599" max="15600" width="4.36328125" style="2" customWidth="1"/>
    <col min="15601" max="15601" width="8" style="2" customWidth="1"/>
    <col min="15602" max="15602" width="9.6328125" style="2" customWidth="1"/>
    <col min="15603" max="15603" width="20.6328125" style="2" customWidth="1"/>
    <col min="15604" max="15604" width="6.453125" style="2" customWidth="1"/>
    <col min="15605" max="15605" width="7.6328125" style="2" bestFit="1" customWidth="1"/>
    <col min="15606" max="15606" width="9.90625" style="2" bestFit="1" customWidth="1"/>
    <col min="15607" max="15610" width="7.6328125" style="2" bestFit="1" customWidth="1"/>
    <col min="15611" max="15612" width="9.90625" style="2" bestFit="1" customWidth="1"/>
    <col min="15613" max="15613" width="7.6328125" style="2" bestFit="1" customWidth="1"/>
    <col min="15614" max="15615" width="9.90625" style="2" bestFit="1" customWidth="1"/>
    <col min="15616" max="15618" width="7.6328125" style="2" bestFit="1" customWidth="1"/>
    <col min="15619" max="15624" width="4.36328125" style="2" customWidth="1"/>
    <col min="15625" max="15625" width="20.6328125" style="2" customWidth="1"/>
    <col min="15626" max="15854" width="8.7265625" style="2"/>
    <col min="15855" max="15856" width="4.36328125" style="2" customWidth="1"/>
    <col min="15857" max="15857" width="8" style="2" customWidth="1"/>
    <col min="15858" max="15858" width="9.6328125" style="2" customWidth="1"/>
    <col min="15859" max="15859" width="20.6328125" style="2" customWidth="1"/>
    <col min="15860" max="15860" width="6.453125" style="2" customWidth="1"/>
    <col min="15861" max="15861" width="7.6328125" style="2" bestFit="1" customWidth="1"/>
    <col min="15862" max="15862" width="9.90625" style="2" bestFit="1" customWidth="1"/>
    <col min="15863" max="15866" width="7.6328125" style="2" bestFit="1" customWidth="1"/>
    <col min="15867" max="15868" width="9.90625" style="2" bestFit="1" customWidth="1"/>
    <col min="15869" max="15869" width="7.6328125" style="2" bestFit="1" customWidth="1"/>
    <col min="15870" max="15871" width="9.90625" style="2" bestFit="1" customWidth="1"/>
    <col min="15872" max="15874" width="7.6328125" style="2" bestFit="1" customWidth="1"/>
    <col min="15875" max="15880" width="4.36328125" style="2" customWidth="1"/>
    <col min="15881" max="15881" width="20.6328125" style="2" customWidth="1"/>
    <col min="15882" max="16110" width="8.7265625" style="2"/>
    <col min="16111" max="16112" width="4.36328125" style="2" customWidth="1"/>
    <col min="16113" max="16113" width="8" style="2" customWidth="1"/>
    <col min="16114" max="16114" width="9.6328125" style="2" customWidth="1"/>
    <col min="16115" max="16115" width="20.6328125" style="2" customWidth="1"/>
    <col min="16116" max="16116" width="6.453125" style="2" customWidth="1"/>
    <col min="16117" max="16117" width="7.6328125" style="2" bestFit="1" customWidth="1"/>
    <col min="16118" max="16118" width="9.90625" style="2" bestFit="1" customWidth="1"/>
    <col min="16119" max="16122" width="7.6328125" style="2" bestFit="1" customWidth="1"/>
    <col min="16123" max="16124" width="9.90625" style="2" bestFit="1" customWidth="1"/>
    <col min="16125" max="16125" width="7.6328125" style="2" bestFit="1" customWidth="1"/>
    <col min="16126" max="16127" width="9.90625" style="2" bestFit="1" customWidth="1"/>
    <col min="16128" max="16130" width="7.6328125" style="2" bestFit="1" customWidth="1"/>
    <col min="16131" max="16136" width="4.36328125" style="2" customWidth="1"/>
    <col min="16137" max="16137" width="20.6328125" style="2" customWidth="1"/>
    <col min="16138" max="16384" width="8.7265625" style="2"/>
  </cols>
  <sheetData>
    <row r="1" spans="1:29" s="30" customFormat="1" ht="23.5" customHeight="1" x14ac:dyDescent="0.3">
      <c r="A1" s="84" t="s">
        <v>312</v>
      </c>
      <c r="B1" s="90"/>
      <c r="C1" s="90"/>
      <c r="D1" s="125"/>
      <c r="E1" s="90"/>
      <c r="F1" s="90"/>
      <c r="G1" s="126" t="s">
        <v>313</v>
      </c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90"/>
      <c r="Y1" s="90"/>
      <c r="Z1" s="90"/>
      <c r="AA1" s="90"/>
      <c r="AB1" s="90"/>
      <c r="AC1" s="90"/>
    </row>
    <row r="2" spans="1:29" ht="5" customHeight="1" thickBot="1" x14ac:dyDescent="0.25"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s="4" customFormat="1" ht="18.5" customHeight="1" thickBot="1" x14ac:dyDescent="0.25">
      <c r="A3" s="226" t="s">
        <v>1</v>
      </c>
      <c r="B3" s="227"/>
      <c r="C3" s="227"/>
      <c r="D3" s="227"/>
      <c r="E3" s="228"/>
      <c r="F3" s="221" t="s">
        <v>314</v>
      </c>
      <c r="G3" s="31"/>
      <c r="H3" s="31"/>
      <c r="I3" s="118" t="s">
        <v>2</v>
      </c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27"/>
      <c r="X3" s="118" t="s">
        <v>305</v>
      </c>
      <c r="Y3" s="119"/>
      <c r="Z3" s="119"/>
      <c r="AA3" s="119"/>
      <c r="AB3" s="119"/>
      <c r="AC3" s="127"/>
    </row>
    <row r="4" spans="1:29" s="4" customFormat="1" ht="18.5" customHeight="1" thickBot="1" x14ac:dyDescent="0.25">
      <c r="A4" s="224" t="s">
        <v>169</v>
      </c>
      <c r="B4" s="225"/>
      <c r="C4" s="224" t="s">
        <v>3</v>
      </c>
      <c r="D4" s="225"/>
      <c r="E4" s="32"/>
      <c r="F4" s="222"/>
      <c r="G4" s="33"/>
      <c r="H4" s="33"/>
      <c r="I4" s="17" t="s">
        <v>315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20" t="s">
        <v>306</v>
      </c>
      <c r="Y4" s="121"/>
      <c r="Z4" s="121"/>
      <c r="AA4" s="121"/>
      <c r="AB4" s="121"/>
      <c r="AC4" s="209"/>
    </row>
    <row r="5" spans="1:29" s="4" customFormat="1" ht="12.5" customHeight="1" x14ac:dyDescent="0.2">
      <c r="A5" s="34"/>
      <c r="B5" s="35"/>
      <c r="C5" s="34"/>
      <c r="D5" s="35"/>
      <c r="E5" s="36"/>
      <c r="F5" s="222"/>
      <c r="G5" s="33"/>
      <c r="H5" s="33"/>
      <c r="I5" s="5">
        <v>1</v>
      </c>
      <c r="J5" s="6">
        <v>2</v>
      </c>
      <c r="K5" s="6">
        <v>5</v>
      </c>
      <c r="L5" s="6">
        <v>6</v>
      </c>
      <c r="M5" s="6">
        <v>8</v>
      </c>
      <c r="N5" s="6">
        <v>9</v>
      </c>
      <c r="O5" s="6">
        <v>11</v>
      </c>
      <c r="P5" s="6">
        <v>13</v>
      </c>
      <c r="Q5" s="6">
        <v>14</v>
      </c>
      <c r="R5" s="6">
        <v>46</v>
      </c>
      <c r="S5" s="6">
        <v>55</v>
      </c>
      <c r="T5" s="6">
        <v>56</v>
      </c>
      <c r="U5" s="6">
        <v>68</v>
      </c>
      <c r="V5" s="6">
        <v>69</v>
      </c>
      <c r="W5" s="7">
        <v>103</v>
      </c>
      <c r="X5" s="122">
        <v>300</v>
      </c>
      <c r="Y5" s="123"/>
      <c r="Z5" s="124"/>
      <c r="AA5" s="124"/>
      <c r="AB5" s="124"/>
      <c r="AC5" s="210"/>
    </row>
    <row r="6" spans="1:29" s="4" customFormat="1" ht="170" customHeight="1" thickBot="1" x14ac:dyDescent="0.25">
      <c r="A6" s="37" t="s">
        <v>4</v>
      </c>
      <c r="B6" s="38" t="s">
        <v>5</v>
      </c>
      <c r="C6" s="37" t="s">
        <v>4</v>
      </c>
      <c r="D6" s="38" t="s">
        <v>5</v>
      </c>
      <c r="E6" s="39" t="s">
        <v>304</v>
      </c>
      <c r="F6" s="223"/>
      <c r="G6" s="40" t="s">
        <v>6</v>
      </c>
      <c r="H6" s="40" t="s">
        <v>147</v>
      </c>
      <c r="I6" s="199" t="str">
        <f>HYPERLINK("#分類事項一覧! $B$3 "," 男女")</f>
        <v xml:space="preserve"> 男女</v>
      </c>
      <c r="J6" s="200" t="str">
        <f>HYPERLINK("#分類事項一覧! $B$12 "," 配偶関係")</f>
        <v xml:space="preserve"> 配偶関係</v>
      </c>
      <c r="K6" s="200" t="str">
        <f>HYPERLINK("#分類事項一覧! $B$33 "," 世帯主との続き柄・一般・単身世帯・配偶関係")</f>
        <v xml:space="preserve"> 世帯主との続き柄・一般・単身世帯・配偶関係</v>
      </c>
      <c r="L6" s="200" t="str">
        <f>HYPERLINK("#分類事項一覧! $B$48 "," 年齢")</f>
        <v xml:space="preserve"> 年齢</v>
      </c>
      <c r="M6" s="200" t="str">
        <f>HYPERLINK("#分類事項一覧! $B$70 "," 教育")</f>
        <v xml:space="preserve"> 教育</v>
      </c>
      <c r="N6" s="200" t="str">
        <f>HYPERLINK("#分類事項一覧! $B$103 "," 卒業時期")</f>
        <v xml:space="preserve"> 卒業時期</v>
      </c>
      <c r="O6" s="200" t="str">
        <f>HYPERLINK("#分類事項一覧! $B$117 "," 就業状態・仕事の主従")</f>
        <v xml:space="preserve"> 就業状態・仕事の主従</v>
      </c>
      <c r="P6" s="200" t="str">
        <f>HYPERLINK("#分類事項一覧! $B$134 "," 就業状態・仕事の主従・求職活動の有無")</f>
        <v xml:space="preserve"> 就業状態・仕事の主従・求職活動の有無</v>
      </c>
      <c r="Q6" s="200" t="str">
        <f>HYPERLINK("#分類事項一覧! $B$144 "," 就業状態・仕事の主従・従業上の地位・雇用形態")</f>
        <v xml:space="preserve"> 就業状態・仕事の主従・従業上の地位・雇用形態</v>
      </c>
      <c r="R6" s="200" t="str">
        <f>HYPERLINK("#分類事項一覧! $B$740 "," 就業希望意識")</f>
        <v xml:space="preserve"> 就業希望意識</v>
      </c>
      <c r="S6" s="200" t="str">
        <f>HYPERLINK("#分類事項一覧! $B$846 "," 就業希望の有無・求職活動の有無")</f>
        <v xml:space="preserve"> 就業希望の有無・求職活動の有無</v>
      </c>
      <c r="T6" s="200" t="str">
        <f>HYPERLINK("#分類事項一覧! $B$857 "," 就業希望の有無・希望する仕事の形態・就業希望時期")</f>
        <v xml:space="preserve"> 就業希望の有無・希望する仕事の形態・就業希望時期</v>
      </c>
      <c r="U6" s="200" t="str">
        <f>HYPERLINK("#分類事項一覧! $B$992 "," 就業異動")</f>
        <v xml:space="preserve"> 就業異動</v>
      </c>
      <c r="V6" s="200" t="str">
        <f>HYPERLINK("#分類事項一覧! $B$1003 "," 過去１年間の就業異動")</f>
        <v xml:space="preserve"> 過去１年間の就業異動</v>
      </c>
      <c r="W6" s="201" t="str">
        <f>HYPERLINK("#分類事項一覧! $B$1349 "," 主な収入の種類")</f>
        <v xml:space="preserve"> 主な収入の種類</v>
      </c>
      <c r="X6" s="208" t="str">
        <f>HYPERLINK("#分類事項一覧! $B$2321 "," 地域区分")</f>
        <v xml:space="preserve"> 地域区分</v>
      </c>
      <c r="Y6" s="41" t="s">
        <v>307</v>
      </c>
      <c r="Z6" s="66" t="s">
        <v>308</v>
      </c>
      <c r="AA6" s="66" t="s">
        <v>309</v>
      </c>
      <c r="AB6" s="66" t="s">
        <v>310</v>
      </c>
      <c r="AC6" s="211" t="s">
        <v>311</v>
      </c>
    </row>
    <row r="7" spans="1:29" s="3" customFormat="1" ht="12" x14ac:dyDescent="0.2">
      <c r="A7" s="42" t="s">
        <v>7</v>
      </c>
      <c r="B7" s="43" t="s">
        <v>7</v>
      </c>
      <c r="C7" s="42" t="s">
        <v>7</v>
      </c>
      <c r="D7" s="43" t="s">
        <v>7</v>
      </c>
      <c r="E7" s="44" t="s">
        <v>7</v>
      </c>
      <c r="F7" s="44" t="s">
        <v>316</v>
      </c>
      <c r="G7" s="45" t="s">
        <v>0</v>
      </c>
      <c r="H7" s="45" t="s">
        <v>153</v>
      </c>
      <c r="I7" s="46">
        <v>3</v>
      </c>
      <c r="J7" s="10">
        <v>4</v>
      </c>
      <c r="K7" s="10"/>
      <c r="L7" s="10">
        <v>16</v>
      </c>
      <c r="M7" s="10"/>
      <c r="N7" s="10"/>
      <c r="O7" s="10">
        <v>11</v>
      </c>
      <c r="P7" s="10"/>
      <c r="Q7" s="10"/>
      <c r="R7" s="10"/>
      <c r="S7" s="10"/>
      <c r="T7" s="10"/>
      <c r="U7" s="10"/>
      <c r="V7" s="10"/>
      <c r="W7" s="24"/>
      <c r="X7" s="67">
        <v>134</v>
      </c>
      <c r="Y7" s="10" t="s">
        <v>131</v>
      </c>
      <c r="Z7" s="24" t="s">
        <v>131</v>
      </c>
      <c r="AA7" s="24" t="s">
        <v>131</v>
      </c>
      <c r="AB7" s="24" t="s">
        <v>131</v>
      </c>
      <c r="AC7" s="26" t="s">
        <v>131</v>
      </c>
    </row>
    <row r="8" spans="1:29" s="3" customFormat="1" ht="12" x14ac:dyDescent="0.2">
      <c r="A8" s="47" t="s">
        <v>7</v>
      </c>
      <c r="B8" s="48" t="s">
        <v>8</v>
      </c>
      <c r="C8" s="47" t="s">
        <v>7</v>
      </c>
      <c r="D8" s="48" t="s">
        <v>8</v>
      </c>
      <c r="E8" s="49" t="s">
        <v>7</v>
      </c>
      <c r="F8" s="49" t="s">
        <v>317</v>
      </c>
      <c r="G8" s="50" t="s">
        <v>9</v>
      </c>
      <c r="H8" s="50" t="s">
        <v>153</v>
      </c>
      <c r="I8" s="51">
        <v>3</v>
      </c>
      <c r="J8" s="12">
        <v>4</v>
      </c>
      <c r="K8" s="12"/>
      <c r="L8" s="12">
        <v>16</v>
      </c>
      <c r="M8" s="12"/>
      <c r="N8" s="12"/>
      <c r="O8" s="12"/>
      <c r="P8" s="12"/>
      <c r="Q8" s="12"/>
      <c r="R8" s="12">
        <v>5</v>
      </c>
      <c r="S8" s="12"/>
      <c r="T8" s="12"/>
      <c r="U8" s="12"/>
      <c r="V8" s="12"/>
      <c r="W8" s="13"/>
      <c r="X8" s="68">
        <v>134</v>
      </c>
      <c r="Y8" s="12" t="s">
        <v>131</v>
      </c>
      <c r="Z8" s="13" t="s">
        <v>131</v>
      </c>
      <c r="AA8" s="13" t="s">
        <v>131</v>
      </c>
      <c r="AB8" s="13" t="s">
        <v>131</v>
      </c>
      <c r="AC8" s="19" t="s">
        <v>131</v>
      </c>
    </row>
    <row r="9" spans="1:29" s="3" customFormat="1" ht="12" x14ac:dyDescent="0.2">
      <c r="A9" s="47" t="s">
        <v>7</v>
      </c>
      <c r="B9" s="48" t="s">
        <v>10</v>
      </c>
      <c r="C9" s="47" t="s">
        <v>7</v>
      </c>
      <c r="D9" s="48" t="s">
        <v>10</v>
      </c>
      <c r="E9" s="49" t="s">
        <v>7</v>
      </c>
      <c r="F9" s="49" t="s">
        <v>318</v>
      </c>
      <c r="G9" s="50" t="s">
        <v>11</v>
      </c>
      <c r="H9" s="50" t="s">
        <v>153</v>
      </c>
      <c r="I9" s="51">
        <v>3</v>
      </c>
      <c r="J9" s="12">
        <v>4</v>
      </c>
      <c r="K9" s="12"/>
      <c r="L9" s="12">
        <v>16</v>
      </c>
      <c r="M9" s="12"/>
      <c r="N9" s="12"/>
      <c r="O9" s="12"/>
      <c r="P9" s="12"/>
      <c r="Q9" s="12"/>
      <c r="R9" s="12"/>
      <c r="S9" s="12">
        <v>5</v>
      </c>
      <c r="T9" s="12"/>
      <c r="U9" s="12"/>
      <c r="V9" s="12"/>
      <c r="W9" s="13"/>
      <c r="X9" s="68">
        <v>134</v>
      </c>
      <c r="Y9" s="12" t="s">
        <v>131</v>
      </c>
      <c r="Z9" s="13" t="s">
        <v>131</v>
      </c>
      <c r="AA9" s="13" t="s">
        <v>131</v>
      </c>
      <c r="AB9" s="13" t="s">
        <v>131</v>
      </c>
      <c r="AC9" s="19" t="s">
        <v>131</v>
      </c>
    </row>
    <row r="10" spans="1:29" s="3" customFormat="1" ht="12" x14ac:dyDescent="0.2">
      <c r="A10" s="47" t="s">
        <v>7</v>
      </c>
      <c r="B10" s="48" t="s">
        <v>12</v>
      </c>
      <c r="C10" s="47" t="s">
        <v>7</v>
      </c>
      <c r="D10" s="48" t="s">
        <v>12</v>
      </c>
      <c r="E10" s="49" t="s">
        <v>7</v>
      </c>
      <c r="F10" s="49" t="s">
        <v>319</v>
      </c>
      <c r="G10" s="50" t="s">
        <v>0</v>
      </c>
      <c r="H10" s="50" t="s">
        <v>210</v>
      </c>
      <c r="I10" s="51">
        <v>3</v>
      </c>
      <c r="J10" s="12">
        <v>4</v>
      </c>
      <c r="K10" s="12"/>
      <c r="L10" s="12"/>
      <c r="M10" s="12"/>
      <c r="N10" s="12"/>
      <c r="O10" s="12">
        <v>11</v>
      </c>
      <c r="P10" s="12"/>
      <c r="Q10" s="12"/>
      <c r="R10" s="12"/>
      <c r="S10" s="12"/>
      <c r="T10" s="12"/>
      <c r="U10" s="12"/>
      <c r="V10" s="12"/>
      <c r="W10" s="13"/>
      <c r="X10" s="68">
        <v>134</v>
      </c>
      <c r="Y10" s="12" t="s">
        <v>131</v>
      </c>
      <c r="Z10" s="13" t="s">
        <v>131</v>
      </c>
      <c r="AA10" s="13" t="s">
        <v>131</v>
      </c>
      <c r="AB10" s="13" t="s">
        <v>131</v>
      </c>
      <c r="AC10" s="19" t="s">
        <v>131</v>
      </c>
    </row>
    <row r="11" spans="1:29" s="3" customFormat="1" ht="12" x14ac:dyDescent="0.2">
      <c r="A11" s="47" t="s">
        <v>7</v>
      </c>
      <c r="B11" s="48" t="s">
        <v>13</v>
      </c>
      <c r="C11" s="47" t="s">
        <v>7</v>
      </c>
      <c r="D11" s="48" t="s">
        <v>13</v>
      </c>
      <c r="E11" s="49" t="s">
        <v>7</v>
      </c>
      <c r="F11" s="49" t="s">
        <v>320</v>
      </c>
      <c r="G11" s="50" t="s">
        <v>9</v>
      </c>
      <c r="H11" s="50" t="s">
        <v>210</v>
      </c>
      <c r="I11" s="51">
        <v>3</v>
      </c>
      <c r="J11" s="12">
        <v>4</v>
      </c>
      <c r="K11" s="12"/>
      <c r="L11" s="12"/>
      <c r="M11" s="12"/>
      <c r="N11" s="12"/>
      <c r="O11" s="12"/>
      <c r="P11" s="12"/>
      <c r="Q11" s="12"/>
      <c r="R11" s="12">
        <v>5</v>
      </c>
      <c r="S11" s="12"/>
      <c r="T11" s="12"/>
      <c r="U11" s="12"/>
      <c r="V11" s="12"/>
      <c r="W11" s="13"/>
      <c r="X11" s="68">
        <v>134</v>
      </c>
      <c r="Y11" s="12" t="s">
        <v>131</v>
      </c>
      <c r="Z11" s="13" t="s">
        <v>131</v>
      </c>
      <c r="AA11" s="13" t="s">
        <v>131</v>
      </c>
      <c r="AB11" s="13" t="s">
        <v>131</v>
      </c>
      <c r="AC11" s="19" t="s">
        <v>131</v>
      </c>
    </row>
    <row r="12" spans="1:29" s="3" customFormat="1" ht="12" x14ac:dyDescent="0.2">
      <c r="A12" s="47" t="s">
        <v>7</v>
      </c>
      <c r="B12" s="48" t="s">
        <v>14</v>
      </c>
      <c r="C12" s="47" t="s">
        <v>7</v>
      </c>
      <c r="D12" s="48" t="s">
        <v>14</v>
      </c>
      <c r="E12" s="49" t="s">
        <v>7</v>
      </c>
      <c r="F12" s="49" t="s">
        <v>321</v>
      </c>
      <c r="G12" s="50" t="s">
        <v>11</v>
      </c>
      <c r="H12" s="50" t="s">
        <v>210</v>
      </c>
      <c r="I12" s="51">
        <v>3</v>
      </c>
      <c r="J12" s="12">
        <v>4</v>
      </c>
      <c r="K12" s="12"/>
      <c r="L12" s="12"/>
      <c r="M12" s="12"/>
      <c r="N12" s="12"/>
      <c r="O12" s="12"/>
      <c r="P12" s="12"/>
      <c r="Q12" s="12"/>
      <c r="R12" s="12"/>
      <c r="S12" s="12">
        <v>5</v>
      </c>
      <c r="T12" s="12"/>
      <c r="U12" s="12"/>
      <c r="V12" s="12"/>
      <c r="W12" s="13"/>
      <c r="X12" s="68">
        <v>134</v>
      </c>
      <c r="Y12" s="12" t="s">
        <v>131</v>
      </c>
      <c r="Z12" s="13" t="s">
        <v>131</v>
      </c>
      <c r="AA12" s="13" t="s">
        <v>131</v>
      </c>
      <c r="AB12" s="13" t="s">
        <v>131</v>
      </c>
      <c r="AC12" s="19" t="s">
        <v>131</v>
      </c>
    </row>
    <row r="13" spans="1:29" s="3" customFormat="1" ht="12" x14ac:dyDescent="0.2">
      <c r="A13" s="47" t="s">
        <v>8</v>
      </c>
      <c r="B13" s="48" t="s">
        <v>15</v>
      </c>
      <c r="C13" s="47" t="s">
        <v>8</v>
      </c>
      <c r="D13" s="48" t="s">
        <v>15</v>
      </c>
      <c r="E13" s="49" t="s">
        <v>8</v>
      </c>
      <c r="F13" s="49" t="s">
        <v>322</v>
      </c>
      <c r="G13" s="50" t="s">
        <v>0</v>
      </c>
      <c r="H13" s="50" t="s">
        <v>153</v>
      </c>
      <c r="I13" s="51">
        <v>3</v>
      </c>
      <c r="J13" s="12"/>
      <c r="K13" s="12">
        <v>9</v>
      </c>
      <c r="L13" s="12">
        <v>16</v>
      </c>
      <c r="M13" s="12"/>
      <c r="N13" s="12"/>
      <c r="O13" s="12"/>
      <c r="P13" s="12">
        <v>4</v>
      </c>
      <c r="Q13" s="12"/>
      <c r="R13" s="12"/>
      <c r="S13" s="12"/>
      <c r="T13" s="12"/>
      <c r="U13" s="12"/>
      <c r="V13" s="12"/>
      <c r="W13" s="13"/>
      <c r="X13" s="68">
        <v>134</v>
      </c>
      <c r="Y13" s="12" t="s">
        <v>131</v>
      </c>
      <c r="Z13" s="13" t="s">
        <v>131</v>
      </c>
      <c r="AA13" s="13" t="s">
        <v>131</v>
      </c>
      <c r="AB13" s="13" t="s">
        <v>131</v>
      </c>
      <c r="AC13" s="19" t="s">
        <v>131</v>
      </c>
    </row>
    <row r="14" spans="1:29" s="3" customFormat="1" ht="12" x14ac:dyDescent="0.2">
      <c r="A14" s="47" t="s">
        <v>10</v>
      </c>
      <c r="B14" s="48" t="s">
        <v>15</v>
      </c>
      <c r="C14" s="47" t="s">
        <v>10</v>
      </c>
      <c r="D14" s="48" t="s">
        <v>15</v>
      </c>
      <c r="E14" s="49" t="s">
        <v>10</v>
      </c>
      <c r="F14" s="49" t="s">
        <v>323</v>
      </c>
      <c r="G14" s="50" t="s">
        <v>0</v>
      </c>
      <c r="H14" s="50" t="s">
        <v>153</v>
      </c>
      <c r="I14" s="51">
        <v>3</v>
      </c>
      <c r="J14" s="12"/>
      <c r="K14" s="12">
        <v>9</v>
      </c>
      <c r="L14" s="12"/>
      <c r="M14" s="12"/>
      <c r="N14" s="12"/>
      <c r="O14" s="12"/>
      <c r="P14" s="12">
        <v>4</v>
      </c>
      <c r="Q14" s="12"/>
      <c r="R14" s="12"/>
      <c r="S14" s="12"/>
      <c r="T14" s="12"/>
      <c r="U14" s="12"/>
      <c r="V14" s="12"/>
      <c r="W14" s="97">
        <v>13</v>
      </c>
      <c r="X14" s="68">
        <v>134</v>
      </c>
      <c r="Y14" s="12" t="s">
        <v>131</v>
      </c>
      <c r="Z14" s="13" t="s">
        <v>131</v>
      </c>
      <c r="AA14" s="13" t="s">
        <v>131</v>
      </c>
      <c r="AB14" s="13" t="s">
        <v>131</v>
      </c>
      <c r="AC14" s="19" t="s">
        <v>131</v>
      </c>
    </row>
    <row r="15" spans="1:29" s="3" customFormat="1" ht="12" x14ac:dyDescent="0.2">
      <c r="A15" s="47" t="s">
        <v>12</v>
      </c>
      <c r="B15" s="48" t="s">
        <v>15</v>
      </c>
      <c r="C15" s="47" t="s">
        <v>12</v>
      </c>
      <c r="D15" s="48" t="s">
        <v>15</v>
      </c>
      <c r="E15" s="49" t="s">
        <v>12</v>
      </c>
      <c r="F15" s="49" t="s">
        <v>324</v>
      </c>
      <c r="G15" s="50" t="s">
        <v>0</v>
      </c>
      <c r="H15" s="50" t="s">
        <v>153</v>
      </c>
      <c r="I15" s="51">
        <v>3</v>
      </c>
      <c r="J15" s="12"/>
      <c r="K15" s="12"/>
      <c r="L15" s="12">
        <v>16</v>
      </c>
      <c r="M15" s="12">
        <v>27</v>
      </c>
      <c r="N15" s="12"/>
      <c r="O15" s="12"/>
      <c r="P15" s="12">
        <v>4</v>
      </c>
      <c r="Q15" s="12"/>
      <c r="R15" s="12"/>
      <c r="S15" s="12"/>
      <c r="T15" s="12"/>
      <c r="U15" s="12"/>
      <c r="V15" s="12"/>
      <c r="W15" s="13"/>
      <c r="X15" s="68">
        <v>134</v>
      </c>
      <c r="Y15" s="12" t="s">
        <v>131</v>
      </c>
      <c r="Z15" s="13" t="s">
        <v>131</v>
      </c>
      <c r="AA15" s="13" t="s">
        <v>131</v>
      </c>
      <c r="AB15" s="13" t="s">
        <v>131</v>
      </c>
      <c r="AC15" s="19" t="s">
        <v>131</v>
      </c>
    </row>
    <row r="16" spans="1:29" s="3" customFormat="1" ht="12" x14ac:dyDescent="0.2">
      <c r="A16" s="47" t="s">
        <v>13</v>
      </c>
      <c r="B16" s="48" t="s">
        <v>7</v>
      </c>
      <c r="C16" s="47" t="s">
        <v>13</v>
      </c>
      <c r="D16" s="48" t="s">
        <v>7</v>
      </c>
      <c r="E16" s="49" t="s">
        <v>13</v>
      </c>
      <c r="F16" s="49" t="s">
        <v>325</v>
      </c>
      <c r="G16" s="50" t="s">
        <v>0</v>
      </c>
      <c r="H16" s="50" t="s">
        <v>153</v>
      </c>
      <c r="I16" s="51">
        <v>3</v>
      </c>
      <c r="J16" s="12"/>
      <c r="K16" s="12"/>
      <c r="L16" s="12">
        <v>16</v>
      </c>
      <c r="M16" s="12"/>
      <c r="N16" s="12"/>
      <c r="O16" s="12"/>
      <c r="P16" s="12"/>
      <c r="Q16" s="12"/>
      <c r="R16" s="12"/>
      <c r="S16" s="12"/>
      <c r="T16" s="12"/>
      <c r="U16" s="12">
        <v>5</v>
      </c>
      <c r="V16" s="12"/>
      <c r="W16" s="13"/>
      <c r="X16" s="68">
        <v>134</v>
      </c>
      <c r="Y16" s="12" t="s">
        <v>131</v>
      </c>
      <c r="Z16" s="13" t="s">
        <v>131</v>
      </c>
      <c r="AA16" s="13" t="s">
        <v>131</v>
      </c>
      <c r="AB16" s="13" t="s">
        <v>131</v>
      </c>
      <c r="AC16" s="19" t="s">
        <v>131</v>
      </c>
    </row>
    <row r="17" spans="1:29" s="3" customFormat="1" ht="12" x14ac:dyDescent="0.2">
      <c r="A17" s="47" t="s">
        <v>13</v>
      </c>
      <c r="B17" s="48" t="s">
        <v>8</v>
      </c>
      <c r="C17" s="47" t="s">
        <v>13</v>
      </c>
      <c r="D17" s="48" t="s">
        <v>8</v>
      </c>
      <c r="E17" s="49" t="s">
        <v>13</v>
      </c>
      <c r="F17" s="49" t="s">
        <v>326</v>
      </c>
      <c r="G17" s="50" t="s">
        <v>0</v>
      </c>
      <c r="H17" s="50" t="s">
        <v>153</v>
      </c>
      <c r="I17" s="51">
        <v>3</v>
      </c>
      <c r="J17" s="12"/>
      <c r="K17" s="12">
        <v>9</v>
      </c>
      <c r="L17" s="12"/>
      <c r="M17" s="12"/>
      <c r="N17" s="12"/>
      <c r="O17" s="12"/>
      <c r="P17" s="12"/>
      <c r="Q17" s="12"/>
      <c r="R17" s="12"/>
      <c r="S17" s="12"/>
      <c r="T17" s="12"/>
      <c r="U17" s="12">
        <v>5</v>
      </c>
      <c r="V17" s="12"/>
      <c r="W17" s="13"/>
      <c r="X17" s="68">
        <v>134</v>
      </c>
      <c r="Y17" s="12" t="s">
        <v>131</v>
      </c>
      <c r="Z17" s="13" t="s">
        <v>131</v>
      </c>
      <c r="AA17" s="13" t="s">
        <v>131</v>
      </c>
      <c r="AB17" s="13" t="s">
        <v>131</v>
      </c>
      <c r="AC17" s="19" t="s">
        <v>131</v>
      </c>
    </row>
    <row r="18" spans="1:29" s="3" customFormat="1" ht="12" x14ac:dyDescent="0.2">
      <c r="A18" s="47" t="s">
        <v>13</v>
      </c>
      <c r="B18" s="48" t="s">
        <v>10</v>
      </c>
      <c r="C18" s="47" t="s">
        <v>13</v>
      </c>
      <c r="D18" s="48" t="s">
        <v>10</v>
      </c>
      <c r="E18" s="49" t="s">
        <v>13</v>
      </c>
      <c r="F18" s="49" t="s">
        <v>327</v>
      </c>
      <c r="G18" s="50" t="s">
        <v>0</v>
      </c>
      <c r="H18" s="50" t="s">
        <v>153</v>
      </c>
      <c r="I18" s="51">
        <v>3</v>
      </c>
      <c r="J18" s="12"/>
      <c r="K18" s="12"/>
      <c r="L18" s="12">
        <v>16</v>
      </c>
      <c r="M18" s="12"/>
      <c r="N18" s="12"/>
      <c r="O18" s="12"/>
      <c r="P18" s="12"/>
      <c r="Q18" s="12"/>
      <c r="R18" s="12"/>
      <c r="S18" s="12"/>
      <c r="T18" s="12"/>
      <c r="U18" s="12"/>
      <c r="V18" s="12">
        <v>6</v>
      </c>
      <c r="W18" s="13"/>
      <c r="X18" s="68">
        <v>134</v>
      </c>
      <c r="Y18" s="12" t="s">
        <v>131</v>
      </c>
      <c r="Z18" s="13" t="s">
        <v>131</v>
      </c>
      <c r="AA18" s="13" t="s">
        <v>131</v>
      </c>
      <c r="AB18" s="13" t="s">
        <v>131</v>
      </c>
      <c r="AC18" s="19" t="s">
        <v>131</v>
      </c>
    </row>
    <row r="19" spans="1:29" s="3" customFormat="1" ht="12" x14ac:dyDescent="0.2">
      <c r="A19" s="47">
        <v>5</v>
      </c>
      <c r="B19" s="48" t="s">
        <v>12</v>
      </c>
      <c r="C19" s="47">
        <v>5</v>
      </c>
      <c r="D19" s="48" t="s">
        <v>12</v>
      </c>
      <c r="E19" s="49" t="s">
        <v>13</v>
      </c>
      <c r="F19" s="49" t="s">
        <v>328</v>
      </c>
      <c r="G19" s="50" t="s">
        <v>0</v>
      </c>
      <c r="H19" s="50" t="s">
        <v>153</v>
      </c>
      <c r="I19" s="51">
        <v>3</v>
      </c>
      <c r="J19" s="12"/>
      <c r="K19" s="12">
        <v>9</v>
      </c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>
        <v>6</v>
      </c>
      <c r="W19" s="13"/>
      <c r="X19" s="68">
        <v>134</v>
      </c>
      <c r="Y19" s="12" t="s">
        <v>131</v>
      </c>
      <c r="Z19" s="13" t="s">
        <v>131</v>
      </c>
      <c r="AA19" s="13" t="s">
        <v>131</v>
      </c>
      <c r="AB19" s="13" t="s">
        <v>131</v>
      </c>
      <c r="AC19" s="19" t="s">
        <v>131</v>
      </c>
    </row>
    <row r="20" spans="1:29" s="3" customFormat="1" ht="12" x14ac:dyDescent="0.2">
      <c r="A20" s="47">
        <v>6</v>
      </c>
      <c r="B20" s="48" t="s">
        <v>7</v>
      </c>
      <c r="C20" s="47">
        <v>6</v>
      </c>
      <c r="D20" s="48" t="s">
        <v>7</v>
      </c>
      <c r="E20" s="49" t="s">
        <v>14</v>
      </c>
      <c r="F20" s="49" t="s">
        <v>329</v>
      </c>
      <c r="G20" s="50" t="s">
        <v>16</v>
      </c>
      <c r="H20" s="50" t="s">
        <v>153</v>
      </c>
      <c r="I20" s="51">
        <v>3</v>
      </c>
      <c r="J20" s="12"/>
      <c r="K20" s="12"/>
      <c r="L20" s="12"/>
      <c r="M20" s="12">
        <v>13</v>
      </c>
      <c r="N20" s="12">
        <v>8</v>
      </c>
      <c r="O20" s="12">
        <v>5</v>
      </c>
      <c r="P20" s="12"/>
      <c r="Q20" s="12"/>
      <c r="R20" s="12"/>
      <c r="S20" s="12"/>
      <c r="T20" s="12"/>
      <c r="U20" s="12"/>
      <c r="V20" s="12"/>
      <c r="W20" s="13"/>
      <c r="X20" s="68">
        <v>134</v>
      </c>
      <c r="Y20" s="12" t="s">
        <v>131</v>
      </c>
      <c r="Z20" s="13" t="s">
        <v>131</v>
      </c>
      <c r="AA20" s="13" t="s">
        <v>131</v>
      </c>
      <c r="AB20" s="13" t="s">
        <v>131</v>
      </c>
      <c r="AC20" s="19" t="s">
        <v>131</v>
      </c>
    </row>
    <row r="21" spans="1:29" s="3" customFormat="1" ht="12" x14ac:dyDescent="0.2">
      <c r="A21" s="47">
        <v>6</v>
      </c>
      <c r="B21" s="48" t="s">
        <v>8</v>
      </c>
      <c r="C21" s="47">
        <v>6</v>
      </c>
      <c r="D21" s="48" t="s">
        <v>8</v>
      </c>
      <c r="E21" s="49" t="s">
        <v>14</v>
      </c>
      <c r="F21" s="49" t="s">
        <v>330</v>
      </c>
      <c r="G21" s="50" t="s">
        <v>17</v>
      </c>
      <c r="H21" s="50" t="s">
        <v>153</v>
      </c>
      <c r="I21" s="51">
        <v>3</v>
      </c>
      <c r="J21" s="12"/>
      <c r="K21" s="12"/>
      <c r="L21" s="12"/>
      <c r="M21" s="12">
        <v>13</v>
      </c>
      <c r="N21" s="12">
        <v>8</v>
      </c>
      <c r="O21" s="12"/>
      <c r="P21" s="12"/>
      <c r="Q21" s="12"/>
      <c r="R21" s="12">
        <v>5</v>
      </c>
      <c r="S21" s="12"/>
      <c r="T21" s="12"/>
      <c r="U21" s="12"/>
      <c r="V21" s="12"/>
      <c r="W21" s="13"/>
      <c r="X21" s="68">
        <v>134</v>
      </c>
      <c r="Y21" s="12" t="s">
        <v>131</v>
      </c>
      <c r="Z21" s="13" t="s">
        <v>131</v>
      </c>
      <c r="AA21" s="13" t="s">
        <v>131</v>
      </c>
      <c r="AB21" s="13" t="s">
        <v>131</v>
      </c>
      <c r="AC21" s="19" t="s">
        <v>131</v>
      </c>
    </row>
    <row r="22" spans="1:29" s="3" customFormat="1" ht="12" x14ac:dyDescent="0.2">
      <c r="A22" s="47">
        <v>6</v>
      </c>
      <c r="B22" s="48" t="s">
        <v>10</v>
      </c>
      <c r="C22" s="47">
        <v>6</v>
      </c>
      <c r="D22" s="48" t="s">
        <v>10</v>
      </c>
      <c r="E22" s="49" t="s">
        <v>14</v>
      </c>
      <c r="F22" s="49" t="s">
        <v>331</v>
      </c>
      <c r="G22" s="50" t="s">
        <v>18</v>
      </c>
      <c r="H22" s="50" t="s">
        <v>153</v>
      </c>
      <c r="I22" s="51">
        <v>3</v>
      </c>
      <c r="J22" s="12"/>
      <c r="K22" s="12"/>
      <c r="L22" s="12"/>
      <c r="M22" s="12">
        <v>13</v>
      </c>
      <c r="N22" s="12">
        <v>8</v>
      </c>
      <c r="O22" s="12"/>
      <c r="P22" s="12"/>
      <c r="Q22" s="12"/>
      <c r="R22" s="12"/>
      <c r="S22" s="12">
        <v>5</v>
      </c>
      <c r="T22" s="12"/>
      <c r="U22" s="12"/>
      <c r="V22" s="12"/>
      <c r="W22" s="13"/>
      <c r="X22" s="68">
        <v>134</v>
      </c>
      <c r="Y22" s="12" t="s">
        <v>131</v>
      </c>
      <c r="Z22" s="13" t="s">
        <v>131</v>
      </c>
      <c r="AA22" s="13" t="s">
        <v>131</v>
      </c>
      <c r="AB22" s="13" t="s">
        <v>131</v>
      </c>
      <c r="AC22" s="19" t="s">
        <v>131</v>
      </c>
    </row>
    <row r="23" spans="1:29" s="3" customFormat="1" ht="12" x14ac:dyDescent="0.2">
      <c r="A23" s="47">
        <v>7</v>
      </c>
      <c r="B23" s="48" t="s">
        <v>7</v>
      </c>
      <c r="C23" s="47">
        <v>7</v>
      </c>
      <c r="D23" s="48" t="s">
        <v>7</v>
      </c>
      <c r="E23" s="49" t="s">
        <v>19</v>
      </c>
      <c r="F23" s="49" t="s">
        <v>332</v>
      </c>
      <c r="G23" s="50" t="s">
        <v>0</v>
      </c>
      <c r="H23" s="50" t="s">
        <v>153</v>
      </c>
      <c r="I23" s="51">
        <v>3</v>
      </c>
      <c r="J23" s="12">
        <v>2</v>
      </c>
      <c r="K23" s="12"/>
      <c r="L23" s="12">
        <v>5</v>
      </c>
      <c r="M23" s="12">
        <v>3</v>
      </c>
      <c r="N23" s="12"/>
      <c r="O23" s="12"/>
      <c r="P23" s="12"/>
      <c r="Q23" s="12">
        <v>6</v>
      </c>
      <c r="R23" s="12"/>
      <c r="S23" s="12"/>
      <c r="T23" s="12"/>
      <c r="U23" s="12"/>
      <c r="V23" s="12"/>
      <c r="W23" s="13"/>
      <c r="X23" s="68">
        <v>134</v>
      </c>
      <c r="Y23" s="12" t="s">
        <v>131</v>
      </c>
      <c r="Z23" s="13" t="s">
        <v>131</v>
      </c>
      <c r="AA23" s="13" t="s">
        <v>131</v>
      </c>
      <c r="AB23" s="13" t="s">
        <v>131</v>
      </c>
      <c r="AC23" s="19" t="s">
        <v>131</v>
      </c>
    </row>
    <row r="24" spans="1:29" s="3" customFormat="1" ht="12.5" thickBot="1" x14ac:dyDescent="0.25">
      <c r="A24" s="52">
        <v>7</v>
      </c>
      <c r="B24" s="53" t="s">
        <v>8</v>
      </c>
      <c r="C24" s="52">
        <v>7</v>
      </c>
      <c r="D24" s="53" t="s">
        <v>8</v>
      </c>
      <c r="E24" s="54" t="s">
        <v>19</v>
      </c>
      <c r="F24" s="54" t="s">
        <v>333</v>
      </c>
      <c r="G24" s="55" t="s">
        <v>11</v>
      </c>
      <c r="H24" s="55" t="s">
        <v>153</v>
      </c>
      <c r="I24" s="56">
        <v>3</v>
      </c>
      <c r="J24" s="15">
        <v>2</v>
      </c>
      <c r="K24" s="15"/>
      <c r="L24" s="15">
        <v>5</v>
      </c>
      <c r="M24" s="15">
        <v>3</v>
      </c>
      <c r="N24" s="15"/>
      <c r="O24" s="15">
        <v>4</v>
      </c>
      <c r="P24" s="15"/>
      <c r="Q24" s="15"/>
      <c r="R24" s="15"/>
      <c r="S24" s="15"/>
      <c r="T24" s="15">
        <v>6</v>
      </c>
      <c r="U24" s="15"/>
      <c r="V24" s="15"/>
      <c r="W24" s="16"/>
      <c r="X24" s="69">
        <v>134</v>
      </c>
      <c r="Y24" s="15" t="s">
        <v>131</v>
      </c>
      <c r="Z24" s="16" t="s">
        <v>131</v>
      </c>
      <c r="AA24" s="16" t="s">
        <v>131</v>
      </c>
      <c r="AB24" s="16" t="s">
        <v>131</v>
      </c>
      <c r="AC24" s="20" t="s">
        <v>131</v>
      </c>
    </row>
    <row r="25" spans="1:29" x14ac:dyDescent="0.2">
      <c r="C25" s="2"/>
      <c r="D25" s="2"/>
      <c r="E25" s="2"/>
      <c r="F25" s="2"/>
      <c r="G25" s="2"/>
      <c r="H25" s="2"/>
      <c r="X25"/>
      <c r="Y25"/>
      <c r="Z25"/>
      <c r="AA25"/>
      <c r="AB25"/>
      <c r="AC25"/>
    </row>
    <row r="26" spans="1:29" x14ac:dyDescent="0.2">
      <c r="C26" s="2"/>
      <c r="D26" s="2"/>
      <c r="E26" s="2"/>
      <c r="F26" s="2"/>
      <c r="G26" s="2"/>
      <c r="H26" s="2"/>
      <c r="X26"/>
      <c r="Y26"/>
      <c r="Z26"/>
      <c r="AA26"/>
      <c r="AB26"/>
      <c r="AC26"/>
    </row>
    <row r="27" spans="1:29" x14ac:dyDescent="0.2">
      <c r="C27" s="2"/>
      <c r="D27" s="2"/>
      <c r="E27" s="2"/>
      <c r="F27" s="2"/>
      <c r="G27" s="2"/>
      <c r="H27" s="2"/>
      <c r="X27"/>
      <c r="Y27"/>
      <c r="Z27"/>
      <c r="AA27"/>
      <c r="AB27"/>
      <c r="AC27"/>
    </row>
    <row r="28" spans="1:29" x14ac:dyDescent="0.2">
      <c r="C28" s="58"/>
      <c r="D28" s="2"/>
      <c r="E28" s="2"/>
      <c r="F28" s="2"/>
      <c r="G28" s="2"/>
      <c r="H28" s="2"/>
      <c r="X28"/>
      <c r="Y28"/>
      <c r="Z28"/>
      <c r="AA28"/>
      <c r="AB28"/>
      <c r="AC28"/>
    </row>
    <row r="29" spans="1:29" x14ac:dyDescent="0.2">
      <c r="C29" s="2"/>
      <c r="D29" s="2"/>
      <c r="E29" s="2"/>
      <c r="F29" s="2"/>
      <c r="G29" s="2"/>
      <c r="H29" s="2"/>
      <c r="X29"/>
      <c r="Y29"/>
      <c r="Z29"/>
      <c r="AA29"/>
      <c r="AB29"/>
      <c r="AC29"/>
    </row>
    <row r="30" spans="1:29" x14ac:dyDescent="0.2">
      <c r="C30" s="2"/>
      <c r="D30" s="2"/>
      <c r="E30" s="2"/>
      <c r="F30" s="2"/>
      <c r="G30" s="2"/>
      <c r="H30" s="2"/>
      <c r="X30"/>
      <c r="Y30"/>
      <c r="Z30"/>
      <c r="AA30"/>
      <c r="AB30"/>
      <c r="AC30"/>
    </row>
    <row r="31" spans="1:29" x14ac:dyDescent="0.2">
      <c r="C31" s="2"/>
      <c r="D31" s="2"/>
      <c r="E31" s="2"/>
      <c r="F31" s="2"/>
      <c r="G31" s="2"/>
      <c r="H31" s="2"/>
      <c r="X31"/>
      <c r="Y31"/>
      <c r="Z31"/>
      <c r="AA31"/>
      <c r="AB31"/>
      <c r="AC31"/>
    </row>
    <row r="32" spans="1:29" x14ac:dyDescent="0.2">
      <c r="C32" s="2"/>
      <c r="D32" s="2"/>
      <c r="E32" s="2"/>
      <c r="F32" s="2"/>
      <c r="G32" s="2"/>
      <c r="H32" s="2"/>
      <c r="X32"/>
      <c r="Y32"/>
      <c r="Z32"/>
      <c r="AA32"/>
      <c r="AB32"/>
      <c r="AC32"/>
    </row>
    <row r="33" spans="3:29" x14ac:dyDescent="0.2">
      <c r="C33" s="2"/>
      <c r="D33" s="2"/>
      <c r="E33" s="2"/>
      <c r="F33" s="2"/>
      <c r="G33" s="2"/>
      <c r="H33" s="2"/>
      <c r="X33"/>
      <c r="Y33"/>
      <c r="Z33"/>
      <c r="AA33"/>
      <c r="AB33"/>
      <c r="AC33"/>
    </row>
    <row r="34" spans="3:29" ht="12" x14ac:dyDescent="0.2">
      <c r="C34" s="2"/>
      <c r="D34" s="2"/>
      <c r="E34" s="2"/>
      <c r="F34" s="2"/>
      <c r="G34" s="2"/>
      <c r="H34" s="2"/>
      <c r="X34" s="2"/>
      <c r="Y34" s="2"/>
      <c r="Z34" s="2"/>
      <c r="AA34" s="2"/>
      <c r="AB34" s="2"/>
      <c r="AC34" s="2"/>
    </row>
    <row r="35" spans="3:29" ht="12" x14ac:dyDescent="0.2">
      <c r="C35" s="2"/>
      <c r="D35" s="2"/>
      <c r="E35" s="2"/>
      <c r="F35" s="2"/>
      <c r="G35" s="2"/>
      <c r="H35" s="2"/>
      <c r="X35" s="2"/>
      <c r="Y35" s="2"/>
      <c r="Z35" s="2"/>
      <c r="AA35" s="2"/>
      <c r="AB35" s="2"/>
      <c r="AC35" s="2"/>
    </row>
    <row r="36" spans="3:29" ht="12" x14ac:dyDescent="0.2">
      <c r="C36" s="2"/>
      <c r="D36" s="2"/>
      <c r="E36" s="2"/>
      <c r="F36" s="2"/>
      <c r="G36" s="2"/>
      <c r="H36" s="2"/>
      <c r="X36" s="2"/>
      <c r="Y36" s="2"/>
      <c r="Z36" s="2"/>
      <c r="AA36" s="2"/>
      <c r="AB36" s="2"/>
      <c r="AC36" s="2"/>
    </row>
    <row r="37" spans="3:29" ht="12" x14ac:dyDescent="0.2">
      <c r="C37" s="2"/>
      <c r="D37" s="2"/>
      <c r="E37" s="2"/>
      <c r="F37" s="2"/>
      <c r="G37" s="2"/>
      <c r="H37" s="2"/>
      <c r="X37" s="2"/>
      <c r="Y37" s="2"/>
      <c r="Z37" s="2"/>
      <c r="AA37" s="2"/>
      <c r="AB37" s="2"/>
      <c r="AC37" s="2"/>
    </row>
    <row r="38" spans="3:29" ht="12" x14ac:dyDescent="0.2">
      <c r="C38" s="2"/>
      <c r="D38" s="2"/>
      <c r="E38" s="2"/>
      <c r="F38" s="2"/>
      <c r="G38" s="2"/>
      <c r="H38" s="2"/>
      <c r="X38" s="2"/>
      <c r="Y38" s="2"/>
      <c r="Z38" s="2"/>
      <c r="AA38" s="2"/>
      <c r="AB38" s="2"/>
      <c r="AC38" s="2"/>
    </row>
    <row r="39" spans="3:29" ht="12" x14ac:dyDescent="0.2">
      <c r="C39" s="2"/>
      <c r="D39" s="2"/>
      <c r="E39" s="2"/>
      <c r="F39" s="2"/>
      <c r="G39" s="2"/>
      <c r="H39" s="2"/>
      <c r="X39" s="2"/>
      <c r="Y39" s="2"/>
      <c r="Z39" s="2"/>
      <c r="AA39" s="2"/>
      <c r="AB39" s="2"/>
      <c r="AC39" s="2"/>
    </row>
    <row r="40" spans="3:29" ht="12" x14ac:dyDescent="0.2">
      <c r="C40" s="2"/>
      <c r="D40" s="2"/>
      <c r="E40" s="2"/>
      <c r="F40" s="2"/>
      <c r="G40" s="2"/>
      <c r="H40" s="2"/>
      <c r="X40" s="2"/>
      <c r="Y40" s="2"/>
      <c r="Z40" s="2"/>
      <c r="AA40" s="2"/>
      <c r="AB40" s="2"/>
      <c r="AC40" s="2"/>
    </row>
    <row r="41" spans="3:29" ht="12" x14ac:dyDescent="0.2">
      <c r="C41" s="2"/>
      <c r="D41" s="2"/>
      <c r="E41" s="2"/>
      <c r="F41" s="2"/>
      <c r="G41" s="2"/>
      <c r="H41" s="2"/>
      <c r="X41" s="2"/>
      <c r="Y41" s="2"/>
      <c r="Z41" s="2"/>
      <c r="AA41" s="2"/>
      <c r="AB41" s="2"/>
      <c r="AC41" s="2"/>
    </row>
    <row r="42" spans="3:29" ht="12" x14ac:dyDescent="0.2">
      <c r="C42" s="2"/>
      <c r="D42" s="2"/>
      <c r="E42" s="2"/>
      <c r="F42" s="2"/>
      <c r="G42" s="2"/>
      <c r="H42" s="2"/>
      <c r="X42" s="2"/>
      <c r="Y42" s="2"/>
      <c r="Z42" s="2"/>
      <c r="AA42" s="2"/>
      <c r="AB42" s="2"/>
      <c r="AC42" s="2"/>
    </row>
    <row r="43" spans="3:29" ht="12" x14ac:dyDescent="0.2">
      <c r="C43" s="2"/>
      <c r="D43" s="2"/>
      <c r="E43" s="2"/>
      <c r="F43" s="2"/>
      <c r="G43" s="2"/>
      <c r="H43" s="2"/>
      <c r="X43" s="2"/>
      <c r="Y43" s="2"/>
      <c r="Z43" s="2"/>
      <c r="AA43" s="2"/>
      <c r="AB43" s="2"/>
      <c r="AC43" s="2"/>
    </row>
    <row r="44" spans="3:29" ht="12" x14ac:dyDescent="0.2">
      <c r="C44" s="2"/>
      <c r="D44" s="2"/>
      <c r="E44" s="2"/>
      <c r="F44" s="2"/>
      <c r="G44" s="2"/>
      <c r="H44" s="2"/>
      <c r="X44" s="2"/>
      <c r="Y44" s="2"/>
      <c r="Z44" s="2"/>
      <c r="AA44" s="2"/>
      <c r="AB44" s="2"/>
      <c r="AC44" s="2"/>
    </row>
    <row r="45" spans="3:29" ht="12" x14ac:dyDescent="0.2">
      <c r="C45" s="2"/>
      <c r="D45" s="2"/>
      <c r="E45" s="2"/>
      <c r="F45" s="2"/>
      <c r="G45" s="2"/>
      <c r="H45" s="2"/>
      <c r="X45" s="2"/>
      <c r="Y45" s="2"/>
      <c r="Z45" s="2"/>
      <c r="AA45" s="2"/>
      <c r="AB45" s="2"/>
      <c r="AC45" s="2"/>
    </row>
    <row r="46" spans="3:29" ht="12" x14ac:dyDescent="0.2">
      <c r="C46" s="2"/>
      <c r="D46" s="2"/>
      <c r="E46" s="2"/>
      <c r="F46" s="2"/>
      <c r="G46" s="2"/>
      <c r="H46" s="2"/>
      <c r="X46" s="2"/>
      <c r="Y46" s="2"/>
      <c r="Z46" s="2"/>
      <c r="AA46" s="2"/>
      <c r="AB46" s="2"/>
      <c r="AC46" s="2"/>
    </row>
    <row r="47" spans="3:29" ht="12" x14ac:dyDescent="0.2">
      <c r="C47" s="2"/>
      <c r="D47" s="2"/>
      <c r="E47" s="2"/>
      <c r="F47" s="2"/>
      <c r="G47" s="2"/>
      <c r="H47" s="2"/>
      <c r="X47" s="2"/>
      <c r="Y47" s="2"/>
      <c r="Z47" s="2"/>
      <c r="AA47" s="2"/>
      <c r="AB47" s="2"/>
      <c r="AC47" s="2"/>
    </row>
    <row r="48" spans="3:29" ht="12" x14ac:dyDescent="0.2">
      <c r="C48" s="2"/>
      <c r="D48" s="2"/>
      <c r="E48" s="2"/>
      <c r="F48" s="2"/>
      <c r="G48" s="2"/>
      <c r="H48" s="2"/>
      <c r="X48" s="2"/>
      <c r="Y48" s="2"/>
      <c r="Z48" s="2"/>
      <c r="AA48" s="2"/>
      <c r="AB48" s="2"/>
      <c r="AC48" s="2"/>
    </row>
    <row r="49" spans="3:29" ht="12" x14ac:dyDescent="0.2">
      <c r="C49" s="2"/>
      <c r="D49" s="2"/>
      <c r="E49" s="2"/>
      <c r="F49" s="2"/>
      <c r="G49" s="2"/>
      <c r="H49" s="2"/>
      <c r="X49" s="2"/>
      <c r="Y49" s="2"/>
      <c r="Z49" s="2"/>
      <c r="AA49" s="2"/>
      <c r="AB49" s="2"/>
      <c r="AC49" s="2"/>
    </row>
    <row r="50" spans="3:29" ht="12" x14ac:dyDescent="0.2">
      <c r="C50" s="2"/>
      <c r="D50" s="2"/>
      <c r="E50" s="2"/>
      <c r="F50" s="2"/>
      <c r="G50" s="2"/>
      <c r="H50" s="2"/>
      <c r="X50" s="2"/>
      <c r="Y50" s="2"/>
      <c r="Z50" s="2"/>
      <c r="AA50" s="2"/>
      <c r="AB50" s="2"/>
      <c r="AC50" s="2"/>
    </row>
    <row r="51" spans="3:29" ht="12" x14ac:dyDescent="0.2">
      <c r="C51" s="2"/>
      <c r="D51" s="2"/>
      <c r="E51" s="2"/>
      <c r="F51" s="2"/>
      <c r="G51" s="2"/>
      <c r="H51" s="2"/>
      <c r="X51" s="2"/>
      <c r="Y51" s="2"/>
      <c r="Z51" s="2"/>
      <c r="AA51" s="2"/>
      <c r="AB51" s="2"/>
      <c r="AC51" s="2"/>
    </row>
    <row r="52" spans="3:29" ht="12" x14ac:dyDescent="0.2">
      <c r="C52" s="2"/>
      <c r="D52" s="2"/>
      <c r="E52" s="2"/>
      <c r="F52" s="2"/>
      <c r="G52" s="2"/>
      <c r="H52" s="2"/>
      <c r="X52" s="2"/>
      <c r="Y52" s="2"/>
      <c r="Z52" s="2"/>
      <c r="AA52" s="2"/>
      <c r="AB52" s="2"/>
      <c r="AC52" s="2"/>
    </row>
    <row r="53" spans="3:29" ht="12" x14ac:dyDescent="0.2">
      <c r="C53" s="2"/>
      <c r="D53" s="2"/>
      <c r="E53" s="2"/>
      <c r="F53" s="2"/>
      <c r="G53" s="2"/>
      <c r="H53" s="2"/>
      <c r="X53" s="2"/>
      <c r="Y53" s="2"/>
      <c r="Z53" s="2"/>
      <c r="AA53" s="2"/>
      <c r="AB53" s="2"/>
      <c r="AC53" s="2"/>
    </row>
    <row r="54" spans="3:29" ht="12" x14ac:dyDescent="0.2">
      <c r="C54" s="2"/>
      <c r="D54" s="2"/>
      <c r="E54" s="2"/>
      <c r="F54" s="2"/>
      <c r="G54" s="2"/>
      <c r="H54" s="2"/>
      <c r="X54" s="2"/>
      <c r="Y54" s="2"/>
      <c r="Z54" s="2"/>
      <c r="AA54" s="2"/>
      <c r="AB54" s="2"/>
      <c r="AC54" s="2"/>
    </row>
    <row r="55" spans="3:29" ht="12" x14ac:dyDescent="0.2">
      <c r="C55" s="2"/>
      <c r="D55" s="2"/>
      <c r="E55" s="2"/>
      <c r="F55" s="2"/>
      <c r="G55" s="2"/>
      <c r="H55" s="2"/>
      <c r="X55" s="2"/>
      <c r="Y55" s="2"/>
      <c r="Z55" s="2"/>
      <c r="AA55" s="2"/>
      <c r="AB55" s="2"/>
      <c r="AC55" s="2"/>
    </row>
    <row r="56" spans="3:29" ht="12" x14ac:dyDescent="0.2">
      <c r="C56" s="2"/>
      <c r="D56" s="2"/>
      <c r="E56" s="2"/>
      <c r="F56" s="2"/>
      <c r="G56" s="2"/>
      <c r="H56" s="2"/>
      <c r="X56" s="2"/>
      <c r="Y56" s="2"/>
      <c r="Z56" s="2"/>
      <c r="AA56" s="2"/>
      <c r="AB56" s="2"/>
      <c r="AC56" s="2"/>
    </row>
    <row r="57" spans="3:29" ht="12" x14ac:dyDescent="0.2">
      <c r="C57" s="2"/>
      <c r="D57" s="2"/>
      <c r="E57" s="2"/>
      <c r="F57" s="2"/>
      <c r="G57" s="2"/>
      <c r="H57" s="2"/>
      <c r="X57" s="2"/>
      <c r="Y57" s="2"/>
      <c r="Z57" s="2"/>
      <c r="AA57" s="2"/>
      <c r="AB57" s="2"/>
      <c r="AC57" s="2"/>
    </row>
    <row r="58" spans="3:29" ht="12" x14ac:dyDescent="0.2">
      <c r="C58" s="2"/>
      <c r="D58" s="2"/>
      <c r="E58" s="2"/>
      <c r="F58" s="2"/>
      <c r="G58" s="2"/>
      <c r="H58" s="2"/>
      <c r="X58" s="2"/>
      <c r="Y58" s="2"/>
      <c r="Z58" s="2"/>
      <c r="AA58" s="2"/>
      <c r="AB58" s="2"/>
      <c r="AC58" s="2"/>
    </row>
    <row r="59" spans="3:29" ht="12" x14ac:dyDescent="0.2">
      <c r="C59" s="2"/>
      <c r="D59" s="2"/>
      <c r="E59" s="2"/>
      <c r="F59" s="2"/>
      <c r="G59" s="2"/>
      <c r="H59" s="2"/>
      <c r="X59" s="2"/>
      <c r="Y59" s="2"/>
      <c r="Z59" s="2"/>
      <c r="AA59" s="2"/>
      <c r="AB59" s="2"/>
      <c r="AC59" s="2"/>
    </row>
    <row r="60" spans="3:29" ht="12" x14ac:dyDescent="0.2">
      <c r="C60" s="2"/>
      <c r="D60" s="2"/>
      <c r="E60" s="2"/>
      <c r="F60" s="2"/>
      <c r="G60" s="2"/>
      <c r="H60" s="2"/>
      <c r="X60" s="2"/>
      <c r="Y60" s="2"/>
      <c r="Z60" s="2"/>
      <c r="AA60" s="2"/>
      <c r="AB60" s="2"/>
      <c r="AC60" s="2"/>
    </row>
    <row r="61" spans="3:29" ht="12" x14ac:dyDescent="0.2">
      <c r="C61" s="2"/>
      <c r="D61" s="2"/>
      <c r="E61" s="2"/>
      <c r="F61" s="2"/>
      <c r="G61" s="2"/>
      <c r="H61" s="2"/>
      <c r="X61" s="2"/>
      <c r="Y61" s="2"/>
      <c r="Z61" s="2"/>
      <c r="AA61" s="2"/>
      <c r="AB61" s="2"/>
      <c r="AC61" s="2"/>
    </row>
    <row r="62" spans="3:29" ht="12" x14ac:dyDescent="0.2">
      <c r="C62" s="2"/>
      <c r="D62" s="2"/>
      <c r="E62" s="2"/>
      <c r="F62" s="2"/>
      <c r="G62" s="2"/>
      <c r="H62" s="2"/>
      <c r="X62" s="2"/>
      <c r="Y62" s="2"/>
      <c r="Z62" s="2"/>
      <c r="AA62" s="2"/>
      <c r="AB62" s="2"/>
      <c r="AC62" s="2"/>
    </row>
    <row r="63" spans="3:29" ht="12" x14ac:dyDescent="0.2">
      <c r="C63" s="2"/>
      <c r="D63" s="2"/>
      <c r="E63" s="2"/>
      <c r="F63" s="2"/>
      <c r="G63" s="2"/>
      <c r="H63" s="2"/>
      <c r="X63" s="2"/>
      <c r="Y63" s="2"/>
      <c r="Z63" s="2"/>
      <c r="AA63" s="2"/>
      <c r="AB63" s="2"/>
      <c r="AC63" s="2"/>
    </row>
    <row r="64" spans="3:29" ht="12" x14ac:dyDescent="0.2">
      <c r="C64" s="2"/>
      <c r="D64" s="2"/>
      <c r="E64" s="2"/>
      <c r="F64" s="2"/>
      <c r="G64" s="2"/>
      <c r="H64" s="2"/>
      <c r="X64" s="2"/>
      <c r="Y64" s="2"/>
      <c r="Z64" s="2"/>
      <c r="AA64" s="2"/>
      <c r="AB64" s="2"/>
      <c r="AC64" s="2"/>
    </row>
    <row r="65" spans="3:29" ht="12" x14ac:dyDescent="0.2">
      <c r="C65" s="2"/>
      <c r="D65" s="2"/>
      <c r="E65" s="2"/>
      <c r="F65" s="2"/>
      <c r="G65" s="2"/>
      <c r="H65" s="2"/>
      <c r="X65" s="2"/>
      <c r="Y65" s="2"/>
      <c r="Z65" s="2"/>
      <c r="AA65" s="2"/>
      <c r="AB65" s="2"/>
      <c r="AC65" s="2"/>
    </row>
    <row r="66" spans="3:29" ht="12" x14ac:dyDescent="0.2">
      <c r="C66" s="2"/>
      <c r="D66" s="2"/>
      <c r="E66" s="2"/>
      <c r="F66" s="2"/>
      <c r="G66" s="2"/>
      <c r="H66" s="2"/>
      <c r="X66" s="2"/>
      <c r="Y66" s="2"/>
      <c r="Z66" s="2"/>
      <c r="AA66" s="2"/>
      <c r="AB66" s="2"/>
      <c r="AC66" s="2"/>
    </row>
    <row r="67" spans="3:29" ht="12" x14ac:dyDescent="0.2">
      <c r="C67" s="2"/>
      <c r="D67" s="2"/>
      <c r="E67" s="2"/>
      <c r="F67" s="2"/>
      <c r="G67" s="2"/>
      <c r="H67" s="2"/>
      <c r="X67" s="2"/>
      <c r="Y67" s="2"/>
      <c r="Z67" s="2"/>
      <c r="AA67" s="2"/>
      <c r="AB67" s="2"/>
      <c r="AC67" s="2"/>
    </row>
    <row r="68" spans="3:29" ht="12" x14ac:dyDescent="0.2">
      <c r="C68" s="2"/>
      <c r="D68" s="2"/>
      <c r="E68" s="2"/>
      <c r="F68" s="2"/>
      <c r="G68" s="2"/>
      <c r="H68" s="2"/>
      <c r="X68" s="2"/>
      <c r="Y68" s="2"/>
      <c r="Z68" s="2"/>
      <c r="AA68" s="2"/>
      <c r="AB68" s="2"/>
      <c r="AC68" s="2"/>
    </row>
    <row r="69" spans="3:29" ht="12" x14ac:dyDescent="0.2">
      <c r="C69" s="2"/>
      <c r="D69" s="2"/>
      <c r="E69" s="2"/>
      <c r="F69" s="2"/>
      <c r="G69" s="2"/>
      <c r="H69" s="2"/>
      <c r="X69" s="2"/>
      <c r="Y69" s="2"/>
      <c r="Z69" s="2"/>
      <c r="AA69" s="2"/>
      <c r="AB69" s="2"/>
      <c r="AC69" s="2"/>
    </row>
    <row r="70" spans="3:29" ht="12" x14ac:dyDescent="0.2">
      <c r="C70" s="2"/>
      <c r="D70" s="2"/>
      <c r="E70" s="2"/>
      <c r="F70" s="2"/>
      <c r="G70" s="2"/>
      <c r="H70" s="2"/>
      <c r="X70" s="2"/>
      <c r="Y70" s="2"/>
      <c r="Z70" s="2"/>
      <c r="AA70" s="2"/>
      <c r="AB70" s="2"/>
      <c r="AC70" s="2"/>
    </row>
    <row r="71" spans="3:29" ht="12" x14ac:dyDescent="0.2">
      <c r="C71" s="2"/>
      <c r="D71" s="2"/>
      <c r="E71" s="2"/>
      <c r="F71" s="2"/>
      <c r="G71" s="2"/>
      <c r="H71" s="2"/>
      <c r="X71" s="2"/>
      <c r="Y71" s="2"/>
      <c r="Z71" s="2"/>
      <c r="AA71" s="2"/>
      <c r="AB71" s="2"/>
      <c r="AC71" s="2"/>
    </row>
    <row r="72" spans="3:29" ht="12" x14ac:dyDescent="0.2">
      <c r="C72" s="2"/>
      <c r="D72" s="2"/>
      <c r="E72" s="2"/>
      <c r="F72" s="2"/>
      <c r="G72" s="2"/>
      <c r="H72" s="2"/>
      <c r="X72" s="2"/>
      <c r="Y72" s="2"/>
      <c r="Z72" s="2"/>
      <c r="AA72" s="2"/>
      <c r="AB72" s="2"/>
      <c r="AC72" s="2"/>
    </row>
    <row r="73" spans="3:29" ht="15" customHeight="1" x14ac:dyDescent="0.2">
      <c r="C73" s="2"/>
      <c r="D73" s="2"/>
      <c r="E73" s="2"/>
      <c r="F73" s="2"/>
      <c r="G73" s="2"/>
      <c r="H73" s="2"/>
      <c r="X73" s="2"/>
      <c r="Y73" s="2"/>
      <c r="Z73" s="2"/>
      <c r="AA73" s="2"/>
      <c r="AB73" s="2"/>
      <c r="AC73" s="2"/>
    </row>
    <row r="74" spans="3:29" ht="12" x14ac:dyDescent="0.2">
      <c r="C74" s="2"/>
      <c r="D74" s="2"/>
      <c r="E74" s="2"/>
      <c r="F74" s="2"/>
      <c r="G74" s="2"/>
      <c r="H74" s="2"/>
      <c r="X74" s="2"/>
      <c r="Y74" s="2"/>
      <c r="Z74" s="2"/>
      <c r="AA74" s="2"/>
      <c r="AB74" s="2"/>
      <c r="AC74" s="2"/>
    </row>
    <row r="75" spans="3:29" ht="12" x14ac:dyDescent="0.2">
      <c r="C75" s="2"/>
      <c r="D75" s="2"/>
      <c r="E75" s="2"/>
      <c r="F75" s="2"/>
      <c r="G75" s="2"/>
      <c r="H75" s="2"/>
      <c r="X75" s="2"/>
      <c r="Y75" s="2"/>
      <c r="Z75" s="2"/>
      <c r="AA75" s="2"/>
      <c r="AB75" s="2"/>
      <c r="AC75" s="2"/>
    </row>
    <row r="76" spans="3:29" ht="12" x14ac:dyDescent="0.2">
      <c r="C76" s="2"/>
      <c r="D76" s="2"/>
      <c r="E76" s="2"/>
      <c r="F76" s="2"/>
      <c r="G76" s="2"/>
      <c r="H76" s="2"/>
      <c r="X76" s="2"/>
      <c r="Y76" s="2"/>
      <c r="Z76" s="2"/>
      <c r="AA76" s="2"/>
      <c r="AB76" s="2"/>
      <c r="AC76" s="2"/>
    </row>
    <row r="77" spans="3:29" ht="12" x14ac:dyDescent="0.2">
      <c r="C77" s="2"/>
      <c r="D77" s="2"/>
      <c r="E77" s="2"/>
      <c r="F77" s="2"/>
      <c r="G77" s="2"/>
      <c r="H77" s="2"/>
      <c r="X77" s="2"/>
      <c r="Y77" s="2"/>
      <c r="Z77" s="2"/>
      <c r="AA77" s="2"/>
      <c r="AB77" s="2"/>
      <c r="AC77" s="2"/>
    </row>
    <row r="78" spans="3:29" ht="12" x14ac:dyDescent="0.2">
      <c r="C78" s="2"/>
      <c r="D78" s="2"/>
      <c r="E78" s="2"/>
      <c r="F78" s="2"/>
      <c r="G78" s="2"/>
      <c r="H78" s="2"/>
      <c r="X78" s="2"/>
      <c r="Y78" s="2"/>
      <c r="Z78" s="2"/>
      <c r="AA78" s="2"/>
      <c r="AB78" s="2"/>
      <c r="AC78" s="2"/>
    </row>
    <row r="79" spans="3:29" ht="12" x14ac:dyDescent="0.2">
      <c r="C79" s="2"/>
      <c r="D79" s="2"/>
      <c r="E79" s="2"/>
      <c r="F79" s="2"/>
      <c r="G79" s="2"/>
      <c r="H79" s="2"/>
      <c r="X79" s="2"/>
      <c r="Y79" s="2"/>
      <c r="Z79" s="2"/>
      <c r="AA79" s="2"/>
      <c r="AB79" s="2"/>
      <c r="AC79" s="2"/>
    </row>
    <row r="80" spans="3:29" ht="12" x14ac:dyDescent="0.2">
      <c r="C80" s="2"/>
      <c r="D80" s="2"/>
      <c r="E80" s="2"/>
      <c r="F80" s="2"/>
      <c r="G80" s="2"/>
      <c r="H80" s="2"/>
      <c r="X80" s="2"/>
      <c r="Y80" s="2"/>
      <c r="Z80" s="2"/>
      <c r="AA80" s="2"/>
      <c r="AB80" s="2"/>
      <c r="AC80" s="2"/>
    </row>
    <row r="81" spans="3:29" ht="12" x14ac:dyDescent="0.2">
      <c r="C81" s="2"/>
      <c r="D81" s="2"/>
      <c r="E81" s="2"/>
      <c r="F81" s="2"/>
      <c r="G81" s="2"/>
      <c r="H81" s="2"/>
      <c r="X81" s="2"/>
      <c r="Y81" s="2"/>
      <c r="Z81" s="2"/>
      <c r="AA81" s="2"/>
      <c r="AB81" s="2"/>
      <c r="AC81" s="2"/>
    </row>
    <row r="82" spans="3:29" ht="12" x14ac:dyDescent="0.2">
      <c r="C82" s="2"/>
      <c r="D82" s="2"/>
      <c r="E82" s="2"/>
      <c r="F82" s="2"/>
      <c r="G82" s="2"/>
      <c r="H82" s="2"/>
      <c r="X82" s="2"/>
      <c r="Y82" s="2"/>
      <c r="Z82" s="2"/>
      <c r="AA82" s="2"/>
      <c r="AB82" s="2"/>
      <c r="AC82" s="2"/>
    </row>
    <row r="83" spans="3:29" ht="12" x14ac:dyDescent="0.2">
      <c r="C83" s="2"/>
      <c r="D83" s="2"/>
      <c r="E83" s="2"/>
      <c r="F83" s="2"/>
      <c r="G83" s="2"/>
      <c r="H83" s="2"/>
      <c r="X83" s="2"/>
      <c r="Y83" s="2"/>
      <c r="Z83" s="2"/>
      <c r="AA83" s="2"/>
      <c r="AB83" s="2"/>
      <c r="AC83" s="2"/>
    </row>
    <row r="84" spans="3:29" ht="12" x14ac:dyDescent="0.2">
      <c r="C84" s="2"/>
      <c r="D84" s="2"/>
      <c r="E84" s="2"/>
      <c r="F84" s="2"/>
      <c r="G84" s="2"/>
      <c r="H84" s="2"/>
      <c r="X84" s="2"/>
      <c r="Y84" s="2"/>
      <c r="Z84" s="2"/>
      <c r="AA84" s="2"/>
      <c r="AB84" s="2"/>
      <c r="AC84" s="2"/>
    </row>
    <row r="85" spans="3:29" ht="12" x14ac:dyDescent="0.2">
      <c r="C85" s="2"/>
      <c r="D85" s="2"/>
      <c r="E85" s="2"/>
      <c r="F85" s="2"/>
      <c r="G85" s="2"/>
      <c r="H85" s="2"/>
      <c r="X85" s="2"/>
      <c r="Y85" s="2"/>
      <c r="Z85" s="2"/>
      <c r="AA85" s="2"/>
      <c r="AB85" s="2"/>
      <c r="AC85" s="2"/>
    </row>
    <row r="86" spans="3:29" ht="12" x14ac:dyDescent="0.2">
      <c r="C86" s="2"/>
      <c r="D86" s="2"/>
      <c r="E86" s="2"/>
      <c r="F86" s="2"/>
      <c r="G86" s="2"/>
      <c r="H86" s="2"/>
      <c r="X86" s="2"/>
      <c r="Y86" s="2"/>
      <c r="Z86" s="2"/>
      <c r="AA86" s="2"/>
      <c r="AB86" s="2"/>
      <c r="AC86" s="2"/>
    </row>
    <row r="87" spans="3:29" ht="12" x14ac:dyDescent="0.2">
      <c r="C87" s="2"/>
      <c r="D87" s="2"/>
      <c r="E87" s="2"/>
      <c r="F87" s="2"/>
      <c r="G87" s="2"/>
      <c r="H87" s="2"/>
      <c r="X87" s="2"/>
      <c r="Y87" s="2"/>
      <c r="Z87" s="2"/>
      <c r="AA87" s="2"/>
      <c r="AB87" s="2"/>
      <c r="AC87" s="2"/>
    </row>
    <row r="88" spans="3:29" ht="12" x14ac:dyDescent="0.2">
      <c r="C88" s="2"/>
      <c r="D88" s="2"/>
      <c r="E88" s="2"/>
      <c r="F88" s="2"/>
      <c r="G88" s="2"/>
      <c r="H88" s="2"/>
      <c r="X88" s="2"/>
      <c r="Y88" s="2"/>
      <c r="Z88" s="2"/>
      <c r="AA88" s="2"/>
      <c r="AB88" s="2"/>
      <c r="AC88" s="2"/>
    </row>
    <row r="89" spans="3:29" ht="12" x14ac:dyDescent="0.2">
      <c r="C89" s="2"/>
      <c r="D89" s="2"/>
      <c r="E89" s="2"/>
      <c r="F89" s="2"/>
      <c r="G89" s="2"/>
      <c r="H89" s="2"/>
      <c r="X89" s="2"/>
      <c r="Y89" s="2"/>
      <c r="Z89" s="2"/>
      <c r="AA89" s="2"/>
      <c r="AB89" s="2"/>
      <c r="AC89" s="2"/>
    </row>
    <row r="90" spans="3:29" ht="12" x14ac:dyDescent="0.2">
      <c r="C90" s="2"/>
      <c r="D90" s="2"/>
      <c r="E90" s="2"/>
      <c r="F90" s="2"/>
      <c r="G90" s="2"/>
      <c r="H90" s="2"/>
      <c r="X90" s="2"/>
      <c r="Y90" s="2"/>
      <c r="Z90" s="2"/>
      <c r="AA90" s="2"/>
      <c r="AB90" s="2"/>
      <c r="AC90" s="2"/>
    </row>
    <row r="91" spans="3:29" ht="12" x14ac:dyDescent="0.2">
      <c r="C91" s="2"/>
      <c r="D91" s="2"/>
      <c r="E91" s="2"/>
      <c r="F91" s="2"/>
      <c r="G91" s="2"/>
      <c r="H91" s="2"/>
      <c r="X91" s="2"/>
      <c r="Y91" s="2"/>
      <c r="Z91" s="2"/>
      <c r="AA91" s="2"/>
      <c r="AB91" s="2"/>
      <c r="AC91" s="2"/>
    </row>
    <row r="92" spans="3:29" ht="12" x14ac:dyDescent="0.2">
      <c r="C92" s="2"/>
      <c r="D92" s="2"/>
      <c r="E92" s="2"/>
      <c r="F92" s="2"/>
      <c r="G92" s="2"/>
      <c r="H92" s="2"/>
      <c r="X92" s="2"/>
      <c r="Y92" s="2"/>
      <c r="Z92" s="2"/>
      <c r="AA92" s="2"/>
      <c r="AB92" s="2"/>
      <c r="AC92" s="2"/>
    </row>
    <row r="93" spans="3:29" ht="12" x14ac:dyDescent="0.2">
      <c r="C93" s="2"/>
      <c r="D93" s="2"/>
      <c r="E93" s="2"/>
      <c r="F93" s="2"/>
      <c r="G93" s="2"/>
      <c r="H93" s="2"/>
      <c r="X93" s="2"/>
      <c r="Y93" s="2"/>
      <c r="Z93" s="2"/>
      <c r="AA93" s="2"/>
      <c r="AB93" s="2"/>
      <c r="AC93" s="2"/>
    </row>
    <row r="94" spans="3:29" ht="12" x14ac:dyDescent="0.2">
      <c r="C94" s="2"/>
      <c r="D94" s="2"/>
      <c r="E94" s="2"/>
      <c r="F94" s="2"/>
      <c r="G94" s="2"/>
      <c r="H94" s="2"/>
      <c r="X94" s="2"/>
      <c r="Y94" s="2"/>
      <c r="Z94" s="2"/>
      <c r="AA94" s="2"/>
      <c r="AB94" s="2"/>
      <c r="AC94" s="2"/>
    </row>
    <row r="95" spans="3:29" ht="12" x14ac:dyDescent="0.2">
      <c r="C95" s="2"/>
      <c r="D95" s="2"/>
      <c r="E95" s="2"/>
      <c r="F95" s="2"/>
      <c r="G95" s="2"/>
      <c r="H95" s="2"/>
      <c r="X95" s="2"/>
      <c r="Y95" s="2"/>
      <c r="Z95" s="2"/>
      <c r="AA95" s="2"/>
      <c r="AB95" s="2"/>
      <c r="AC95" s="2"/>
    </row>
    <row r="96" spans="3:29" ht="12" x14ac:dyDescent="0.2">
      <c r="C96" s="2"/>
      <c r="D96" s="2"/>
      <c r="E96" s="2"/>
      <c r="F96" s="2"/>
      <c r="G96" s="2"/>
      <c r="H96" s="2"/>
      <c r="X96" s="2"/>
      <c r="Y96" s="2"/>
      <c r="Z96" s="2"/>
      <c r="AA96" s="2"/>
      <c r="AB96" s="2"/>
      <c r="AC96" s="2"/>
    </row>
    <row r="97" spans="3:29" ht="12" x14ac:dyDescent="0.2">
      <c r="C97" s="2"/>
      <c r="D97" s="2"/>
      <c r="E97" s="2"/>
      <c r="F97" s="2"/>
      <c r="G97" s="2"/>
      <c r="H97" s="2"/>
      <c r="X97" s="2"/>
      <c r="Y97" s="2"/>
      <c r="Z97" s="2"/>
      <c r="AA97" s="2"/>
      <c r="AB97" s="2"/>
      <c r="AC97" s="2"/>
    </row>
    <row r="98" spans="3:29" ht="12" x14ac:dyDescent="0.2">
      <c r="C98" s="2"/>
      <c r="D98" s="2"/>
      <c r="E98" s="2"/>
      <c r="F98" s="2"/>
      <c r="G98" s="2"/>
      <c r="H98" s="2"/>
      <c r="X98" s="2"/>
      <c r="Y98" s="2"/>
      <c r="Z98" s="2"/>
      <c r="AA98" s="2"/>
      <c r="AB98" s="2"/>
      <c r="AC98" s="2"/>
    </row>
    <row r="99" spans="3:29" ht="12" x14ac:dyDescent="0.2">
      <c r="C99" s="2"/>
      <c r="D99" s="2"/>
      <c r="E99" s="2"/>
      <c r="F99" s="2"/>
      <c r="G99" s="2"/>
      <c r="H99" s="2"/>
      <c r="X99" s="2"/>
      <c r="Y99" s="2"/>
      <c r="Z99" s="2"/>
      <c r="AA99" s="2"/>
      <c r="AB99" s="2"/>
      <c r="AC99" s="2"/>
    </row>
    <row r="100" spans="3:29" ht="12" x14ac:dyDescent="0.2">
      <c r="C100" s="2"/>
      <c r="D100" s="2"/>
      <c r="E100" s="2"/>
      <c r="F100" s="2"/>
      <c r="G100" s="2"/>
      <c r="H100" s="2"/>
      <c r="X100" s="2"/>
      <c r="Y100" s="2"/>
      <c r="Z100" s="2"/>
      <c r="AA100" s="2"/>
      <c r="AB100" s="2"/>
      <c r="AC100" s="2"/>
    </row>
    <row r="101" spans="3:29" x14ac:dyDescent="0.2">
      <c r="C101" s="2"/>
      <c r="D101" s="2"/>
      <c r="E101" s="2"/>
      <c r="F101" s="2"/>
      <c r="G101" s="2"/>
      <c r="H101" s="2"/>
    </row>
    <row r="102" spans="3:29" x14ac:dyDescent="0.2">
      <c r="C102" s="2"/>
      <c r="D102" s="2"/>
      <c r="E102" s="2"/>
      <c r="F102" s="2"/>
      <c r="G102" s="2"/>
      <c r="H102" s="2"/>
    </row>
    <row r="103" spans="3:29" x14ac:dyDescent="0.2">
      <c r="C103" s="2"/>
      <c r="D103" s="2"/>
      <c r="E103" s="2"/>
      <c r="F103" s="2"/>
      <c r="G103" s="2"/>
      <c r="H103" s="2"/>
    </row>
    <row r="104" spans="3:29" x14ac:dyDescent="0.2">
      <c r="C104" s="2"/>
      <c r="D104" s="2"/>
      <c r="E104" s="2"/>
      <c r="F104" s="2"/>
      <c r="G104" s="2"/>
      <c r="H104" s="2"/>
    </row>
    <row r="105" spans="3:29" x14ac:dyDescent="0.2">
      <c r="C105" s="2"/>
      <c r="D105" s="2"/>
      <c r="E105" s="2"/>
      <c r="F105" s="2"/>
      <c r="G105" s="2"/>
      <c r="H105" s="2"/>
    </row>
    <row r="106" spans="3:29" x14ac:dyDescent="0.2">
      <c r="C106" s="2"/>
      <c r="D106" s="2"/>
      <c r="E106" s="2"/>
      <c r="F106" s="2"/>
      <c r="G106" s="2"/>
      <c r="H106" s="2"/>
    </row>
    <row r="107" spans="3:29" x14ac:dyDescent="0.2">
      <c r="C107" s="2"/>
      <c r="D107" s="2"/>
      <c r="E107" s="2"/>
      <c r="F107" s="2"/>
      <c r="G107" s="2"/>
      <c r="H107" s="2"/>
    </row>
    <row r="108" spans="3:29" x14ac:dyDescent="0.2">
      <c r="C108" s="2"/>
      <c r="D108" s="2"/>
      <c r="E108" s="2"/>
      <c r="F108" s="2"/>
      <c r="G108" s="2"/>
      <c r="H108" s="2"/>
    </row>
    <row r="109" spans="3:29" x14ac:dyDescent="0.2">
      <c r="C109" s="2"/>
      <c r="D109" s="2"/>
      <c r="E109" s="2"/>
      <c r="F109" s="2"/>
      <c r="G109" s="2"/>
      <c r="H109" s="2"/>
    </row>
    <row r="110" spans="3:29" x14ac:dyDescent="0.2">
      <c r="C110" s="2"/>
      <c r="D110" s="2"/>
      <c r="E110" s="2"/>
      <c r="F110" s="2"/>
      <c r="G110" s="2"/>
      <c r="H110" s="2"/>
    </row>
    <row r="111" spans="3:29" x14ac:dyDescent="0.2">
      <c r="C111" s="2"/>
      <c r="D111" s="2"/>
      <c r="E111" s="2"/>
      <c r="F111" s="2"/>
      <c r="G111" s="2"/>
      <c r="H111" s="2"/>
    </row>
    <row r="112" spans="3:29" x14ac:dyDescent="0.2">
      <c r="C112" s="2"/>
      <c r="D112" s="2"/>
      <c r="E112" s="2"/>
      <c r="F112" s="2"/>
      <c r="G112" s="2"/>
      <c r="H112" s="2"/>
    </row>
    <row r="113" spans="3:8" x14ac:dyDescent="0.2">
      <c r="C113" s="2"/>
      <c r="D113" s="2"/>
      <c r="E113" s="2"/>
      <c r="F113" s="2"/>
      <c r="G113" s="2"/>
      <c r="H113" s="2"/>
    </row>
    <row r="114" spans="3:8" x14ac:dyDescent="0.2">
      <c r="C114" s="2"/>
      <c r="D114" s="2"/>
      <c r="E114" s="2"/>
      <c r="F114" s="2"/>
      <c r="G114" s="2"/>
      <c r="H114" s="2"/>
    </row>
    <row r="115" spans="3:8" x14ac:dyDescent="0.2">
      <c r="C115" s="2"/>
      <c r="D115" s="2"/>
      <c r="E115" s="2"/>
      <c r="F115" s="2"/>
      <c r="G115" s="2"/>
      <c r="H115" s="2"/>
    </row>
    <row r="116" spans="3:8" x14ac:dyDescent="0.2">
      <c r="C116" s="2"/>
      <c r="D116" s="2"/>
      <c r="E116" s="2"/>
      <c r="F116" s="2"/>
      <c r="G116" s="2"/>
      <c r="H116" s="2"/>
    </row>
    <row r="117" spans="3:8" x14ac:dyDescent="0.2">
      <c r="C117" s="2"/>
      <c r="D117" s="2"/>
      <c r="E117" s="2"/>
      <c r="F117" s="2"/>
      <c r="G117" s="2"/>
      <c r="H117" s="2"/>
    </row>
    <row r="118" spans="3:8" x14ac:dyDescent="0.2">
      <c r="C118" s="2"/>
      <c r="D118" s="2"/>
      <c r="E118" s="2"/>
      <c r="F118" s="2"/>
      <c r="G118" s="2"/>
      <c r="H118" s="2"/>
    </row>
    <row r="119" spans="3:8" x14ac:dyDescent="0.2">
      <c r="C119" s="2"/>
      <c r="D119" s="2"/>
      <c r="E119" s="2"/>
      <c r="F119" s="2"/>
      <c r="G119" s="2"/>
      <c r="H119" s="2"/>
    </row>
    <row r="120" spans="3:8" x14ac:dyDescent="0.2">
      <c r="C120" s="2"/>
      <c r="D120" s="2"/>
      <c r="E120" s="2"/>
      <c r="F120" s="2"/>
      <c r="G120" s="2"/>
      <c r="H120" s="2"/>
    </row>
    <row r="121" spans="3:8" x14ac:dyDescent="0.2">
      <c r="C121" s="2"/>
      <c r="D121" s="2"/>
      <c r="E121" s="2"/>
      <c r="F121" s="2"/>
      <c r="G121" s="2"/>
      <c r="H121" s="2"/>
    </row>
    <row r="122" spans="3:8" x14ac:dyDescent="0.2">
      <c r="C122" s="2"/>
      <c r="D122" s="2"/>
      <c r="E122" s="2"/>
      <c r="F122" s="2"/>
      <c r="G122" s="2"/>
      <c r="H122" s="2"/>
    </row>
    <row r="123" spans="3:8" x14ac:dyDescent="0.2">
      <c r="C123" s="2"/>
      <c r="D123" s="2"/>
      <c r="E123" s="2"/>
      <c r="F123" s="2"/>
      <c r="G123" s="2"/>
      <c r="H123" s="2"/>
    </row>
    <row r="124" spans="3:8" x14ac:dyDescent="0.2">
      <c r="C124" s="2"/>
      <c r="D124" s="2"/>
      <c r="E124" s="2"/>
      <c r="F124" s="2"/>
      <c r="G124" s="2"/>
      <c r="H124" s="2"/>
    </row>
    <row r="125" spans="3:8" x14ac:dyDescent="0.2">
      <c r="C125" s="2"/>
      <c r="D125" s="2"/>
      <c r="E125" s="2"/>
      <c r="F125" s="2"/>
      <c r="G125" s="2"/>
      <c r="H125" s="2"/>
    </row>
    <row r="126" spans="3:8" x14ac:dyDescent="0.2">
      <c r="C126" s="2"/>
      <c r="D126" s="2"/>
      <c r="E126" s="2"/>
      <c r="F126" s="2"/>
      <c r="G126" s="2"/>
      <c r="H126" s="2"/>
    </row>
    <row r="127" spans="3:8" x14ac:dyDescent="0.2">
      <c r="C127" s="2"/>
      <c r="D127" s="2"/>
      <c r="E127" s="2"/>
      <c r="F127" s="2"/>
      <c r="G127" s="2"/>
      <c r="H127" s="2"/>
    </row>
    <row r="128" spans="3:8" x14ac:dyDescent="0.2">
      <c r="C128" s="2"/>
      <c r="D128" s="2"/>
      <c r="E128" s="2"/>
      <c r="F128" s="2"/>
      <c r="G128" s="2"/>
      <c r="H128" s="2"/>
    </row>
    <row r="129" spans="3:8" x14ac:dyDescent="0.2">
      <c r="C129" s="2"/>
      <c r="D129" s="2"/>
      <c r="E129" s="2"/>
      <c r="F129" s="2"/>
      <c r="G129" s="2"/>
      <c r="H129" s="2"/>
    </row>
    <row r="130" spans="3:8" x14ac:dyDescent="0.2">
      <c r="C130" s="2"/>
      <c r="D130" s="2"/>
      <c r="E130" s="2"/>
      <c r="F130" s="2"/>
      <c r="G130" s="2"/>
      <c r="H130" s="2"/>
    </row>
    <row r="131" spans="3:8" x14ac:dyDescent="0.2">
      <c r="C131" s="2"/>
      <c r="D131" s="2"/>
      <c r="E131" s="2"/>
      <c r="F131" s="2"/>
      <c r="G131" s="2"/>
      <c r="H131" s="2"/>
    </row>
    <row r="132" spans="3:8" x14ac:dyDescent="0.2">
      <c r="C132" s="2"/>
      <c r="D132" s="2"/>
      <c r="E132" s="2"/>
      <c r="F132" s="2"/>
      <c r="G132" s="2"/>
      <c r="H132" s="2"/>
    </row>
    <row r="133" spans="3:8" x14ac:dyDescent="0.2">
      <c r="C133" s="2"/>
      <c r="D133" s="2"/>
      <c r="E133" s="2"/>
      <c r="F133" s="2"/>
      <c r="G133" s="2"/>
      <c r="H133" s="2"/>
    </row>
    <row r="134" spans="3:8" x14ac:dyDescent="0.2">
      <c r="C134" s="2"/>
      <c r="D134" s="2"/>
      <c r="E134" s="2"/>
      <c r="F134" s="2"/>
      <c r="G134" s="2"/>
      <c r="H134" s="2"/>
    </row>
    <row r="135" spans="3:8" x14ac:dyDescent="0.2">
      <c r="C135" s="2"/>
      <c r="D135" s="2"/>
      <c r="E135" s="2"/>
      <c r="F135" s="2"/>
      <c r="G135" s="2"/>
      <c r="H135" s="2"/>
    </row>
    <row r="136" spans="3:8" x14ac:dyDescent="0.2">
      <c r="C136" s="2"/>
      <c r="D136" s="2"/>
      <c r="E136" s="2"/>
      <c r="F136" s="2"/>
      <c r="G136" s="2"/>
      <c r="H136" s="2"/>
    </row>
    <row r="137" spans="3:8" x14ac:dyDescent="0.2">
      <c r="C137" s="2"/>
      <c r="D137" s="2"/>
      <c r="E137" s="2"/>
      <c r="F137" s="2"/>
      <c r="G137" s="2"/>
      <c r="H137" s="2"/>
    </row>
    <row r="138" spans="3:8" x14ac:dyDescent="0.2">
      <c r="C138" s="2"/>
      <c r="D138" s="2"/>
      <c r="E138" s="2"/>
      <c r="F138" s="2"/>
      <c r="G138" s="2"/>
      <c r="H138" s="2"/>
    </row>
    <row r="139" spans="3:8" x14ac:dyDescent="0.2">
      <c r="C139" s="2"/>
      <c r="D139" s="2"/>
      <c r="E139" s="2"/>
      <c r="F139" s="2"/>
      <c r="G139" s="2"/>
      <c r="H139" s="2"/>
    </row>
    <row r="140" spans="3:8" x14ac:dyDescent="0.2">
      <c r="C140" s="2"/>
      <c r="D140" s="2"/>
      <c r="E140" s="2"/>
      <c r="F140" s="2"/>
      <c r="G140" s="2"/>
      <c r="H140" s="2"/>
    </row>
    <row r="141" spans="3:8" x14ac:dyDescent="0.2">
      <c r="C141" s="2"/>
      <c r="D141" s="2"/>
      <c r="E141" s="2"/>
      <c r="F141" s="2"/>
      <c r="G141" s="2"/>
      <c r="H141" s="2"/>
    </row>
    <row r="142" spans="3:8" x14ac:dyDescent="0.2">
      <c r="C142" s="2"/>
      <c r="D142" s="2"/>
      <c r="E142" s="2"/>
      <c r="F142" s="2"/>
      <c r="G142" s="2"/>
      <c r="H142" s="2"/>
    </row>
    <row r="143" spans="3:8" x14ac:dyDescent="0.2">
      <c r="C143" s="2"/>
      <c r="D143" s="2"/>
      <c r="E143" s="2"/>
      <c r="F143" s="2"/>
      <c r="G143" s="2"/>
      <c r="H143" s="2"/>
    </row>
    <row r="144" spans="3:8" x14ac:dyDescent="0.2">
      <c r="C144" s="2"/>
      <c r="D144" s="2"/>
      <c r="E144" s="2"/>
      <c r="F144" s="2"/>
      <c r="G144" s="2"/>
      <c r="H144" s="2"/>
    </row>
    <row r="145" spans="3:8" x14ac:dyDescent="0.2">
      <c r="C145" s="2"/>
      <c r="D145" s="2"/>
      <c r="E145" s="2"/>
      <c r="F145" s="2"/>
      <c r="G145" s="2"/>
      <c r="H145" s="2"/>
    </row>
    <row r="146" spans="3:8" x14ac:dyDescent="0.2">
      <c r="C146" s="2"/>
      <c r="D146" s="2"/>
      <c r="E146" s="2"/>
      <c r="F146" s="2"/>
      <c r="G146" s="2"/>
      <c r="H146" s="2"/>
    </row>
    <row r="147" spans="3:8" x14ac:dyDescent="0.2">
      <c r="C147" s="2"/>
      <c r="D147" s="2"/>
      <c r="E147" s="2"/>
      <c r="F147" s="2"/>
      <c r="G147" s="2"/>
      <c r="H147" s="2"/>
    </row>
    <row r="148" spans="3:8" x14ac:dyDescent="0.2">
      <c r="C148" s="2"/>
      <c r="D148" s="2"/>
      <c r="E148" s="2"/>
      <c r="F148" s="2"/>
      <c r="G148" s="2"/>
      <c r="H148" s="2"/>
    </row>
    <row r="149" spans="3:8" x14ac:dyDescent="0.2">
      <c r="C149" s="2"/>
      <c r="D149" s="2"/>
      <c r="E149" s="2"/>
      <c r="F149" s="2"/>
      <c r="G149" s="2"/>
      <c r="H149" s="2"/>
    </row>
    <row r="150" spans="3:8" x14ac:dyDescent="0.2">
      <c r="C150" s="2"/>
      <c r="D150" s="2"/>
      <c r="E150" s="2"/>
      <c r="F150" s="2"/>
      <c r="G150" s="2"/>
      <c r="H150" s="2"/>
    </row>
    <row r="151" spans="3:8" x14ac:dyDescent="0.2">
      <c r="C151" s="2"/>
      <c r="D151" s="2"/>
      <c r="E151" s="2"/>
      <c r="F151" s="2"/>
      <c r="G151" s="2"/>
      <c r="H151" s="2"/>
    </row>
    <row r="152" spans="3:8" x14ac:dyDescent="0.2">
      <c r="C152" s="2"/>
      <c r="D152" s="2"/>
      <c r="E152" s="2"/>
      <c r="F152" s="2"/>
      <c r="G152" s="2"/>
      <c r="H152" s="2"/>
    </row>
    <row r="153" spans="3:8" x14ac:dyDescent="0.2">
      <c r="C153" s="2"/>
      <c r="D153" s="2"/>
      <c r="E153" s="2"/>
      <c r="F153" s="2"/>
      <c r="G153" s="2"/>
      <c r="H153" s="2"/>
    </row>
    <row r="154" spans="3:8" x14ac:dyDescent="0.2">
      <c r="C154" s="2"/>
      <c r="D154" s="2"/>
      <c r="E154" s="2"/>
      <c r="F154" s="2"/>
      <c r="G154" s="2"/>
      <c r="H154" s="2"/>
    </row>
    <row r="155" spans="3:8" x14ac:dyDescent="0.2">
      <c r="C155" s="2"/>
      <c r="D155" s="2"/>
      <c r="E155" s="2"/>
      <c r="F155" s="2"/>
      <c r="G155" s="2"/>
      <c r="H155" s="2"/>
    </row>
    <row r="156" spans="3:8" x14ac:dyDescent="0.2">
      <c r="C156" s="2"/>
      <c r="D156" s="2"/>
      <c r="E156" s="2"/>
      <c r="F156" s="2"/>
      <c r="G156" s="2"/>
      <c r="H156" s="2"/>
    </row>
    <row r="157" spans="3:8" x14ac:dyDescent="0.2">
      <c r="C157" s="2"/>
      <c r="D157" s="2"/>
      <c r="E157" s="2"/>
      <c r="F157" s="2"/>
      <c r="G157" s="2"/>
      <c r="H157" s="2"/>
    </row>
    <row r="158" spans="3:8" x14ac:dyDescent="0.2">
      <c r="C158" s="2"/>
      <c r="D158" s="2"/>
      <c r="E158" s="2"/>
      <c r="F158" s="2"/>
      <c r="G158" s="2"/>
      <c r="H158" s="2"/>
    </row>
    <row r="159" spans="3:8" x14ac:dyDescent="0.2">
      <c r="C159" s="2"/>
      <c r="D159" s="2"/>
      <c r="E159" s="2"/>
      <c r="F159" s="2"/>
      <c r="G159" s="2"/>
      <c r="H159" s="2"/>
    </row>
    <row r="160" spans="3:8" x14ac:dyDescent="0.2">
      <c r="C160" s="2"/>
      <c r="D160" s="2"/>
      <c r="E160" s="2"/>
      <c r="F160" s="2"/>
      <c r="G160" s="2"/>
      <c r="H160" s="2"/>
    </row>
    <row r="161" spans="3:8" x14ac:dyDescent="0.2">
      <c r="C161" s="2"/>
      <c r="D161" s="2"/>
      <c r="E161" s="2"/>
      <c r="F161" s="2"/>
      <c r="G161" s="2"/>
      <c r="H161" s="2"/>
    </row>
    <row r="162" spans="3:8" x14ac:dyDescent="0.2">
      <c r="C162" s="2"/>
      <c r="D162" s="2"/>
      <c r="E162" s="2"/>
      <c r="F162" s="2"/>
      <c r="G162" s="2"/>
      <c r="H162" s="2"/>
    </row>
    <row r="163" spans="3:8" x14ac:dyDescent="0.2">
      <c r="C163" s="2"/>
      <c r="D163" s="2"/>
      <c r="E163" s="2"/>
      <c r="F163" s="2"/>
      <c r="G163" s="2"/>
      <c r="H163" s="2"/>
    </row>
    <row r="164" spans="3:8" x14ac:dyDescent="0.2">
      <c r="C164" s="2"/>
      <c r="D164" s="2"/>
      <c r="E164" s="2"/>
      <c r="F164" s="2"/>
      <c r="G164" s="2"/>
      <c r="H164" s="2"/>
    </row>
    <row r="165" spans="3:8" x14ac:dyDescent="0.2">
      <c r="C165" s="2"/>
      <c r="D165" s="2"/>
      <c r="E165" s="2"/>
      <c r="F165" s="2"/>
      <c r="G165" s="2"/>
      <c r="H165" s="2"/>
    </row>
    <row r="166" spans="3:8" x14ac:dyDescent="0.2">
      <c r="C166" s="2"/>
      <c r="D166" s="2"/>
      <c r="E166" s="2"/>
      <c r="F166" s="2"/>
      <c r="G166" s="2"/>
      <c r="H166" s="2"/>
    </row>
    <row r="167" spans="3:8" x14ac:dyDescent="0.2">
      <c r="C167" s="2"/>
      <c r="D167" s="2"/>
      <c r="E167" s="2"/>
      <c r="F167" s="2"/>
      <c r="G167" s="2"/>
      <c r="H167" s="2"/>
    </row>
    <row r="168" spans="3:8" x14ac:dyDescent="0.2">
      <c r="C168" s="2"/>
      <c r="D168" s="2"/>
      <c r="E168" s="2"/>
      <c r="F168" s="2"/>
      <c r="G168" s="2"/>
      <c r="H168" s="2"/>
    </row>
    <row r="169" spans="3:8" x14ac:dyDescent="0.2">
      <c r="C169" s="2"/>
      <c r="D169" s="2"/>
      <c r="E169" s="2"/>
      <c r="F169" s="2"/>
      <c r="G169" s="2"/>
      <c r="H169" s="2"/>
    </row>
    <row r="170" spans="3:8" x14ac:dyDescent="0.2">
      <c r="C170" s="2"/>
      <c r="D170" s="2"/>
      <c r="E170" s="2"/>
      <c r="F170" s="2"/>
      <c r="G170" s="2"/>
      <c r="H170" s="2"/>
    </row>
    <row r="171" spans="3:8" x14ac:dyDescent="0.2">
      <c r="C171" s="2"/>
      <c r="D171" s="2"/>
      <c r="E171" s="2"/>
      <c r="F171" s="2"/>
      <c r="G171" s="2"/>
      <c r="H171" s="2"/>
    </row>
    <row r="172" spans="3:8" x14ac:dyDescent="0.2">
      <c r="C172" s="2"/>
      <c r="D172" s="2"/>
      <c r="E172" s="2"/>
      <c r="F172" s="2"/>
      <c r="G172" s="2"/>
      <c r="H172" s="2"/>
    </row>
    <row r="173" spans="3:8" x14ac:dyDescent="0.2">
      <c r="C173" s="2"/>
      <c r="D173" s="2"/>
      <c r="E173" s="2"/>
      <c r="F173" s="2"/>
      <c r="G173" s="2"/>
      <c r="H173" s="2"/>
    </row>
    <row r="174" spans="3:8" x14ac:dyDescent="0.2">
      <c r="C174" s="2"/>
      <c r="D174" s="2"/>
      <c r="E174" s="2"/>
      <c r="F174" s="2"/>
      <c r="G174" s="2"/>
      <c r="H174" s="2"/>
    </row>
    <row r="175" spans="3:8" x14ac:dyDescent="0.2">
      <c r="C175" s="2"/>
      <c r="D175" s="2"/>
      <c r="E175" s="2"/>
      <c r="F175" s="2"/>
      <c r="G175" s="2"/>
      <c r="H175" s="2"/>
    </row>
    <row r="176" spans="3:8" x14ac:dyDescent="0.2">
      <c r="C176" s="2"/>
      <c r="D176" s="2"/>
      <c r="E176" s="2"/>
      <c r="F176" s="2"/>
      <c r="G176" s="2"/>
      <c r="H176" s="2"/>
    </row>
    <row r="177" spans="3:8" x14ac:dyDescent="0.2">
      <c r="C177" s="2"/>
      <c r="D177" s="2"/>
      <c r="E177" s="2"/>
      <c r="F177" s="2"/>
      <c r="G177" s="2"/>
      <c r="H177" s="2"/>
    </row>
    <row r="178" spans="3:8" x14ac:dyDescent="0.2">
      <c r="C178" s="2"/>
      <c r="D178" s="2"/>
      <c r="E178" s="2"/>
      <c r="F178" s="2"/>
      <c r="G178" s="2"/>
      <c r="H178" s="2"/>
    </row>
    <row r="179" spans="3:8" x14ac:dyDescent="0.2">
      <c r="C179" s="2"/>
      <c r="D179" s="2"/>
      <c r="E179" s="2"/>
      <c r="F179" s="2"/>
      <c r="G179" s="2"/>
      <c r="H179" s="2"/>
    </row>
    <row r="180" spans="3:8" x14ac:dyDescent="0.2">
      <c r="C180" s="2"/>
      <c r="D180" s="2"/>
      <c r="E180" s="2"/>
      <c r="F180" s="2"/>
      <c r="G180" s="2"/>
      <c r="H180" s="2"/>
    </row>
    <row r="181" spans="3:8" x14ac:dyDescent="0.2">
      <c r="C181" s="2"/>
      <c r="D181" s="2"/>
      <c r="E181" s="2"/>
      <c r="F181" s="2"/>
      <c r="G181" s="2"/>
      <c r="H181" s="2"/>
    </row>
    <row r="182" spans="3:8" x14ac:dyDescent="0.2">
      <c r="C182" s="2"/>
      <c r="D182" s="2"/>
      <c r="E182" s="2"/>
      <c r="F182" s="2"/>
      <c r="G182" s="2"/>
      <c r="H182" s="2"/>
    </row>
    <row r="183" spans="3:8" x14ac:dyDescent="0.2">
      <c r="C183" s="2"/>
      <c r="D183" s="2"/>
      <c r="E183" s="2"/>
      <c r="F183" s="2"/>
      <c r="G183" s="2"/>
      <c r="H183" s="2"/>
    </row>
  </sheetData>
  <autoFilter ref="A6:AC6" xr:uid="{7DBE485E-F918-437F-A989-9C8A9F8EC2BD}"/>
  <mergeCells count="4">
    <mergeCell ref="F3:F6"/>
    <mergeCell ref="A4:B4"/>
    <mergeCell ref="A3:E3"/>
    <mergeCell ref="C4:D4"/>
  </mergeCells>
  <phoneticPr fontId="3"/>
  <pageMargins left="0.70866141732283472" right="0.70866141732283472" top="0.74803149606299213" bottom="0.74803149606299213" header="0.31496062992125984" footer="0.31496062992125984"/>
  <pageSetup paperSize="8" scale="33" fitToHeight="0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BA168"/>
  <sheetViews>
    <sheetView showGridLines="0" zoomScaleNormal="100" zoomScaleSheetLayoutView="70" workbookViewId="0">
      <pane xSplit="8" ySplit="6" topLeftCell="I7" activePane="bottomRight" state="frozen"/>
      <selection pane="topRight"/>
      <selection pane="bottomLeft"/>
      <selection pane="bottomRight"/>
    </sheetView>
  </sheetViews>
  <sheetFormatPr defaultRowHeight="13" x14ac:dyDescent="0.2"/>
  <cols>
    <col min="1" max="2" width="5.36328125" style="2" customWidth="1"/>
    <col min="3" max="3" width="5.36328125" style="57" customWidth="1"/>
    <col min="4" max="4" width="5.36328125" style="28" customWidth="1"/>
    <col min="5" max="5" width="7.54296875" style="28" customWidth="1"/>
    <col min="6" max="6" width="6.36328125" style="28" customWidth="1"/>
    <col min="7" max="8" width="26.36328125" style="4" customWidth="1"/>
    <col min="9" max="47" width="8.36328125" style="2" customWidth="1"/>
    <col min="48" max="53" width="5.36328125" style="91" customWidth="1"/>
    <col min="54" max="54" width="2.1796875" style="2" customWidth="1"/>
    <col min="55" max="224" width="8.7265625" style="2"/>
    <col min="225" max="226" width="4.36328125" style="2" customWidth="1"/>
    <col min="227" max="227" width="8" style="2" customWidth="1"/>
    <col min="228" max="228" width="9.6328125" style="2" customWidth="1"/>
    <col min="229" max="229" width="20.6328125" style="2" customWidth="1"/>
    <col min="230" max="230" width="6.453125" style="2" customWidth="1"/>
    <col min="231" max="234" width="7.6328125" style="2" bestFit="1" customWidth="1"/>
    <col min="235" max="235" width="9.90625" style="2" bestFit="1" customWidth="1"/>
    <col min="236" max="236" width="7.6328125" style="2" bestFit="1" customWidth="1"/>
    <col min="237" max="237" width="9.90625" style="2" bestFit="1" customWidth="1"/>
    <col min="238" max="241" width="7.6328125" style="2" bestFit="1" customWidth="1"/>
    <col min="242" max="244" width="9.90625" style="2" bestFit="1" customWidth="1"/>
    <col min="245" max="245" width="7.6328125" style="2" bestFit="1" customWidth="1"/>
    <col min="246" max="246" width="9.90625" style="2" bestFit="1" customWidth="1"/>
    <col min="247" max="247" width="7.6328125" style="2" bestFit="1" customWidth="1"/>
    <col min="248" max="249" width="9.90625" style="2" bestFit="1" customWidth="1"/>
    <col min="250" max="250" width="7.6328125" style="2" bestFit="1" customWidth="1"/>
    <col min="251" max="251" width="9.90625" style="2" bestFit="1" customWidth="1"/>
    <col min="252" max="254" width="7.6328125" style="2" bestFit="1" customWidth="1"/>
    <col min="255" max="260" width="4.36328125" style="2" customWidth="1"/>
    <col min="261" max="261" width="20.6328125" style="2" customWidth="1"/>
    <col min="262" max="480" width="8.7265625" style="2"/>
    <col min="481" max="482" width="4.36328125" style="2" customWidth="1"/>
    <col min="483" max="483" width="8" style="2" customWidth="1"/>
    <col min="484" max="484" width="9.6328125" style="2" customWidth="1"/>
    <col min="485" max="485" width="20.6328125" style="2" customWidth="1"/>
    <col min="486" max="486" width="6.453125" style="2" customWidth="1"/>
    <col min="487" max="490" width="7.6328125" style="2" bestFit="1" customWidth="1"/>
    <col min="491" max="491" width="9.90625" style="2" bestFit="1" customWidth="1"/>
    <col min="492" max="492" width="7.6328125" style="2" bestFit="1" customWidth="1"/>
    <col min="493" max="493" width="9.90625" style="2" bestFit="1" customWidth="1"/>
    <col min="494" max="497" width="7.6328125" style="2" bestFit="1" customWidth="1"/>
    <col min="498" max="500" width="9.90625" style="2" bestFit="1" customWidth="1"/>
    <col min="501" max="501" width="7.6328125" style="2" bestFit="1" customWidth="1"/>
    <col min="502" max="502" width="9.90625" style="2" bestFit="1" customWidth="1"/>
    <col min="503" max="503" width="7.6328125" style="2" bestFit="1" customWidth="1"/>
    <col min="504" max="505" width="9.90625" style="2" bestFit="1" customWidth="1"/>
    <col min="506" max="506" width="7.6328125" style="2" bestFit="1" customWidth="1"/>
    <col min="507" max="507" width="9.90625" style="2" bestFit="1" customWidth="1"/>
    <col min="508" max="510" width="7.6328125" style="2" bestFit="1" customWidth="1"/>
    <col min="511" max="516" width="4.36328125" style="2" customWidth="1"/>
    <col min="517" max="517" width="20.6328125" style="2" customWidth="1"/>
    <col min="518" max="736" width="8.7265625" style="2"/>
    <col min="737" max="738" width="4.36328125" style="2" customWidth="1"/>
    <col min="739" max="739" width="8" style="2" customWidth="1"/>
    <col min="740" max="740" width="9.6328125" style="2" customWidth="1"/>
    <col min="741" max="741" width="20.6328125" style="2" customWidth="1"/>
    <col min="742" max="742" width="6.453125" style="2" customWidth="1"/>
    <col min="743" max="746" width="7.6328125" style="2" bestFit="1" customWidth="1"/>
    <col min="747" max="747" width="9.90625" style="2" bestFit="1" customWidth="1"/>
    <col min="748" max="748" width="7.6328125" style="2" bestFit="1" customWidth="1"/>
    <col min="749" max="749" width="9.90625" style="2" bestFit="1" customWidth="1"/>
    <col min="750" max="753" width="7.6328125" style="2" bestFit="1" customWidth="1"/>
    <col min="754" max="756" width="9.90625" style="2" bestFit="1" customWidth="1"/>
    <col min="757" max="757" width="7.6328125" style="2" bestFit="1" customWidth="1"/>
    <col min="758" max="758" width="9.90625" style="2" bestFit="1" customWidth="1"/>
    <col min="759" max="759" width="7.6328125" style="2" bestFit="1" customWidth="1"/>
    <col min="760" max="761" width="9.90625" style="2" bestFit="1" customWidth="1"/>
    <col min="762" max="762" width="7.6328125" style="2" bestFit="1" customWidth="1"/>
    <col min="763" max="763" width="9.90625" style="2" bestFit="1" customWidth="1"/>
    <col min="764" max="766" width="7.6328125" style="2" bestFit="1" customWidth="1"/>
    <col min="767" max="772" width="4.36328125" style="2" customWidth="1"/>
    <col min="773" max="773" width="20.6328125" style="2" customWidth="1"/>
    <col min="774" max="992" width="8.7265625" style="2"/>
    <col min="993" max="994" width="4.36328125" style="2" customWidth="1"/>
    <col min="995" max="995" width="8" style="2" customWidth="1"/>
    <col min="996" max="996" width="9.6328125" style="2" customWidth="1"/>
    <col min="997" max="997" width="20.6328125" style="2" customWidth="1"/>
    <col min="998" max="998" width="6.453125" style="2" customWidth="1"/>
    <col min="999" max="1002" width="7.6328125" style="2" bestFit="1" customWidth="1"/>
    <col min="1003" max="1003" width="9.90625" style="2" bestFit="1" customWidth="1"/>
    <col min="1004" max="1004" width="7.6328125" style="2" bestFit="1" customWidth="1"/>
    <col min="1005" max="1005" width="9.90625" style="2" bestFit="1" customWidth="1"/>
    <col min="1006" max="1009" width="7.6328125" style="2" bestFit="1" customWidth="1"/>
    <col min="1010" max="1012" width="9.90625" style="2" bestFit="1" customWidth="1"/>
    <col min="1013" max="1013" width="7.6328125" style="2" bestFit="1" customWidth="1"/>
    <col min="1014" max="1014" width="9.90625" style="2" bestFit="1" customWidth="1"/>
    <col min="1015" max="1015" width="7.6328125" style="2" bestFit="1" customWidth="1"/>
    <col min="1016" max="1017" width="9.90625" style="2" bestFit="1" customWidth="1"/>
    <col min="1018" max="1018" width="7.6328125" style="2" bestFit="1" customWidth="1"/>
    <col min="1019" max="1019" width="9.90625" style="2" bestFit="1" customWidth="1"/>
    <col min="1020" max="1022" width="7.6328125" style="2" bestFit="1" customWidth="1"/>
    <col min="1023" max="1028" width="4.36328125" style="2" customWidth="1"/>
    <col min="1029" max="1029" width="20.6328125" style="2" customWidth="1"/>
    <col min="1030" max="1248" width="8.7265625" style="2"/>
    <col min="1249" max="1250" width="4.36328125" style="2" customWidth="1"/>
    <col min="1251" max="1251" width="8" style="2" customWidth="1"/>
    <col min="1252" max="1252" width="9.6328125" style="2" customWidth="1"/>
    <col min="1253" max="1253" width="20.6328125" style="2" customWidth="1"/>
    <col min="1254" max="1254" width="6.453125" style="2" customWidth="1"/>
    <col min="1255" max="1258" width="7.6328125" style="2" bestFit="1" customWidth="1"/>
    <col min="1259" max="1259" width="9.90625" style="2" bestFit="1" customWidth="1"/>
    <col min="1260" max="1260" width="7.6328125" style="2" bestFit="1" customWidth="1"/>
    <col min="1261" max="1261" width="9.90625" style="2" bestFit="1" customWidth="1"/>
    <col min="1262" max="1265" width="7.6328125" style="2" bestFit="1" customWidth="1"/>
    <col min="1266" max="1268" width="9.90625" style="2" bestFit="1" customWidth="1"/>
    <col min="1269" max="1269" width="7.6328125" style="2" bestFit="1" customWidth="1"/>
    <col min="1270" max="1270" width="9.90625" style="2" bestFit="1" customWidth="1"/>
    <col min="1271" max="1271" width="7.6328125" style="2" bestFit="1" customWidth="1"/>
    <col min="1272" max="1273" width="9.90625" style="2" bestFit="1" customWidth="1"/>
    <col min="1274" max="1274" width="7.6328125" style="2" bestFit="1" customWidth="1"/>
    <col min="1275" max="1275" width="9.90625" style="2" bestFit="1" customWidth="1"/>
    <col min="1276" max="1278" width="7.6328125" style="2" bestFit="1" customWidth="1"/>
    <col min="1279" max="1284" width="4.36328125" style="2" customWidth="1"/>
    <col min="1285" max="1285" width="20.6328125" style="2" customWidth="1"/>
    <col min="1286" max="1504" width="8.7265625" style="2"/>
    <col min="1505" max="1506" width="4.36328125" style="2" customWidth="1"/>
    <col min="1507" max="1507" width="8" style="2" customWidth="1"/>
    <col min="1508" max="1508" width="9.6328125" style="2" customWidth="1"/>
    <col min="1509" max="1509" width="20.6328125" style="2" customWidth="1"/>
    <col min="1510" max="1510" width="6.453125" style="2" customWidth="1"/>
    <col min="1511" max="1514" width="7.6328125" style="2" bestFit="1" customWidth="1"/>
    <col min="1515" max="1515" width="9.90625" style="2" bestFit="1" customWidth="1"/>
    <col min="1516" max="1516" width="7.6328125" style="2" bestFit="1" customWidth="1"/>
    <col min="1517" max="1517" width="9.90625" style="2" bestFit="1" customWidth="1"/>
    <col min="1518" max="1521" width="7.6328125" style="2" bestFit="1" customWidth="1"/>
    <col min="1522" max="1524" width="9.90625" style="2" bestFit="1" customWidth="1"/>
    <col min="1525" max="1525" width="7.6328125" style="2" bestFit="1" customWidth="1"/>
    <col min="1526" max="1526" width="9.90625" style="2" bestFit="1" customWidth="1"/>
    <col min="1527" max="1527" width="7.6328125" style="2" bestFit="1" customWidth="1"/>
    <col min="1528" max="1529" width="9.90625" style="2" bestFit="1" customWidth="1"/>
    <col min="1530" max="1530" width="7.6328125" style="2" bestFit="1" customWidth="1"/>
    <col min="1531" max="1531" width="9.90625" style="2" bestFit="1" customWidth="1"/>
    <col min="1532" max="1534" width="7.6328125" style="2" bestFit="1" customWidth="1"/>
    <col min="1535" max="1540" width="4.36328125" style="2" customWidth="1"/>
    <col min="1541" max="1541" width="20.6328125" style="2" customWidth="1"/>
    <col min="1542" max="1760" width="8.7265625" style="2"/>
    <col min="1761" max="1762" width="4.36328125" style="2" customWidth="1"/>
    <col min="1763" max="1763" width="8" style="2" customWidth="1"/>
    <col min="1764" max="1764" width="9.6328125" style="2" customWidth="1"/>
    <col min="1765" max="1765" width="20.6328125" style="2" customWidth="1"/>
    <col min="1766" max="1766" width="6.453125" style="2" customWidth="1"/>
    <col min="1767" max="1770" width="7.6328125" style="2" bestFit="1" customWidth="1"/>
    <col min="1771" max="1771" width="9.90625" style="2" bestFit="1" customWidth="1"/>
    <col min="1772" max="1772" width="7.6328125" style="2" bestFit="1" customWidth="1"/>
    <col min="1773" max="1773" width="9.90625" style="2" bestFit="1" customWidth="1"/>
    <col min="1774" max="1777" width="7.6328125" style="2" bestFit="1" customWidth="1"/>
    <col min="1778" max="1780" width="9.90625" style="2" bestFit="1" customWidth="1"/>
    <col min="1781" max="1781" width="7.6328125" style="2" bestFit="1" customWidth="1"/>
    <col min="1782" max="1782" width="9.90625" style="2" bestFit="1" customWidth="1"/>
    <col min="1783" max="1783" width="7.6328125" style="2" bestFit="1" customWidth="1"/>
    <col min="1784" max="1785" width="9.90625" style="2" bestFit="1" customWidth="1"/>
    <col min="1786" max="1786" width="7.6328125" style="2" bestFit="1" customWidth="1"/>
    <col min="1787" max="1787" width="9.90625" style="2" bestFit="1" customWidth="1"/>
    <col min="1788" max="1790" width="7.6328125" style="2" bestFit="1" customWidth="1"/>
    <col min="1791" max="1796" width="4.36328125" style="2" customWidth="1"/>
    <col min="1797" max="1797" width="20.6328125" style="2" customWidth="1"/>
    <col min="1798" max="2016" width="8.7265625" style="2"/>
    <col min="2017" max="2018" width="4.36328125" style="2" customWidth="1"/>
    <col min="2019" max="2019" width="8" style="2" customWidth="1"/>
    <col min="2020" max="2020" width="9.6328125" style="2" customWidth="1"/>
    <col min="2021" max="2021" width="20.6328125" style="2" customWidth="1"/>
    <col min="2022" max="2022" width="6.453125" style="2" customWidth="1"/>
    <col min="2023" max="2026" width="7.6328125" style="2" bestFit="1" customWidth="1"/>
    <col min="2027" max="2027" width="9.90625" style="2" bestFit="1" customWidth="1"/>
    <col min="2028" max="2028" width="7.6328125" style="2" bestFit="1" customWidth="1"/>
    <col min="2029" max="2029" width="9.90625" style="2" bestFit="1" customWidth="1"/>
    <col min="2030" max="2033" width="7.6328125" style="2" bestFit="1" customWidth="1"/>
    <col min="2034" max="2036" width="9.90625" style="2" bestFit="1" customWidth="1"/>
    <col min="2037" max="2037" width="7.6328125" style="2" bestFit="1" customWidth="1"/>
    <col min="2038" max="2038" width="9.90625" style="2" bestFit="1" customWidth="1"/>
    <col min="2039" max="2039" width="7.6328125" style="2" bestFit="1" customWidth="1"/>
    <col min="2040" max="2041" width="9.90625" style="2" bestFit="1" customWidth="1"/>
    <col min="2042" max="2042" width="7.6328125" style="2" bestFit="1" customWidth="1"/>
    <col min="2043" max="2043" width="9.90625" style="2" bestFit="1" customWidth="1"/>
    <col min="2044" max="2046" width="7.6328125" style="2" bestFit="1" customWidth="1"/>
    <col min="2047" max="2052" width="4.36328125" style="2" customWidth="1"/>
    <col min="2053" max="2053" width="20.6328125" style="2" customWidth="1"/>
    <col min="2054" max="2272" width="8.7265625" style="2"/>
    <col min="2273" max="2274" width="4.36328125" style="2" customWidth="1"/>
    <col min="2275" max="2275" width="8" style="2" customWidth="1"/>
    <col min="2276" max="2276" width="9.6328125" style="2" customWidth="1"/>
    <col min="2277" max="2277" width="20.6328125" style="2" customWidth="1"/>
    <col min="2278" max="2278" width="6.453125" style="2" customWidth="1"/>
    <col min="2279" max="2282" width="7.6328125" style="2" bestFit="1" customWidth="1"/>
    <col min="2283" max="2283" width="9.90625" style="2" bestFit="1" customWidth="1"/>
    <col min="2284" max="2284" width="7.6328125" style="2" bestFit="1" customWidth="1"/>
    <col min="2285" max="2285" width="9.90625" style="2" bestFit="1" customWidth="1"/>
    <col min="2286" max="2289" width="7.6328125" style="2" bestFit="1" customWidth="1"/>
    <col min="2290" max="2292" width="9.90625" style="2" bestFit="1" customWidth="1"/>
    <col min="2293" max="2293" width="7.6328125" style="2" bestFit="1" customWidth="1"/>
    <col min="2294" max="2294" width="9.90625" style="2" bestFit="1" customWidth="1"/>
    <col min="2295" max="2295" width="7.6328125" style="2" bestFit="1" customWidth="1"/>
    <col min="2296" max="2297" width="9.90625" style="2" bestFit="1" customWidth="1"/>
    <col min="2298" max="2298" width="7.6328125" style="2" bestFit="1" customWidth="1"/>
    <col min="2299" max="2299" width="9.90625" style="2" bestFit="1" customWidth="1"/>
    <col min="2300" max="2302" width="7.6328125" style="2" bestFit="1" customWidth="1"/>
    <col min="2303" max="2308" width="4.36328125" style="2" customWidth="1"/>
    <col min="2309" max="2309" width="20.6328125" style="2" customWidth="1"/>
    <col min="2310" max="2528" width="8.7265625" style="2"/>
    <col min="2529" max="2530" width="4.36328125" style="2" customWidth="1"/>
    <col min="2531" max="2531" width="8" style="2" customWidth="1"/>
    <col min="2532" max="2532" width="9.6328125" style="2" customWidth="1"/>
    <col min="2533" max="2533" width="20.6328125" style="2" customWidth="1"/>
    <col min="2534" max="2534" width="6.453125" style="2" customWidth="1"/>
    <col min="2535" max="2538" width="7.6328125" style="2" bestFit="1" customWidth="1"/>
    <col min="2539" max="2539" width="9.90625" style="2" bestFit="1" customWidth="1"/>
    <col min="2540" max="2540" width="7.6328125" style="2" bestFit="1" customWidth="1"/>
    <col min="2541" max="2541" width="9.90625" style="2" bestFit="1" customWidth="1"/>
    <col min="2542" max="2545" width="7.6328125" style="2" bestFit="1" customWidth="1"/>
    <col min="2546" max="2548" width="9.90625" style="2" bestFit="1" customWidth="1"/>
    <col min="2549" max="2549" width="7.6328125" style="2" bestFit="1" customWidth="1"/>
    <col min="2550" max="2550" width="9.90625" style="2" bestFit="1" customWidth="1"/>
    <col min="2551" max="2551" width="7.6328125" style="2" bestFit="1" customWidth="1"/>
    <col min="2552" max="2553" width="9.90625" style="2" bestFit="1" customWidth="1"/>
    <col min="2554" max="2554" width="7.6328125" style="2" bestFit="1" customWidth="1"/>
    <col min="2555" max="2555" width="9.90625" style="2" bestFit="1" customWidth="1"/>
    <col min="2556" max="2558" width="7.6328125" style="2" bestFit="1" customWidth="1"/>
    <col min="2559" max="2564" width="4.36328125" style="2" customWidth="1"/>
    <col min="2565" max="2565" width="20.6328125" style="2" customWidth="1"/>
    <col min="2566" max="2784" width="8.7265625" style="2"/>
    <col min="2785" max="2786" width="4.36328125" style="2" customWidth="1"/>
    <col min="2787" max="2787" width="8" style="2" customWidth="1"/>
    <col min="2788" max="2788" width="9.6328125" style="2" customWidth="1"/>
    <col min="2789" max="2789" width="20.6328125" style="2" customWidth="1"/>
    <col min="2790" max="2790" width="6.453125" style="2" customWidth="1"/>
    <col min="2791" max="2794" width="7.6328125" style="2" bestFit="1" customWidth="1"/>
    <col min="2795" max="2795" width="9.90625" style="2" bestFit="1" customWidth="1"/>
    <col min="2796" max="2796" width="7.6328125" style="2" bestFit="1" customWidth="1"/>
    <col min="2797" max="2797" width="9.90625" style="2" bestFit="1" customWidth="1"/>
    <col min="2798" max="2801" width="7.6328125" style="2" bestFit="1" customWidth="1"/>
    <col min="2802" max="2804" width="9.90625" style="2" bestFit="1" customWidth="1"/>
    <col min="2805" max="2805" width="7.6328125" style="2" bestFit="1" customWidth="1"/>
    <col min="2806" max="2806" width="9.90625" style="2" bestFit="1" customWidth="1"/>
    <col min="2807" max="2807" width="7.6328125" style="2" bestFit="1" customWidth="1"/>
    <col min="2808" max="2809" width="9.90625" style="2" bestFit="1" customWidth="1"/>
    <col min="2810" max="2810" width="7.6328125" style="2" bestFit="1" customWidth="1"/>
    <col min="2811" max="2811" width="9.90625" style="2" bestFit="1" customWidth="1"/>
    <col min="2812" max="2814" width="7.6328125" style="2" bestFit="1" customWidth="1"/>
    <col min="2815" max="2820" width="4.36328125" style="2" customWidth="1"/>
    <col min="2821" max="2821" width="20.6328125" style="2" customWidth="1"/>
    <col min="2822" max="3040" width="8.7265625" style="2"/>
    <col min="3041" max="3042" width="4.36328125" style="2" customWidth="1"/>
    <col min="3043" max="3043" width="8" style="2" customWidth="1"/>
    <col min="3044" max="3044" width="9.6328125" style="2" customWidth="1"/>
    <col min="3045" max="3045" width="20.6328125" style="2" customWidth="1"/>
    <col min="3046" max="3046" width="6.453125" style="2" customWidth="1"/>
    <col min="3047" max="3050" width="7.6328125" style="2" bestFit="1" customWidth="1"/>
    <col min="3051" max="3051" width="9.90625" style="2" bestFit="1" customWidth="1"/>
    <col min="3052" max="3052" width="7.6328125" style="2" bestFit="1" customWidth="1"/>
    <col min="3053" max="3053" width="9.90625" style="2" bestFit="1" customWidth="1"/>
    <col min="3054" max="3057" width="7.6328125" style="2" bestFit="1" customWidth="1"/>
    <col min="3058" max="3060" width="9.90625" style="2" bestFit="1" customWidth="1"/>
    <col min="3061" max="3061" width="7.6328125" style="2" bestFit="1" customWidth="1"/>
    <col min="3062" max="3062" width="9.90625" style="2" bestFit="1" customWidth="1"/>
    <col min="3063" max="3063" width="7.6328125" style="2" bestFit="1" customWidth="1"/>
    <col min="3064" max="3065" width="9.90625" style="2" bestFit="1" customWidth="1"/>
    <col min="3066" max="3066" width="7.6328125" style="2" bestFit="1" customWidth="1"/>
    <col min="3067" max="3067" width="9.90625" style="2" bestFit="1" customWidth="1"/>
    <col min="3068" max="3070" width="7.6328125" style="2" bestFit="1" customWidth="1"/>
    <col min="3071" max="3076" width="4.36328125" style="2" customWidth="1"/>
    <col min="3077" max="3077" width="20.6328125" style="2" customWidth="1"/>
    <col min="3078" max="3296" width="8.7265625" style="2"/>
    <col min="3297" max="3298" width="4.36328125" style="2" customWidth="1"/>
    <col min="3299" max="3299" width="8" style="2" customWidth="1"/>
    <col min="3300" max="3300" width="9.6328125" style="2" customWidth="1"/>
    <col min="3301" max="3301" width="20.6328125" style="2" customWidth="1"/>
    <col min="3302" max="3302" width="6.453125" style="2" customWidth="1"/>
    <col min="3303" max="3306" width="7.6328125" style="2" bestFit="1" customWidth="1"/>
    <col min="3307" max="3307" width="9.90625" style="2" bestFit="1" customWidth="1"/>
    <col min="3308" max="3308" width="7.6328125" style="2" bestFit="1" customWidth="1"/>
    <col min="3309" max="3309" width="9.90625" style="2" bestFit="1" customWidth="1"/>
    <col min="3310" max="3313" width="7.6328125" style="2" bestFit="1" customWidth="1"/>
    <col min="3314" max="3316" width="9.90625" style="2" bestFit="1" customWidth="1"/>
    <col min="3317" max="3317" width="7.6328125" style="2" bestFit="1" customWidth="1"/>
    <col min="3318" max="3318" width="9.90625" style="2" bestFit="1" customWidth="1"/>
    <col min="3319" max="3319" width="7.6328125" style="2" bestFit="1" customWidth="1"/>
    <col min="3320" max="3321" width="9.90625" style="2" bestFit="1" customWidth="1"/>
    <col min="3322" max="3322" width="7.6328125" style="2" bestFit="1" customWidth="1"/>
    <col min="3323" max="3323" width="9.90625" style="2" bestFit="1" customWidth="1"/>
    <col min="3324" max="3326" width="7.6328125" style="2" bestFit="1" customWidth="1"/>
    <col min="3327" max="3332" width="4.36328125" style="2" customWidth="1"/>
    <col min="3333" max="3333" width="20.6328125" style="2" customWidth="1"/>
    <col min="3334" max="3552" width="8.7265625" style="2"/>
    <col min="3553" max="3554" width="4.36328125" style="2" customWidth="1"/>
    <col min="3555" max="3555" width="8" style="2" customWidth="1"/>
    <col min="3556" max="3556" width="9.6328125" style="2" customWidth="1"/>
    <col min="3557" max="3557" width="20.6328125" style="2" customWidth="1"/>
    <col min="3558" max="3558" width="6.453125" style="2" customWidth="1"/>
    <col min="3559" max="3562" width="7.6328125" style="2" bestFit="1" customWidth="1"/>
    <col min="3563" max="3563" width="9.90625" style="2" bestFit="1" customWidth="1"/>
    <col min="3564" max="3564" width="7.6328125" style="2" bestFit="1" customWidth="1"/>
    <col min="3565" max="3565" width="9.90625" style="2" bestFit="1" customWidth="1"/>
    <col min="3566" max="3569" width="7.6328125" style="2" bestFit="1" customWidth="1"/>
    <col min="3570" max="3572" width="9.90625" style="2" bestFit="1" customWidth="1"/>
    <col min="3573" max="3573" width="7.6328125" style="2" bestFit="1" customWidth="1"/>
    <col min="3574" max="3574" width="9.90625" style="2" bestFit="1" customWidth="1"/>
    <col min="3575" max="3575" width="7.6328125" style="2" bestFit="1" customWidth="1"/>
    <col min="3576" max="3577" width="9.90625" style="2" bestFit="1" customWidth="1"/>
    <col min="3578" max="3578" width="7.6328125" style="2" bestFit="1" customWidth="1"/>
    <col min="3579" max="3579" width="9.90625" style="2" bestFit="1" customWidth="1"/>
    <col min="3580" max="3582" width="7.6328125" style="2" bestFit="1" customWidth="1"/>
    <col min="3583" max="3588" width="4.36328125" style="2" customWidth="1"/>
    <col min="3589" max="3589" width="20.6328125" style="2" customWidth="1"/>
    <col min="3590" max="3808" width="8.7265625" style="2"/>
    <col min="3809" max="3810" width="4.36328125" style="2" customWidth="1"/>
    <col min="3811" max="3811" width="8" style="2" customWidth="1"/>
    <col min="3812" max="3812" width="9.6328125" style="2" customWidth="1"/>
    <col min="3813" max="3813" width="20.6328125" style="2" customWidth="1"/>
    <col min="3814" max="3814" width="6.453125" style="2" customWidth="1"/>
    <col min="3815" max="3818" width="7.6328125" style="2" bestFit="1" customWidth="1"/>
    <col min="3819" max="3819" width="9.90625" style="2" bestFit="1" customWidth="1"/>
    <col min="3820" max="3820" width="7.6328125" style="2" bestFit="1" customWidth="1"/>
    <col min="3821" max="3821" width="9.90625" style="2" bestFit="1" customWidth="1"/>
    <col min="3822" max="3825" width="7.6328125" style="2" bestFit="1" customWidth="1"/>
    <col min="3826" max="3828" width="9.90625" style="2" bestFit="1" customWidth="1"/>
    <col min="3829" max="3829" width="7.6328125" style="2" bestFit="1" customWidth="1"/>
    <col min="3830" max="3830" width="9.90625" style="2" bestFit="1" customWidth="1"/>
    <col min="3831" max="3831" width="7.6328125" style="2" bestFit="1" customWidth="1"/>
    <col min="3832" max="3833" width="9.90625" style="2" bestFit="1" customWidth="1"/>
    <col min="3834" max="3834" width="7.6328125" style="2" bestFit="1" customWidth="1"/>
    <col min="3835" max="3835" width="9.90625" style="2" bestFit="1" customWidth="1"/>
    <col min="3836" max="3838" width="7.6328125" style="2" bestFit="1" customWidth="1"/>
    <col min="3839" max="3844" width="4.36328125" style="2" customWidth="1"/>
    <col min="3845" max="3845" width="20.6328125" style="2" customWidth="1"/>
    <col min="3846" max="4064" width="8.7265625" style="2"/>
    <col min="4065" max="4066" width="4.36328125" style="2" customWidth="1"/>
    <col min="4067" max="4067" width="8" style="2" customWidth="1"/>
    <col min="4068" max="4068" width="9.6328125" style="2" customWidth="1"/>
    <col min="4069" max="4069" width="20.6328125" style="2" customWidth="1"/>
    <col min="4070" max="4070" width="6.453125" style="2" customWidth="1"/>
    <col min="4071" max="4074" width="7.6328125" style="2" bestFit="1" customWidth="1"/>
    <col min="4075" max="4075" width="9.90625" style="2" bestFit="1" customWidth="1"/>
    <col min="4076" max="4076" width="7.6328125" style="2" bestFit="1" customWidth="1"/>
    <col min="4077" max="4077" width="9.90625" style="2" bestFit="1" customWidth="1"/>
    <col min="4078" max="4081" width="7.6328125" style="2" bestFit="1" customWidth="1"/>
    <col min="4082" max="4084" width="9.90625" style="2" bestFit="1" customWidth="1"/>
    <col min="4085" max="4085" width="7.6328125" style="2" bestFit="1" customWidth="1"/>
    <col min="4086" max="4086" width="9.90625" style="2" bestFit="1" customWidth="1"/>
    <col min="4087" max="4087" width="7.6328125" style="2" bestFit="1" customWidth="1"/>
    <col min="4088" max="4089" width="9.90625" style="2" bestFit="1" customWidth="1"/>
    <col min="4090" max="4090" width="7.6328125" style="2" bestFit="1" customWidth="1"/>
    <col min="4091" max="4091" width="9.90625" style="2" bestFit="1" customWidth="1"/>
    <col min="4092" max="4094" width="7.6328125" style="2" bestFit="1" customWidth="1"/>
    <col min="4095" max="4100" width="4.36328125" style="2" customWidth="1"/>
    <col min="4101" max="4101" width="20.6328125" style="2" customWidth="1"/>
    <col min="4102" max="4320" width="8.7265625" style="2"/>
    <col min="4321" max="4322" width="4.36328125" style="2" customWidth="1"/>
    <col min="4323" max="4323" width="8" style="2" customWidth="1"/>
    <col min="4324" max="4324" width="9.6328125" style="2" customWidth="1"/>
    <col min="4325" max="4325" width="20.6328125" style="2" customWidth="1"/>
    <col min="4326" max="4326" width="6.453125" style="2" customWidth="1"/>
    <col min="4327" max="4330" width="7.6328125" style="2" bestFit="1" customWidth="1"/>
    <col min="4331" max="4331" width="9.90625" style="2" bestFit="1" customWidth="1"/>
    <col min="4332" max="4332" width="7.6328125" style="2" bestFit="1" customWidth="1"/>
    <col min="4333" max="4333" width="9.90625" style="2" bestFit="1" customWidth="1"/>
    <col min="4334" max="4337" width="7.6328125" style="2" bestFit="1" customWidth="1"/>
    <col min="4338" max="4340" width="9.90625" style="2" bestFit="1" customWidth="1"/>
    <col min="4341" max="4341" width="7.6328125" style="2" bestFit="1" customWidth="1"/>
    <col min="4342" max="4342" width="9.90625" style="2" bestFit="1" customWidth="1"/>
    <col min="4343" max="4343" width="7.6328125" style="2" bestFit="1" customWidth="1"/>
    <col min="4344" max="4345" width="9.90625" style="2" bestFit="1" customWidth="1"/>
    <col min="4346" max="4346" width="7.6328125" style="2" bestFit="1" customWidth="1"/>
    <col min="4347" max="4347" width="9.90625" style="2" bestFit="1" customWidth="1"/>
    <col min="4348" max="4350" width="7.6328125" style="2" bestFit="1" customWidth="1"/>
    <col min="4351" max="4356" width="4.36328125" style="2" customWidth="1"/>
    <col min="4357" max="4357" width="20.6328125" style="2" customWidth="1"/>
    <col min="4358" max="4576" width="8.7265625" style="2"/>
    <col min="4577" max="4578" width="4.36328125" style="2" customWidth="1"/>
    <col min="4579" max="4579" width="8" style="2" customWidth="1"/>
    <col min="4580" max="4580" width="9.6328125" style="2" customWidth="1"/>
    <col min="4581" max="4581" width="20.6328125" style="2" customWidth="1"/>
    <col min="4582" max="4582" width="6.453125" style="2" customWidth="1"/>
    <col min="4583" max="4586" width="7.6328125" style="2" bestFit="1" customWidth="1"/>
    <col min="4587" max="4587" width="9.90625" style="2" bestFit="1" customWidth="1"/>
    <col min="4588" max="4588" width="7.6328125" style="2" bestFit="1" customWidth="1"/>
    <col min="4589" max="4589" width="9.90625" style="2" bestFit="1" customWidth="1"/>
    <col min="4590" max="4593" width="7.6328125" style="2" bestFit="1" customWidth="1"/>
    <col min="4594" max="4596" width="9.90625" style="2" bestFit="1" customWidth="1"/>
    <col min="4597" max="4597" width="7.6328125" style="2" bestFit="1" customWidth="1"/>
    <col min="4598" max="4598" width="9.90625" style="2" bestFit="1" customWidth="1"/>
    <col min="4599" max="4599" width="7.6328125" style="2" bestFit="1" customWidth="1"/>
    <col min="4600" max="4601" width="9.90625" style="2" bestFit="1" customWidth="1"/>
    <col min="4602" max="4602" width="7.6328125" style="2" bestFit="1" customWidth="1"/>
    <col min="4603" max="4603" width="9.90625" style="2" bestFit="1" customWidth="1"/>
    <col min="4604" max="4606" width="7.6328125" style="2" bestFit="1" customWidth="1"/>
    <col min="4607" max="4612" width="4.36328125" style="2" customWidth="1"/>
    <col min="4613" max="4613" width="20.6328125" style="2" customWidth="1"/>
    <col min="4614" max="4832" width="8.7265625" style="2"/>
    <col min="4833" max="4834" width="4.36328125" style="2" customWidth="1"/>
    <col min="4835" max="4835" width="8" style="2" customWidth="1"/>
    <col min="4836" max="4836" width="9.6328125" style="2" customWidth="1"/>
    <col min="4837" max="4837" width="20.6328125" style="2" customWidth="1"/>
    <col min="4838" max="4838" width="6.453125" style="2" customWidth="1"/>
    <col min="4839" max="4842" width="7.6328125" style="2" bestFit="1" customWidth="1"/>
    <col min="4843" max="4843" width="9.90625" style="2" bestFit="1" customWidth="1"/>
    <col min="4844" max="4844" width="7.6328125" style="2" bestFit="1" customWidth="1"/>
    <col min="4845" max="4845" width="9.90625" style="2" bestFit="1" customWidth="1"/>
    <col min="4846" max="4849" width="7.6328125" style="2" bestFit="1" customWidth="1"/>
    <col min="4850" max="4852" width="9.90625" style="2" bestFit="1" customWidth="1"/>
    <col min="4853" max="4853" width="7.6328125" style="2" bestFit="1" customWidth="1"/>
    <col min="4854" max="4854" width="9.90625" style="2" bestFit="1" customWidth="1"/>
    <col min="4855" max="4855" width="7.6328125" style="2" bestFit="1" customWidth="1"/>
    <col min="4856" max="4857" width="9.90625" style="2" bestFit="1" customWidth="1"/>
    <col min="4858" max="4858" width="7.6328125" style="2" bestFit="1" customWidth="1"/>
    <col min="4859" max="4859" width="9.90625" style="2" bestFit="1" customWidth="1"/>
    <col min="4860" max="4862" width="7.6328125" style="2" bestFit="1" customWidth="1"/>
    <col min="4863" max="4868" width="4.36328125" style="2" customWidth="1"/>
    <col min="4869" max="4869" width="20.6328125" style="2" customWidth="1"/>
    <col min="4870" max="5088" width="8.7265625" style="2"/>
    <col min="5089" max="5090" width="4.36328125" style="2" customWidth="1"/>
    <col min="5091" max="5091" width="8" style="2" customWidth="1"/>
    <col min="5092" max="5092" width="9.6328125" style="2" customWidth="1"/>
    <col min="5093" max="5093" width="20.6328125" style="2" customWidth="1"/>
    <col min="5094" max="5094" width="6.453125" style="2" customWidth="1"/>
    <col min="5095" max="5098" width="7.6328125" style="2" bestFit="1" customWidth="1"/>
    <col min="5099" max="5099" width="9.90625" style="2" bestFit="1" customWidth="1"/>
    <col min="5100" max="5100" width="7.6328125" style="2" bestFit="1" customWidth="1"/>
    <col min="5101" max="5101" width="9.90625" style="2" bestFit="1" customWidth="1"/>
    <col min="5102" max="5105" width="7.6328125" style="2" bestFit="1" customWidth="1"/>
    <col min="5106" max="5108" width="9.90625" style="2" bestFit="1" customWidth="1"/>
    <col min="5109" max="5109" width="7.6328125" style="2" bestFit="1" customWidth="1"/>
    <col min="5110" max="5110" width="9.90625" style="2" bestFit="1" customWidth="1"/>
    <col min="5111" max="5111" width="7.6328125" style="2" bestFit="1" customWidth="1"/>
    <col min="5112" max="5113" width="9.90625" style="2" bestFit="1" customWidth="1"/>
    <col min="5114" max="5114" width="7.6328125" style="2" bestFit="1" customWidth="1"/>
    <col min="5115" max="5115" width="9.90625" style="2" bestFit="1" customWidth="1"/>
    <col min="5116" max="5118" width="7.6328125" style="2" bestFit="1" customWidth="1"/>
    <col min="5119" max="5124" width="4.36328125" style="2" customWidth="1"/>
    <col min="5125" max="5125" width="20.6328125" style="2" customWidth="1"/>
    <col min="5126" max="5344" width="8.7265625" style="2"/>
    <col min="5345" max="5346" width="4.36328125" style="2" customWidth="1"/>
    <col min="5347" max="5347" width="8" style="2" customWidth="1"/>
    <col min="5348" max="5348" width="9.6328125" style="2" customWidth="1"/>
    <col min="5349" max="5349" width="20.6328125" style="2" customWidth="1"/>
    <col min="5350" max="5350" width="6.453125" style="2" customWidth="1"/>
    <col min="5351" max="5354" width="7.6328125" style="2" bestFit="1" customWidth="1"/>
    <col min="5355" max="5355" width="9.90625" style="2" bestFit="1" customWidth="1"/>
    <col min="5356" max="5356" width="7.6328125" style="2" bestFit="1" customWidth="1"/>
    <col min="5357" max="5357" width="9.90625" style="2" bestFit="1" customWidth="1"/>
    <col min="5358" max="5361" width="7.6328125" style="2" bestFit="1" customWidth="1"/>
    <col min="5362" max="5364" width="9.90625" style="2" bestFit="1" customWidth="1"/>
    <col min="5365" max="5365" width="7.6328125" style="2" bestFit="1" customWidth="1"/>
    <col min="5366" max="5366" width="9.90625" style="2" bestFit="1" customWidth="1"/>
    <col min="5367" max="5367" width="7.6328125" style="2" bestFit="1" customWidth="1"/>
    <col min="5368" max="5369" width="9.90625" style="2" bestFit="1" customWidth="1"/>
    <col min="5370" max="5370" width="7.6328125" style="2" bestFit="1" customWidth="1"/>
    <col min="5371" max="5371" width="9.90625" style="2" bestFit="1" customWidth="1"/>
    <col min="5372" max="5374" width="7.6328125" style="2" bestFit="1" customWidth="1"/>
    <col min="5375" max="5380" width="4.36328125" style="2" customWidth="1"/>
    <col min="5381" max="5381" width="20.6328125" style="2" customWidth="1"/>
    <col min="5382" max="5600" width="8.7265625" style="2"/>
    <col min="5601" max="5602" width="4.36328125" style="2" customWidth="1"/>
    <col min="5603" max="5603" width="8" style="2" customWidth="1"/>
    <col min="5604" max="5604" width="9.6328125" style="2" customWidth="1"/>
    <col min="5605" max="5605" width="20.6328125" style="2" customWidth="1"/>
    <col min="5606" max="5606" width="6.453125" style="2" customWidth="1"/>
    <col min="5607" max="5610" width="7.6328125" style="2" bestFit="1" customWidth="1"/>
    <col min="5611" max="5611" width="9.90625" style="2" bestFit="1" customWidth="1"/>
    <col min="5612" max="5612" width="7.6328125" style="2" bestFit="1" customWidth="1"/>
    <col min="5613" max="5613" width="9.90625" style="2" bestFit="1" customWidth="1"/>
    <col min="5614" max="5617" width="7.6328125" style="2" bestFit="1" customWidth="1"/>
    <col min="5618" max="5620" width="9.90625" style="2" bestFit="1" customWidth="1"/>
    <col min="5621" max="5621" width="7.6328125" style="2" bestFit="1" customWidth="1"/>
    <col min="5622" max="5622" width="9.90625" style="2" bestFit="1" customWidth="1"/>
    <col min="5623" max="5623" width="7.6328125" style="2" bestFit="1" customWidth="1"/>
    <col min="5624" max="5625" width="9.90625" style="2" bestFit="1" customWidth="1"/>
    <col min="5626" max="5626" width="7.6328125" style="2" bestFit="1" customWidth="1"/>
    <col min="5627" max="5627" width="9.90625" style="2" bestFit="1" customWidth="1"/>
    <col min="5628" max="5630" width="7.6328125" style="2" bestFit="1" customWidth="1"/>
    <col min="5631" max="5636" width="4.36328125" style="2" customWidth="1"/>
    <col min="5637" max="5637" width="20.6328125" style="2" customWidth="1"/>
    <col min="5638" max="5856" width="8.7265625" style="2"/>
    <col min="5857" max="5858" width="4.36328125" style="2" customWidth="1"/>
    <col min="5859" max="5859" width="8" style="2" customWidth="1"/>
    <col min="5860" max="5860" width="9.6328125" style="2" customWidth="1"/>
    <col min="5861" max="5861" width="20.6328125" style="2" customWidth="1"/>
    <col min="5862" max="5862" width="6.453125" style="2" customWidth="1"/>
    <col min="5863" max="5866" width="7.6328125" style="2" bestFit="1" customWidth="1"/>
    <col min="5867" max="5867" width="9.90625" style="2" bestFit="1" customWidth="1"/>
    <col min="5868" max="5868" width="7.6328125" style="2" bestFit="1" customWidth="1"/>
    <col min="5869" max="5869" width="9.90625" style="2" bestFit="1" customWidth="1"/>
    <col min="5870" max="5873" width="7.6328125" style="2" bestFit="1" customWidth="1"/>
    <col min="5874" max="5876" width="9.90625" style="2" bestFit="1" customWidth="1"/>
    <col min="5877" max="5877" width="7.6328125" style="2" bestFit="1" customWidth="1"/>
    <col min="5878" max="5878" width="9.90625" style="2" bestFit="1" customWidth="1"/>
    <col min="5879" max="5879" width="7.6328125" style="2" bestFit="1" customWidth="1"/>
    <col min="5880" max="5881" width="9.90625" style="2" bestFit="1" customWidth="1"/>
    <col min="5882" max="5882" width="7.6328125" style="2" bestFit="1" customWidth="1"/>
    <col min="5883" max="5883" width="9.90625" style="2" bestFit="1" customWidth="1"/>
    <col min="5884" max="5886" width="7.6328125" style="2" bestFit="1" customWidth="1"/>
    <col min="5887" max="5892" width="4.36328125" style="2" customWidth="1"/>
    <col min="5893" max="5893" width="20.6328125" style="2" customWidth="1"/>
    <col min="5894" max="6112" width="8.7265625" style="2"/>
    <col min="6113" max="6114" width="4.36328125" style="2" customWidth="1"/>
    <col min="6115" max="6115" width="8" style="2" customWidth="1"/>
    <col min="6116" max="6116" width="9.6328125" style="2" customWidth="1"/>
    <col min="6117" max="6117" width="20.6328125" style="2" customWidth="1"/>
    <col min="6118" max="6118" width="6.453125" style="2" customWidth="1"/>
    <col min="6119" max="6122" width="7.6328125" style="2" bestFit="1" customWidth="1"/>
    <col min="6123" max="6123" width="9.90625" style="2" bestFit="1" customWidth="1"/>
    <col min="6124" max="6124" width="7.6328125" style="2" bestFit="1" customWidth="1"/>
    <col min="6125" max="6125" width="9.90625" style="2" bestFit="1" customWidth="1"/>
    <col min="6126" max="6129" width="7.6328125" style="2" bestFit="1" customWidth="1"/>
    <col min="6130" max="6132" width="9.90625" style="2" bestFit="1" customWidth="1"/>
    <col min="6133" max="6133" width="7.6328125" style="2" bestFit="1" customWidth="1"/>
    <col min="6134" max="6134" width="9.90625" style="2" bestFit="1" customWidth="1"/>
    <col min="6135" max="6135" width="7.6328125" style="2" bestFit="1" customWidth="1"/>
    <col min="6136" max="6137" width="9.90625" style="2" bestFit="1" customWidth="1"/>
    <col min="6138" max="6138" width="7.6328125" style="2" bestFit="1" customWidth="1"/>
    <col min="6139" max="6139" width="9.90625" style="2" bestFit="1" customWidth="1"/>
    <col min="6140" max="6142" width="7.6328125" style="2" bestFit="1" customWidth="1"/>
    <col min="6143" max="6148" width="4.36328125" style="2" customWidth="1"/>
    <col min="6149" max="6149" width="20.6328125" style="2" customWidth="1"/>
    <col min="6150" max="6368" width="8.7265625" style="2"/>
    <col min="6369" max="6370" width="4.36328125" style="2" customWidth="1"/>
    <col min="6371" max="6371" width="8" style="2" customWidth="1"/>
    <col min="6372" max="6372" width="9.6328125" style="2" customWidth="1"/>
    <col min="6373" max="6373" width="20.6328125" style="2" customWidth="1"/>
    <col min="6374" max="6374" width="6.453125" style="2" customWidth="1"/>
    <col min="6375" max="6378" width="7.6328125" style="2" bestFit="1" customWidth="1"/>
    <col min="6379" max="6379" width="9.90625" style="2" bestFit="1" customWidth="1"/>
    <col min="6380" max="6380" width="7.6328125" style="2" bestFit="1" customWidth="1"/>
    <col min="6381" max="6381" width="9.90625" style="2" bestFit="1" customWidth="1"/>
    <col min="6382" max="6385" width="7.6328125" style="2" bestFit="1" customWidth="1"/>
    <col min="6386" max="6388" width="9.90625" style="2" bestFit="1" customWidth="1"/>
    <col min="6389" max="6389" width="7.6328125" style="2" bestFit="1" customWidth="1"/>
    <col min="6390" max="6390" width="9.90625" style="2" bestFit="1" customWidth="1"/>
    <col min="6391" max="6391" width="7.6328125" style="2" bestFit="1" customWidth="1"/>
    <col min="6392" max="6393" width="9.90625" style="2" bestFit="1" customWidth="1"/>
    <col min="6394" max="6394" width="7.6328125" style="2" bestFit="1" customWidth="1"/>
    <col min="6395" max="6395" width="9.90625" style="2" bestFit="1" customWidth="1"/>
    <col min="6396" max="6398" width="7.6328125" style="2" bestFit="1" customWidth="1"/>
    <col min="6399" max="6404" width="4.36328125" style="2" customWidth="1"/>
    <col min="6405" max="6405" width="20.6328125" style="2" customWidth="1"/>
    <col min="6406" max="6624" width="8.7265625" style="2"/>
    <col min="6625" max="6626" width="4.36328125" style="2" customWidth="1"/>
    <col min="6627" max="6627" width="8" style="2" customWidth="1"/>
    <col min="6628" max="6628" width="9.6328125" style="2" customWidth="1"/>
    <col min="6629" max="6629" width="20.6328125" style="2" customWidth="1"/>
    <col min="6630" max="6630" width="6.453125" style="2" customWidth="1"/>
    <col min="6631" max="6634" width="7.6328125" style="2" bestFit="1" customWidth="1"/>
    <col min="6635" max="6635" width="9.90625" style="2" bestFit="1" customWidth="1"/>
    <col min="6636" max="6636" width="7.6328125" style="2" bestFit="1" customWidth="1"/>
    <col min="6637" max="6637" width="9.90625" style="2" bestFit="1" customWidth="1"/>
    <col min="6638" max="6641" width="7.6328125" style="2" bestFit="1" customWidth="1"/>
    <col min="6642" max="6644" width="9.90625" style="2" bestFit="1" customWidth="1"/>
    <col min="6645" max="6645" width="7.6328125" style="2" bestFit="1" customWidth="1"/>
    <col min="6646" max="6646" width="9.90625" style="2" bestFit="1" customWidth="1"/>
    <col min="6647" max="6647" width="7.6328125" style="2" bestFit="1" customWidth="1"/>
    <col min="6648" max="6649" width="9.90625" style="2" bestFit="1" customWidth="1"/>
    <col min="6650" max="6650" width="7.6328125" style="2" bestFit="1" customWidth="1"/>
    <col min="6651" max="6651" width="9.90625" style="2" bestFit="1" customWidth="1"/>
    <col min="6652" max="6654" width="7.6328125" style="2" bestFit="1" customWidth="1"/>
    <col min="6655" max="6660" width="4.36328125" style="2" customWidth="1"/>
    <col min="6661" max="6661" width="20.6328125" style="2" customWidth="1"/>
    <col min="6662" max="6880" width="8.7265625" style="2"/>
    <col min="6881" max="6882" width="4.36328125" style="2" customWidth="1"/>
    <col min="6883" max="6883" width="8" style="2" customWidth="1"/>
    <col min="6884" max="6884" width="9.6328125" style="2" customWidth="1"/>
    <col min="6885" max="6885" width="20.6328125" style="2" customWidth="1"/>
    <col min="6886" max="6886" width="6.453125" style="2" customWidth="1"/>
    <col min="6887" max="6890" width="7.6328125" style="2" bestFit="1" customWidth="1"/>
    <col min="6891" max="6891" width="9.90625" style="2" bestFit="1" customWidth="1"/>
    <col min="6892" max="6892" width="7.6328125" style="2" bestFit="1" customWidth="1"/>
    <col min="6893" max="6893" width="9.90625" style="2" bestFit="1" customWidth="1"/>
    <col min="6894" max="6897" width="7.6328125" style="2" bestFit="1" customWidth="1"/>
    <col min="6898" max="6900" width="9.90625" style="2" bestFit="1" customWidth="1"/>
    <col min="6901" max="6901" width="7.6328125" style="2" bestFit="1" customWidth="1"/>
    <col min="6902" max="6902" width="9.90625" style="2" bestFit="1" customWidth="1"/>
    <col min="6903" max="6903" width="7.6328125" style="2" bestFit="1" customWidth="1"/>
    <col min="6904" max="6905" width="9.90625" style="2" bestFit="1" customWidth="1"/>
    <col min="6906" max="6906" width="7.6328125" style="2" bestFit="1" customWidth="1"/>
    <col min="6907" max="6907" width="9.90625" style="2" bestFit="1" customWidth="1"/>
    <col min="6908" max="6910" width="7.6328125" style="2" bestFit="1" customWidth="1"/>
    <col min="6911" max="6916" width="4.36328125" style="2" customWidth="1"/>
    <col min="6917" max="6917" width="20.6328125" style="2" customWidth="1"/>
    <col min="6918" max="7136" width="8.7265625" style="2"/>
    <col min="7137" max="7138" width="4.36328125" style="2" customWidth="1"/>
    <col min="7139" max="7139" width="8" style="2" customWidth="1"/>
    <col min="7140" max="7140" width="9.6328125" style="2" customWidth="1"/>
    <col min="7141" max="7141" width="20.6328125" style="2" customWidth="1"/>
    <col min="7142" max="7142" width="6.453125" style="2" customWidth="1"/>
    <col min="7143" max="7146" width="7.6328125" style="2" bestFit="1" customWidth="1"/>
    <col min="7147" max="7147" width="9.90625" style="2" bestFit="1" customWidth="1"/>
    <col min="7148" max="7148" width="7.6328125" style="2" bestFit="1" customWidth="1"/>
    <col min="7149" max="7149" width="9.90625" style="2" bestFit="1" customWidth="1"/>
    <col min="7150" max="7153" width="7.6328125" style="2" bestFit="1" customWidth="1"/>
    <col min="7154" max="7156" width="9.90625" style="2" bestFit="1" customWidth="1"/>
    <col min="7157" max="7157" width="7.6328125" style="2" bestFit="1" customWidth="1"/>
    <col min="7158" max="7158" width="9.90625" style="2" bestFit="1" customWidth="1"/>
    <col min="7159" max="7159" width="7.6328125" style="2" bestFit="1" customWidth="1"/>
    <col min="7160" max="7161" width="9.90625" style="2" bestFit="1" customWidth="1"/>
    <col min="7162" max="7162" width="7.6328125" style="2" bestFit="1" customWidth="1"/>
    <col min="7163" max="7163" width="9.90625" style="2" bestFit="1" customWidth="1"/>
    <col min="7164" max="7166" width="7.6328125" style="2" bestFit="1" customWidth="1"/>
    <col min="7167" max="7172" width="4.36328125" style="2" customWidth="1"/>
    <col min="7173" max="7173" width="20.6328125" style="2" customWidth="1"/>
    <col min="7174" max="7392" width="8.7265625" style="2"/>
    <col min="7393" max="7394" width="4.36328125" style="2" customWidth="1"/>
    <col min="7395" max="7395" width="8" style="2" customWidth="1"/>
    <col min="7396" max="7396" width="9.6328125" style="2" customWidth="1"/>
    <col min="7397" max="7397" width="20.6328125" style="2" customWidth="1"/>
    <col min="7398" max="7398" width="6.453125" style="2" customWidth="1"/>
    <col min="7399" max="7402" width="7.6328125" style="2" bestFit="1" customWidth="1"/>
    <col min="7403" max="7403" width="9.90625" style="2" bestFit="1" customWidth="1"/>
    <col min="7404" max="7404" width="7.6328125" style="2" bestFit="1" customWidth="1"/>
    <col min="7405" max="7405" width="9.90625" style="2" bestFit="1" customWidth="1"/>
    <col min="7406" max="7409" width="7.6328125" style="2" bestFit="1" customWidth="1"/>
    <col min="7410" max="7412" width="9.90625" style="2" bestFit="1" customWidth="1"/>
    <col min="7413" max="7413" width="7.6328125" style="2" bestFit="1" customWidth="1"/>
    <col min="7414" max="7414" width="9.90625" style="2" bestFit="1" customWidth="1"/>
    <col min="7415" max="7415" width="7.6328125" style="2" bestFit="1" customWidth="1"/>
    <col min="7416" max="7417" width="9.90625" style="2" bestFit="1" customWidth="1"/>
    <col min="7418" max="7418" width="7.6328125" style="2" bestFit="1" customWidth="1"/>
    <col min="7419" max="7419" width="9.90625" style="2" bestFit="1" customWidth="1"/>
    <col min="7420" max="7422" width="7.6328125" style="2" bestFit="1" customWidth="1"/>
    <col min="7423" max="7428" width="4.36328125" style="2" customWidth="1"/>
    <col min="7429" max="7429" width="20.6328125" style="2" customWidth="1"/>
    <col min="7430" max="7648" width="8.7265625" style="2"/>
    <col min="7649" max="7650" width="4.36328125" style="2" customWidth="1"/>
    <col min="7651" max="7651" width="8" style="2" customWidth="1"/>
    <col min="7652" max="7652" width="9.6328125" style="2" customWidth="1"/>
    <col min="7653" max="7653" width="20.6328125" style="2" customWidth="1"/>
    <col min="7654" max="7654" width="6.453125" style="2" customWidth="1"/>
    <col min="7655" max="7658" width="7.6328125" style="2" bestFit="1" customWidth="1"/>
    <col min="7659" max="7659" width="9.90625" style="2" bestFit="1" customWidth="1"/>
    <col min="7660" max="7660" width="7.6328125" style="2" bestFit="1" customWidth="1"/>
    <col min="7661" max="7661" width="9.90625" style="2" bestFit="1" customWidth="1"/>
    <col min="7662" max="7665" width="7.6328125" style="2" bestFit="1" customWidth="1"/>
    <col min="7666" max="7668" width="9.90625" style="2" bestFit="1" customWidth="1"/>
    <col min="7669" max="7669" width="7.6328125" style="2" bestFit="1" customWidth="1"/>
    <col min="7670" max="7670" width="9.90625" style="2" bestFit="1" customWidth="1"/>
    <col min="7671" max="7671" width="7.6328125" style="2" bestFit="1" customWidth="1"/>
    <col min="7672" max="7673" width="9.90625" style="2" bestFit="1" customWidth="1"/>
    <col min="7674" max="7674" width="7.6328125" style="2" bestFit="1" customWidth="1"/>
    <col min="7675" max="7675" width="9.90625" style="2" bestFit="1" customWidth="1"/>
    <col min="7676" max="7678" width="7.6328125" style="2" bestFit="1" customWidth="1"/>
    <col min="7679" max="7684" width="4.36328125" style="2" customWidth="1"/>
    <col min="7685" max="7685" width="20.6328125" style="2" customWidth="1"/>
    <col min="7686" max="7904" width="8.7265625" style="2"/>
    <col min="7905" max="7906" width="4.36328125" style="2" customWidth="1"/>
    <col min="7907" max="7907" width="8" style="2" customWidth="1"/>
    <col min="7908" max="7908" width="9.6328125" style="2" customWidth="1"/>
    <col min="7909" max="7909" width="20.6328125" style="2" customWidth="1"/>
    <col min="7910" max="7910" width="6.453125" style="2" customWidth="1"/>
    <col min="7911" max="7914" width="7.6328125" style="2" bestFit="1" customWidth="1"/>
    <col min="7915" max="7915" width="9.90625" style="2" bestFit="1" customWidth="1"/>
    <col min="7916" max="7916" width="7.6328125" style="2" bestFit="1" customWidth="1"/>
    <col min="7917" max="7917" width="9.90625" style="2" bestFit="1" customWidth="1"/>
    <col min="7918" max="7921" width="7.6328125" style="2" bestFit="1" customWidth="1"/>
    <col min="7922" max="7924" width="9.90625" style="2" bestFit="1" customWidth="1"/>
    <col min="7925" max="7925" width="7.6328125" style="2" bestFit="1" customWidth="1"/>
    <col min="7926" max="7926" width="9.90625" style="2" bestFit="1" customWidth="1"/>
    <col min="7927" max="7927" width="7.6328125" style="2" bestFit="1" customWidth="1"/>
    <col min="7928" max="7929" width="9.90625" style="2" bestFit="1" customWidth="1"/>
    <col min="7930" max="7930" width="7.6328125" style="2" bestFit="1" customWidth="1"/>
    <col min="7931" max="7931" width="9.90625" style="2" bestFit="1" customWidth="1"/>
    <col min="7932" max="7934" width="7.6328125" style="2" bestFit="1" customWidth="1"/>
    <col min="7935" max="7940" width="4.36328125" style="2" customWidth="1"/>
    <col min="7941" max="7941" width="20.6328125" style="2" customWidth="1"/>
    <col min="7942" max="8160" width="8.7265625" style="2"/>
    <col min="8161" max="8162" width="4.36328125" style="2" customWidth="1"/>
    <col min="8163" max="8163" width="8" style="2" customWidth="1"/>
    <col min="8164" max="8164" width="9.6328125" style="2" customWidth="1"/>
    <col min="8165" max="8165" width="20.6328125" style="2" customWidth="1"/>
    <col min="8166" max="8166" width="6.453125" style="2" customWidth="1"/>
    <col min="8167" max="8170" width="7.6328125" style="2" bestFit="1" customWidth="1"/>
    <col min="8171" max="8171" width="9.90625" style="2" bestFit="1" customWidth="1"/>
    <col min="8172" max="8172" width="7.6328125" style="2" bestFit="1" customWidth="1"/>
    <col min="8173" max="8173" width="9.90625" style="2" bestFit="1" customWidth="1"/>
    <col min="8174" max="8177" width="7.6328125" style="2" bestFit="1" customWidth="1"/>
    <col min="8178" max="8180" width="9.90625" style="2" bestFit="1" customWidth="1"/>
    <col min="8181" max="8181" width="7.6328125" style="2" bestFit="1" customWidth="1"/>
    <col min="8182" max="8182" width="9.90625" style="2" bestFit="1" customWidth="1"/>
    <col min="8183" max="8183" width="7.6328125" style="2" bestFit="1" customWidth="1"/>
    <col min="8184" max="8185" width="9.90625" style="2" bestFit="1" customWidth="1"/>
    <col min="8186" max="8186" width="7.6328125" style="2" bestFit="1" customWidth="1"/>
    <col min="8187" max="8187" width="9.90625" style="2" bestFit="1" customWidth="1"/>
    <col min="8188" max="8190" width="7.6328125" style="2" bestFit="1" customWidth="1"/>
    <col min="8191" max="8196" width="4.36328125" style="2" customWidth="1"/>
    <col min="8197" max="8197" width="20.6328125" style="2" customWidth="1"/>
    <col min="8198" max="8416" width="8.7265625" style="2"/>
    <col min="8417" max="8418" width="4.36328125" style="2" customWidth="1"/>
    <col min="8419" max="8419" width="8" style="2" customWidth="1"/>
    <col min="8420" max="8420" width="9.6328125" style="2" customWidth="1"/>
    <col min="8421" max="8421" width="20.6328125" style="2" customWidth="1"/>
    <col min="8422" max="8422" width="6.453125" style="2" customWidth="1"/>
    <col min="8423" max="8426" width="7.6328125" style="2" bestFit="1" customWidth="1"/>
    <col min="8427" max="8427" width="9.90625" style="2" bestFit="1" customWidth="1"/>
    <col min="8428" max="8428" width="7.6328125" style="2" bestFit="1" customWidth="1"/>
    <col min="8429" max="8429" width="9.90625" style="2" bestFit="1" customWidth="1"/>
    <col min="8430" max="8433" width="7.6328125" style="2" bestFit="1" customWidth="1"/>
    <col min="8434" max="8436" width="9.90625" style="2" bestFit="1" customWidth="1"/>
    <col min="8437" max="8437" width="7.6328125" style="2" bestFit="1" customWidth="1"/>
    <col min="8438" max="8438" width="9.90625" style="2" bestFit="1" customWidth="1"/>
    <col min="8439" max="8439" width="7.6328125" style="2" bestFit="1" customWidth="1"/>
    <col min="8440" max="8441" width="9.90625" style="2" bestFit="1" customWidth="1"/>
    <col min="8442" max="8442" width="7.6328125" style="2" bestFit="1" customWidth="1"/>
    <col min="8443" max="8443" width="9.90625" style="2" bestFit="1" customWidth="1"/>
    <col min="8444" max="8446" width="7.6328125" style="2" bestFit="1" customWidth="1"/>
    <col min="8447" max="8452" width="4.36328125" style="2" customWidth="1"/>
    <col min="8453" max="8453" width="20.6328125" style="2" customWidth="1"/>
    <col min="8454" max="8672" width="8.7265625" style="2"/>
    <col min="8673" max="8674" width="4.36328125" style="2" customWidth="1"/>
    <col min="8675" max="8675" width="8" style="2" customWidth="1"/>
    <col min="8676" max="8676" width="9.6328125" style="2" customWidth="1"/>
    <col min="8677" max="8677" width="20.6328125" style="2" customWidth="1"/>
    <col min="8678" max="8678" width="6.453125" style="2" customWidth="1"/>
    <col min="8679" max="8682" width="7.6328125" style="2" bestFit="1" customWidth="1"/>
    <col min="8683" max="8683" width="9.90625" style="2" bestFit="1" customWidth="1"/>
    <col min="8684" max="8684" width="7.6328125" style="2" bestFit="1" customWidth="1"/>
    <col min="8685" max="8685" width="9.90625" style="2" bestFit="1" customWidth="1"/>
    <col min="8686" max="8689" width="7.6328125" style="2" bestFit="1" customWidth="1"/>
    <col min="8690" max="8692" width="9.90625" style="2" bestFit="1" customWidth="1"/>
    <col min="8693" max="8693" width="7.6328125" style="2" bestFit="1" customWidth="1"/>
    <col min="8694" max="8694" width="9.90625" style="2" bestFit="1" customWidth="1"/>
    <col min="8695" max="8695" width="7.6328125" style="2" bestFit="1" customWidth="1"/>
    <col min="8696" max="8697" width="9.90625" style="2" bestFit="1" customWidth="1"/>
    <col min="8698" max="8698" width="7.6328125" style="2" bestFit="1" customWidth="1"/>
    <col min="8699" max="8699" width="9.90625" style="2" bestFit="1" customWidth="1"/>
    <col min="8700" max="8702" width="7.6328125" style="2" bestFit="1" customWidth="1"/>
    <col min="8703" max="8708" width="4.36328125" style="2" customWidth="1"/>
    <col min="8709" max="8709" width="20.6328125" style="2" customWidth="1"/>
    <col min="8710" max="8928" width="8.7265625" style="2"/>
    <col min="8929" max="8930" width="4.36328125" style="2" customWidth="1"/>
    <col min="8931" max="8931" width="8" style="2" customWidth="1"/>
    <col min="8932" max="8932" width="9.6328125" style="2" customWidth="1"/>
    <col min="8933" max="8933" width="20.6328125" style="2" customWidth="1"/>
    <col min="8934" max="8934" width="6.453125" style="2" customWidth="1"/>
    <col min="8935" max="8938" width="7.6328125" style="2" bestFit="1" customWidth="1"/>
    <col min="8939" max="8939" width="9.90625" style="2" bestFit="1" customWidth="1"/>
    <col min="8940" max="8940" width="7.6328125" style="2" bestFit="1" customWidth="1"/>
    <col min="8941" max="8941" width="9.90625" style="2" bestFit="1" customWidth="1"/>
    <col min="8942" max="8945" width="7.6328125" style="2" bestFit="1" customWidth="1"/>
    <col min="8946" max="8948" width="9.90625" style="2" bestFit="1" customWidth="1"/>
    <col min="8949" max="8949" width="7.6328125" style="2" bestFit="1" customWidth="1"/>
    <col min="8950" max="8950" width="9.90625" style="2" bestFit="1" customWidth="1"/>
    <col min="8951" max="8951" width="7.6328125" style="2" bestFit="1" customWidth="1"/>
    <col min="8952" max="8953" width="9.90625" style="2" bestFit="1" customWidth="1"/>
    <col min="8954" max="8954" width="7.6328125" style="2" bestFit="1" customWidth="1"/>
    <col min="8955" max="8955" width="9.90625" style="2" bestFit="1" customWidth="1"/>
    <col min="8956" max="8958" width="7.6328125" style="2" bestFit="1" customWidth="1"/>
    <col min="8959" max="8964" width="4.36328125" style="2" customWidth="1"/>
    <col min="8965" max="8965" width="20.6328125" style="2" customWidth="1"/>
    <col min="8966" max="9184" width="8.7265625" style="2"/>
    <col min="9185" max="9186" width="4.36328125" style="2" customWidth="1"/>
    <col min="9187" max="9187" width="8" style="2" customWidth="1"/>
    <col min="9188" max="9188" width="9.6328125" style="2" customWidth="1"/>
    <col min="9189" max="9189" width="20.6328125" style="2" customWidth="1"/>
    <col min="9190" max="9190" width="6.453125" style="2" customWidth="1"/>
    <col min="9191" max="9194" width="7.6328125" style="2" bestFit="1" customWidth="1"/>
    <col min="9195" max="9195" width="9.90625" style="2" bestFit="1" customWidth="1"/>
    <col min="9196" max="9196" width="7.6328125" style="2" bestFit="1" customWidth="1"/>
    <col min="9197" max="9197" width="9.90625" style="2" bestFit="1" customWidth="1"/>
    <col min="9198" max="9201" width="7.6328125" style="2" bestFit="1" customWidth="1"/>
    <col min="9202" max="9204" width="9.90625" style="2" bestFit="1" customWidth="1"/>
    <col min="9205" max="9205" width="7.6328125" style="2" bestFit="1" customWidth="1"/>
    <col min="9206" max="9206" width="9.90625" style="2" bestFit="1" customWidth="1"/>
    <col min="9207" max="9207" width="7.6328125" style="2" bestFit="1" customWidth="1"/>
    <col min="9208" max="9209" width="9.90625" style="2" bestFit="1" customWidth="1"/>
    <col min="9210" max="9210" width="7.6328125" style="2" bestFit="1" customWidth="1"/>
    <col min="9211" max="9211" width="9.90625" style="2" bestFit="1" customWidth="1"/>
    <col min="9212" max="9214" width="7.6328125" style="2" bestFit="1" customWidth="1"/>
    <col min="9215" max="9220" width="4.36328125" style="2" customWidth="1"/>
    <col min="9221" max="9221" width="20.6328125" style="2" customWidth="1"/>
    <col min="9222" max="9440" width="8.7265625" style="2"/>
    <col min="9441" max="9442" width="4.36328125" style="2" customWidth="1"/>
    <col min="9443" max="9443" width="8" style="2" customWidth="1"/>
    <col min="9444" max="9444" width="9.6328125" style="2" customWidth="1"/>
    <col min="9445" max="9445" width="20.6328125" style="2" customWidth="1"/>
    <col min="9446" max="9446" width="6.453125" style="2" customWidth="1"/>
    <col min="9447" max="9450" width="7.6328125" style="2" bestFit="1" customWidth="1"/>
    <col min="9451" max="9451" width="9.90625" style="2" bestFit="1" customWidth="1"/>
    <col min="9452" max="9452" width="7.6328125" style="2" bestFit="1" customWidth="1"/>
    <col min="9453" max="9453" width="9.90625" style="2" bestFit="1" customWidth="1"/>
    <col min="9454" max="9457" width="7.6328125" style="2" bestFit="1" customWidth="1"/>
    <col min="9458" max="9460" width="9.90625" style="2" bestFit="1" customWidth="1"/>
    <col min="9461" max="9461" width="7.6328125" style="2" bestFit="1" customWidth="1"/>
    <col min="9462" max="9462" width="9.90625" style="2" bestFit="1" customWidth="1"/>
    <col min="9463" max="9463" width="7.6328125" style="2" bestFit="1" customWidth="1"/>
    <col min="9464" max="9465" width="9.90625" style="2" bestFit="1" customWidth="1"/>
    <col min="9466" max="9466" width="7.6328125" style="2" bestFit="1" customWidth="1"/>
    <col min="9467" max="9467" width="9.90625" style="2" bestFit="1" customWidth="1"/>
    <col min="9468" max="9470" width="7.6328125" style="2" bestFit="1" customWidth="1"/>
    <col min="9471" max="9476" width="4.36328125" style="2" customWidth="1"/>
    <col min="9477" max="9477" width="20.6328125" style="2" customWidth="1"/>
    <col min="9478" max="9696" width="8.7265625" style="2"/>
    <col min="9697" max="9698" width="4.36328125" style="2" customWidth="1"/>
    <col min="9699" max="9699" width="8" style="2" customWidth="1"/>
    <col min="9700" max="9700" width="9.6328125" style="2" customWidth="1"/>
    <col min="9701" max="9701" width="20.6328125" style="2" customWidth="1"/>
    <col min="9702" max="9702" width="6.453125" style="2" customWidth="1"/>
    <col min="9703" max="9706" width="7.6328125" style="2" bestFit="1" customWidth="1"/>
    <col min="9707" max="9707" width="9.90625" style="2" bestFit="1" customWidth="1"/>
    <col min="9708" max="9708" width="7.6328125" style="2" bestFit="1" customWidth="1"/>
    <col min="9709" max="9709" width="9.90625" style="2" bestFit="1" customWidth="1"/>
    <col min="9710" max="9713" width="7.6328125" style="2" bestFit="1" customWidth="1"/>
    <col min="9714" max="9716" width="9.90625" style="2" bestFit="1" customWidth="1"/>
    <col min="9717" max="9717" width="7.6328125" style="2" bestFit="1" customWidth="1"/>
    <col min="9718" max="9718" width="9.90625" style="2" bestFit="1" customWidth="1"/>
    <col min="9719" max="9719" width="7.6328125" style="2" bestFit="1" customWidth="1"/>
    <col min="9720" max="9721" width="9.90625" style="2" bestFit="1" customWidth="1"/>
    <col min="9722" max="9722" width="7.6328125" style="2" bestFit="1" customWidth="1"/>
    <col min="9723" max="9723" width="9.90625" style="2" bestFit="1" customWidth="1"/>
    <col min="9724" max="9726" width="7.6328125" style="2" bestFit="1" customWidth="1"/>
    <col min="9727" max="9732" width="4.36328125" style="2" customWidth="1"/>
    <col min="9733" max="9733" width="20.6328125" style="2" customWidth="1"/>
    <col min="9734" max="9952" width="8.7265625" style="2"/>
    <col min="9953" max="9954" width="4.36328125" style="2" customWidth="1"/>
    <col min="9955" max="9955" width="8" style="2" customWidth="1"/>
    <col min="9956" max="9956" width="9.6328125" style="2" customWidth="1"/>
    <col min="9957" max="9957" width="20.6328125" style="2" customWidth="1"/>
    <col min="9958" max="9958" width="6.453125" style="2" customWidth="1"/>
    <col min="9959" max="9962" width="7.6328125" style="2" bestFit="1" customWidth="1"/>
    <col min="9963" max="9963" width="9.90625" style="2" bestFit="1" customWidth="1"/>
    <col min="9964" max="9964" width="7.6328125" style="2" bestFit="1" customWidth="1"/>
    <col min="9965" max="9965" width="9.90625" style="2" bestFit="1" customWidth="1"/>
    <col min="9966" max="9969" width="7.6328125" style="2" bestFit="1" customWidth="1"/>
    <col min="9970" max="9972" width="9.90625" style="2" bestFit="1" customWidth="1"/>
    <col min="9973" max="9973" width="7.6328125" style="2" bestFit="1" customWidth="1"/>
    <col min="9974" max="9974" width="9.90625" style="2" bestFit="1" customWidth="1"/>
    <col min="9975" max="9975" width="7.6328125" style="2" bestFit="1" customWidth="1"/>
    <col min="9976" max="9977" width="9.90625" style="2" bestFit="1" customWidth="1"/>
    <col min="9978" max="9978" width="7.6328125" style="2" bestFit="1" customWidth="1"/>
    <col min="9979" max="9979" width="9.90625" style="2" bestFit="1" customWidth="1"/>
    <col min="9980" max="9982" width="7.6328125" style="2" bestFit="1" customWidth="1"/>
    <col min="9983" max="9988" width="4.36328125" style="2" customWidth="1"/>
    <col min="9989" max="9989" width="20.6328125" style="2" customWidth="1"/>
    <col min="9990" max="10208" width="8.7265625" style="2"/>
    <col min="10209" max="10210" width="4.36328125" style="2" customWidth="1"/>
    <col min="10211" max="10211" width="8" style="2" customWidth="1"/>
    <col min="10212" max="10212" width="9.6328125" style="2" customWidth="1"/>
    <col min="10213" max="10213" width="20.6328125" style="2" customWidth="1"/>
    <col min="10214" max="10214" width="6.453125" style="2" customWidth="1"/>
    <col min="10215" max="10218" width="7.6328125" style="2" bestFit="1" customWidth="1"/>
    <col min="10219" max="10219" width="9.90625" style="2" bestFit="1" customWidth="1"/>
    <col min="10220" max="10220" width="7.6328125" style="2" bestFit="1" customWidth="1"/>
    <col min="10221" max="10221" width="9.90625" style="2" bestFit="1" customWidth="1"/>
    <col min="10222" max="10225" width="7.6328125" style="2" bestFit="1" customWidth="1"/>
    <col min="10226" max="10228" width="9.90625" style="2" bestFit="1" customWidth="1"/>
    <col min="10229" max="10229" width="7.6328125" style="2" bestFit="1" customWidth="1"/>
    <col min="10230" max="10230" width="9.90625" style="2" bestFit="1" customWidth="1"/>
    <col min="10231" max="10231" width="7.6328125" style="2" bestFit="1" customWidth="1"/>
    <col min="10232" max="10233" width="9.90625" style="2" bestFit="1" customWidth="1"/>
    <col min="10234" max="10234" width="7.6328125" style="2" bestFit="1" customWidth="1"/>
    <col min="10235" max="10235" width="9.90625" style="2" bestFit="1" customWidth="1"/>
    <col min="10236" max="10238" width="7.6328125" style="2" bestFit="1" customWidth="1"/>
    <col min="10239" max="10244" width="4.36328125" style="2" customWidth="1"/>
    <col min="10245" max="10245" width="20.6328125" style="2" customWidth="1"/>
    <col min="10246" max="10464" width="8.7265625" style="2"/>
    <col min="10465" max="10466" width="4.36328125" style="2" customWidth="1"/>
    <col min="10467" max="10467" width="8" style="2" customWidth="1"/>
    <col min="10468" max="10468" width="9.6328125" style="2" customWidth="1"/>
    <col min="10469" max="10469" width="20.6328125" style="2" customWidth="1"/>
    <col min="10470" max="10470" width="6.453125" style="2" customWidth="1"/>
    <col min="10471" max="10474" width="7.6328125" style="2" bestFit="1" customWidth="1"/>
    <col min="10475" max="10475" width="9.90625" style="2" bestFit="1" customWidth="1"/>
    <col min="10476" max="10476" width="7.6328125" style="2" bestFit="1" customWidth="1"/>
    <col min="10477" max="10477" width="9.90625" style="2" bestFit="1" customWidth="1"/>
    <col min="10478" max="10481" width="7.6328125" style="2" bestFit="1" customWidth="1"/>
    <col min="10482" max="10484" width="9.90625" style="2" bestFit="1" customWidth="1"/>
    <col min="10485" max="10485" width="7.6328125" style="2" bestFit="1" customWidth="1"/>
    <col min="10486" max="10486" width="9.90625" style="2" bestFit="1" customWidth="1"/>
    <col min="10487" max="10487" width="7.6328125" style="2" bestFit="1" customWidth="1"/>
    <col min="10488" max="10489" width="9.90625" style="2" bestFit="1" customWidth="1"/>
    <col min="10490" max="10490" width="7.6328125" style="2" bestFit="1" customWidth="1"/>
    <col min="10491" max="10491" width="9.90625" style="2" bestFit="1" customWidth="1"/>
    <col min="10492" max="10494" width="7.6328125" style="2" bestFit="1" customWidth="1"/>
    <col min="10495" max="10500" width="4.36328125" style="2" customWidth="1"/>
    <col min="10501" max="10501" width="20.6328125" style="2" customWidth="1"/>
    <col min="10502" max="10720" width="8.7265625" style="2"/>
    <col min="10721" max="10722" width="4.36328125" style="2" customWidth="1"/>
    <col min="10723" max="10723" width="8" style="2" customWidth="1"/>
    <col min="10724" max="10724" width="9.6328125" style="2" customWidth="1"/>
    <col min="10725" max="10725" width="20.6328125" style="2" customWidth="1"/>
    <col min="10726" max="10726" width="6.453125" style="2" customWidth="1"/>
    <col min="10727" max="10730" width="7.6328125" style="2" bestFit="1" customWidth="1"/>
    <col min="10731" max="10731" width="9.90625" style="2" bestFit="1" customWidth="1"/>
    <col min="10732" max="10732" width="7.6328125" style="2" bestFit="1" customWidth="1"/>
    <col min="10733" max="10733" width="9.90625" style="2" bestFit="1" customWidth="1"/>
    <col min="10734" max="10737" width="7.6328125" style="2" bestFit="1" customWidth="1"/>
    <col min="10738" max="10740" width="9.90625" style="2" bestFit="1" customWidth="1"/>
    <col min="10741" max="10741" width="7.6328125" style="2" bestFit="1" customWidth="1"/>
    <col min="10742" max="10742" width="9.90625" style="2" bestFit="1" customWidth="1"/>
    <col min="10743" max="10743" width="7.6328125" style="2" bestFit="1" customWidth="1"/>
    <col min="10744" max="10745" width="9.90625" style="2" bestFit="1" customWidth="1"/>
    <col min="10746" max="10746" width="7.6328125" style="2" bestFit="1" customWidth="1"/>
    <col min="10747" max="10747" width="9.90625" style="2" bestFit="1" customWidth="1"/>
    <col min="10748" max="10750" width="7.6328125" style="2" bestFit="1" customWidth="1"/>
    <col min="10751" max="10756" width="4.36328125" style="2" customWidth="1"/>
    <col min="10757" max="10757" width="20.6328125" style="2" customWidth="1"/>
    <col min="10758" max="10976" width="8.7265625" style="2"/>
    <col min="10977" max="10978" width="4.36328125" style="2" customWidth="1"/>
    <col min="10979" max="10979" width="8" style="2" customWidth="1"/>
    <col min="10980" max="10980" width="9.6328125" style="2" customWidth="1"/>
    <col min="10981" max="10981" width="20.6328125" style="2" customWidth="1"/>
    <col min="10982" max="10982" width="6.453125" style="2" customWidth="1"/>
    <col min="10983" max="10986" width="7.6328125" style="2" bestFit="1" customWidth="1"/>
    <col min="10987" max="10987" width="9.90625" style="2" bestFit="1" customWidth="1"/>
    <col min="10988" max="10988" width="7.6328125" style="2" bestFit="1" customWidth="1"/>
    <col min="10989" max="10989" width="9.90625" style="2" bestFit="1" customWidth="1"/>
    <col min="10990" max="10993" width="7.6328125" style="2" bestFit="1" customWidth="1"/>
    <col min="10994" max="10996" width="9.90625" style="2" bestFit="1" customWidth="1"/>
    <col min="10997" max="10997" width="7.6328125" style="2" bestFit="1" customWidth="1"/>
    <col min="10998" max="10998" width="9.90625" style="2" bestFit="1" customWidth="1"/>
    <col min="10999" max="10999" width="7.6328125" style="2" bestFit="1" customWidth="1"/>
    <col min="11000" max="11001" width="9.90625" style="2" bestFit="1" customWidth="1"/>
    <col min="11002" max="11002" width="7.6328125" style="2" bestFit="1" customWidth="1"/>
    <col min="11003" max="11003" width="9.90625" style="2" bestFit="1" customWidth="1"/>
    <col min="11004" max="11006" width="7.6328125" style="2" bestFit="1" customWidth="1"/>
    <col min="11007" max="11012" width="4.36328125" style="2" customWidth="1"/>
    <col min="11013" max="11013" width="20.6328125" style="2" customWidth="1"/>
    <col min="11014" max="11232" width="8.7265625" style="2"/>
    <col min="11233" max="11234" width="4.36328125" style="2" customWidth="1"/>
    <col min="11235" max="11235" width="8" style="2" customWidth="1"/>
    <col min="11236" max="11236" width="9.6328125" style="2" customWidth="1"/>
    <col min="11237" max="11237" width="20.6328125" style="2" customWidth="1"/>
    <col min="11238" max="11238" width="6.453125" style="2" customWidth="1"/>
    <col min="11239" max="11242" width="7.6328125" style="2" bestFit="1" customWidth="1"/>
    <col min="11243" max="11243" width="9.90625" style="2" bestFit="1" customWidth="1"/>
    <col min="11244" max="11244" width="7.6328125" style="2" bestFit="1" customWidth="1"/>
    <col min="11245" max="11245" width="9.90625" style="2" bestFit="1" customWidth="1"/>
    <col min="11246" max="11249" width="7.6328125" style="2" bestFit="1" customWidth="1"/>
    <col min="11250" max="11252" width="9.90625" style="2" bestFit="1" customWidth="1"/>
    <col min="11253" max="11253" width="7.6328125" style="2" bestFit="1" customWidth="1"/>
    <col min="11254" max="11254" width="9.90625" style="2" bestFit="1" customWidth="1"/>
    <col min="11255" max="11255" width="7.6328125" style="2" bestFit="1" customWidth="1"/>
    <col min="11256" max="11257" width="9.90625" style="2" bestFit="1" customWidth="1"/>
    <col min="11258" max="11258" width="7.6328125" style="2" bestFit="1" customWidth="1"/>
    <col min="11259" max="11259" width="9.90625" style="2" bestFit="1" customWidth="1"/>
    <col min="11260" max="11262" width="7.6328125" style="2" bestFit="1" customWidth="1"/>
    <col min="11263" max="11268" width="4.36328125" style="2" customWidth="1"/>
    <col min="11269" max="11269" width="20.6328125" style="2" customWidth="1"/>
    <col min="11270" max="11488" width="8.7265625" style="2"/>
    <col min="11489" max="11490" width="4.36328125" style="2" customWidth="1"/>
    <col min="11491" max="11491" width="8" style="2" customWidth="1"/>
    <col min="11492" max="11492" width="9.6328125" style="2" customWidth="1"/>
    <col min="11493" max="11493" width="20.6328125" style="2" customWidth="1"/>
    <col min="11494" max="11494" width="6.453125" style="2" customWidth="1"/>
    <col min="11495" max="11498" width="7.6328125" style="2" bestFit="1" customWidth="1"/>
    <col min="11499" max="11499" width="9.90625" style="2" bestFit="1" customWidth="1"/>
    <col min="11500" max="11500" width="7.6328125" style="2" bestFit="1" customWidth="1"/>
    <col min="11501" max="11501" width="9.90625" style="2" bestFit="1" customWidth="1"/>
    <col min="11502" max="11505" width="7.6328125" style="2" bestFit="1" customWidth="1"/>
    <col min="11506" max="11508" width="9.90625" style="2" bestFit="1" customWidth="1"/>
    <col min="11509" max="11509" width="7.6328125" style="2" bestFit="1" customWidth="1"/>
    <col min="11510" max="11510" width="9.90625" style="2" bestFit="1" customWidth="1"/>
    <col min="11511" max="11511" width="7.6328125" style="2" bestFit="1" customWidth="1"/>
    <col min="11512" max="11513" width="9.90625" style="2" bestFit="1" customWidth="1"/>
    <col min="11514" max="11514" width="7.6328125" style="2" bestFit="1" customWidth="1"/>
    <col min="11515" max="11515" width="9.90625" style="2" bestFit="1" customWidth="1"/>
    <col min="11516" max="11518" width="7.6328125" style="2" bestFit="1" customWidth="1"/>
    <col min="11519" max="11524" width="4.36328125" style="2" customWidth="1"/>
    <col min="11525" max="11525" width="20.6328125" style="2" customWidth="1"/>
    <col min="11526" max="11744" width="8.7265625" style="2"/>
    <col min="11745" max="11746" width="4.36328125" style="2" customWidth="1"/>
    <col min="11747" max="11747" width="8" style="2" customWidth="1"/>
    <col min="11748" max="11748" width="9.6328125" style="2" customWidth="1"/>
    <col min="11749" max="11749" width="20.6328125" style="2" customWidth="1"/>
    <col min="11750" max="11750" width="6.453125" style="2" customWidth="1"/>
    <col min="11751" max="11754" width="7.6328125" style="2" bestFit="1" customWidth="1"/>
    <col min="11755" max="11755" width="9.90625" style="2" bestFit="1" customWidth="1"/>
    <col min="11756" max="11756" width="7.6328125" style="2" bestFit="1" customWidth="1"/>
    <col min="11757" max="11757" width="9.90625" style="2" bestFit="1" customWidth="1"/>
    <col min="11758" max="11761" width="7.6328125" style="2" bestFit="1" customWidth="1"/>
    <col min="11762" max="11764" width="9.90625" style="2" bestFit="1" customWidth="1"/>
    <col min="11765" max="11765" width="7.6328125" style="2" bestFit="1" customWidth="1"/>
    <col min="11766" max="11766" width="9.90625" style="2" bestFit="1" customWidth="1"/>
    <col min="11767" max="11767" width="7.6328125" style="2" bestFit="1" customWidth="1"/>
    <col min="11768" max="11769" width="9.90625" style="2" bestFit="1" customWidth="1"/>
    <col min="11770" max="11770" width="7.6328125" style="2" bestFit="1" customWidth="1"/>
    <col min="11771" max="11771" width="9.90625" style="2" bestFit="1" customWidth="1"/>
    <col min="11772" max="11774" width="7.6328125" style="2" bestFit="1" customWidth="1"/>
    <col min="11775" max="11780" width="4.36328125" style="2" customWidth="1"/>
    <col min="11781" max="11781" width="20.6328125" style="2" customWidth="1"/>
    <col min="11782" max="12000" width="8.7265625" style="2"/>
    <col min="12001" max="12002" width="4.36328125" style="2" customWidth="1"/>
    <col min="12003" max="12003" width="8" style="2" customWidth="1"/>
    <col min="12004" max="12004" width="9.6328125" style="2" customWidth="1"/>
    <col min="12005" max="12005" width="20.6328125" style="2" customWidth="1"/>
    <col min="12006" max="12006" width="6.453125" style="2" customWidth="1"/>
    <col min="12007" max="12010" width="7.6328125" style="2" bestFit="1" customWidth="1"/>
    <col min="12011" max="12011" width="9.90625" style="2" bestFit="1" customWidth="1"/>
    <col min="12012" max="12012" width="7.6328125" style="2" bestFit="1" customWidth="1"/>
    <col min="12013" max="12013" width="9.90625" style="2" bestFit="1" customWidth="1"/>
    <col min="12014" max="12017" width="7.6328125" style="2" bestFit="1" customWidth="1"/>
    <col min="12018" max="12020" width="9.90625" style="2" bestFit="1" customWidth="1"/>
    <col min="12021" max="12021" width="7.6328125" style="2" bestFit="1" customWidth="1"/>
    <col min="12022" max="12022" width="9.90625" style="2" bestFit="1" customWidth="1"/>
    <col min="12023" max="12023" width="7.6328125" style="2" bestFit="1" customWidth="1"/>
    <col min="12024" max="12025" width="9.90625" style="2" bestFit="1" customWidth="1"/>
    <col min="12026" max="12026" width="7.6328125" style="2" bestFit="1" customWidth="1"/>
    <col min="12027" max="12027" width="9.90625" style="2" bestFit="1" customWidth="1"/>
    <col min="12028" max="12030" width="7.6328125" style="2" bestFit="1" customWidth="1"/>
    <col min="12031" max="12036" width="4.36328125" style="2" customWidth="1"/>
    <col min="12037" max="12037" width="20.6328125" style="2" customWidth="1"/>
    <col min="12038" max="12256" width="8.7265625" style="2"/>
    <col min="12257" max="12258" width="4.36328125" style="2" customWidth="1"/>
    <col min="12259" max="12259" width="8" style="2" customWidth="1"/>
    <col min="12260" max="12260" width="9.6328125" style="2" customWidth="1"/>
    <col min="12261" max="12261" width="20.6328125" style="2" customWidth="1"/>
    <col min="12262" max="12262" width="6.453125" style="2" customWidth="1"/>
    <col min="12263" max="12266" width="7.6328125" style="2" bestFit="1" customWidth="1"/>
    <col min="12267" max="12267" width="9.90625" style="2" bestFit="1" customWidth="1"/>
    <col min="12268" max="12268" width="7.6328125" style="2" bestFit="1" customWidth="1"/>
    <col min="12269" max="12269" width="9.90625" style="2" bestFit="1" customWidth="1"/>
    <col min="12270" max="12273" width="7.6328125" style="2" bestFit="1" customWidth="1"/>
    <col min="12274" max="12276" width="9.90625" style="2" bestFit="1" customWidth="1"/>
    <col min="12277" max="12277" width="7.6328125" style="2" bestFit="1" customWidth="1"/>
    <col min="12278" max="12278" width="9.90625" style="2" bestFit="1" customWidth="1"/>
    <col min="12279" max="12279" width="7.6328125" style="2" bestFit="1" customWidth="1"/>
    <col min="12280" max="12281" width="9.90625" style="2" bestFit="1" customWidth="1"/>
    <col min="12282" max="12282" width="7.6328125" style="2" bestFit="1" customWidth="1"/>
    <col min="12283" max="12283" width="9.90625" style="2" bestFit="1" customWidth="1"/>
    <col min="12284" max="12286" width="7.6328125" style="2" bestFit="1" customWidth="1"/>
    <col min="12287" max="12292" width="4.36328125" style="2" customWidth="1"/>
    <col min="12293" max="12293" width="20.6328125" style="2" customWidth="1"/>
    <col min="12294" max="12512" width="8.7265625" style="2"/>
    <col min="12513" max="12514" width="4.36328125" style="2" customWidth="1"/>
    <col min="12515" max="12515" width="8" style="2" customWidth="1"/>
    <col min="12516" max="12516" width="9.6328125" style="2" customWidth="1"/>
    <col min="12517" max="12517" width="20.6328125" style="2" customWidth="1"/>
    <col min="12518" max="12518" width="6.453125" style="2" customWidth="1"/>
    <col min="12519" max="12522" width="7.6328125" style="2" bestFit="1" customWidth="1"/>
    <col min="12523" max="12523" width="9.90625" style="2" bestFit="1" customWidth="1"/>
    <col min="12524" max="12524" width="7.6328125" style="2" bestFit="1" customWidth="1"/>
    <col min="12525" max="12525" width="9.90625" style="2" bestFit="1" customWidth="1"/>
    <col min="12526" max="12529" width="7.6328125" style="2" bestFit="1" customWidth="1"/>
    <col min="12530" max="12532" width="9.90625" style="2" bestFit="1" customWidth="1"/>
    <col min="12533" max="12533" width="7.6328125" style="2" bestFit="1" customWidth="1"/>
    <col min="12534" max="12534" width="9.90625" style="2" bestFit="1" customWidth="1"/>
    <col min="12535" max="12535" width="7.6328125" style="2" bestFit="1" customWidth="1"/>
    <col min="12536" max="12537" width="9.90625" style="2" bestFit="1" customWidth="1"/>
    <col min="12538" max="12538" width="7.6328125" style="2" bestFit="1" customWidth="1"/>
    <col min="12539" max="12539" width="9.90625" style="2" bestFit="1" customWidth="1"/>
    <col min="12540" max="12542" width="7.6328125" style="2" bestFit="1" customWidth="1"/>
    <col min="12543" max="12548" width="4.36328125" style="2" customWidth="1"/>
    <col min="12549" max="12549" width="20.6328125" style="2" customWidth="1"/>
    <col min="12550" max="12768" width="8.7265625" style="2"/>
    <col min="12769" max="12770" width="4.36328125" style="2" customWidth="1"/>
    <col min="12771" max="12771" width="8" style="2" customWidth="1"/>
    <col min="12772" max="12772" width="9.6328125" style="2" customWidth="1"/>
    <col min="12773" max="12773" width="20.6328125" style="2" customWidth="1"/>
    <col min="12774" max="12774" width="6.453125" style="2" customWidth="1"/>
    <col min="12775" max="12778" width="7.6328125" style="2" bestFit="1" customWidth="1"/>
    <col min="12779" max="12779" width="9.90625" style="2" bestFit="1" customWidth="1"/>
    <col min="12780" max="12780" width="7.6328125" style="2" bestFit="1" customWidth="1"/>
    <col min="12781" max="12781" width="9.90625" style="2" bestFit="1" customWidth="1"/>
    <col min="12782" max="12785" width="7.6328125" style="2" bestFit="1" customWidth="1"/>
    <col min="12786" max="12788" width="9.90625" style="2" bestFit="1" customWidth="1"/>
    <col min="12789" max="12789" width="7.6328125" style="2" bestFit="1" customWidth="1"/>
    <col min="12790" max="12790" width="9.90625" style="2" bestFit="1" customWidth="1"/>
    <col min="12791" max="12791" width="7.6328125" style="2" bestFit="1" customWidth="1"/>
    <col min="12792" max="12793" width="9.90625" style="2" bestFit="1" customWidth="1"/>
    <col min="12794" max="12794" width="7.6328125" style="2" bestFit="1" customWidth="1"/>
    <col min="12795" max="12795" width="9.90625" style="2" bestFit="1" customWidth="1"/>
    <col min="12796" max="12798" width="7.6328125" style="2" bestFit="1" customWidth="1"/>
    <col min="12799" max="12804" width="4.36328125" style="2" customWidth="1"/>
    <col min="12805" max="12805" width="20.6328125" style="2" customWidth="1"/>
    <col min="12806" max="13024" width="8.7265625" style="2"/>
    <col min="13025" max="13026" width="4.36328125" style="2" customWidth="1"/>
    <col min="13027" max="13027" width="8" style="2" customWidth="1"/>
    <col min="13028" max="13028" width="9.6328125" style="2" customWidth="1"/>
    <col min="13029" max="13029" width="20.6328125" style="2" customWidth="1"/>
    <col min="13030" max="13030" width="6.453125" style="2" customWidth="1"/>
    <col min="13031" max="13034" width="7.6328125" style="2" bestFit="1" customWidth="1"/>
    <col min="13035" max="13035" width="9.90625" style="2" bestFit="1" customWidth="1"/>
    <col min="13036" max="13036" width="7.6328125" style="2" bestFit="1" customWidth="1"/>
    <col min="13037" max="13037" width="9.90625" style="2" bestFit="1" customWidth="1"/>
    <col min="13038" max="13041" width="7.6328125" style="2" bestFit="1" customWidth="1"/>
    <col min="13042" max="13044" width="9.90625" style="2" bestFit="1" customWidth="1"/>
    <col min="13045" max="13045" width="7.6328125" style="2" bestFit="1" customWidth="1"/>
    <col min="13046" max="13046" width="9.90625" style="2" bestFit="1" customWidth="1"/>
    <col min="13047" max="13047" width="7.6328125" style="2" bestFit="1" customWidth="1"/>
    <col min="13048" max="13049" width="9.90625" style="2" bestFit="1" customWidth="1"/>
    <col min="13050" max="13050" width="7.6328125" style="2" bestFit="1" customWidth="1"/>
    <col min="13051" max="13051" width="9.90625" style="2" bestFit="1" customWidth="1"/>
    <col min="13052" max="13054" width="7.6328125" style="2" bestFit="1" customWidth="1"/>
    <col min="13055" max="13060" width="4.36328125" style="2" customWidth="1"/>
    <col min="13061" max="13061" width="20.6328125" style="2" customWidth="1"/>
    <col min="13062" max="13280" width="8.7265625" style="2"/>
    <col min="13281" max="13282" width="4.36328125" style="2" customWidth="1"/>
    <col min="13283" max="13283" width="8" style="2" customWidth="1"/>
    <col min="13284" max="13284" width="9.6328125" style="2" customWidth="1"/>
    <col min="13285" max="13285" width="20.6328125" style="2" customWidth="1"/>
    <col min="13286" max="13286" width="6.453125" style="2" customWidth="1"/>
    <col min="13287" max="13290" width="7.6328125" style="2" bestFit="1" customWidth="1"/>
    <col min="13291" max="13291" width="9.90625" style="2" bestFit="1" customWidth="1"/>
    <col min="13292" max="13292" width="7.6328125" style="2" bestFit="1" customWidth="1"/>
    <col min="13293" max="13293" width="9.90625" style="2" bestFit="1" customWidth="1"/>
    <col min="13294" max="13297" width="7.6328125" style="2" bestFit="1" customWidth="1"/>
    <col min="13298" max="13300" width="9.90625" style="2" bestFit="1" customWidth="1"/>
    <col min="13301" max="13301" width="7.6328125" style="2" bestFit="1" customWidth="1"/>
    <col min="13302" max="13302" width="9.90625" style="2" bestFit="1" customWidth="1"/>
    <col min="13303" max="13303" width="7.6328125" style="2" bestFit="1" customWidth="1"/>
    <col min="13304" max="13305" width="9.90625" style="2" bestFit="1" customWidth="1"/>
    <col min="13306" max="13306" width="7.6328125" style="2" bestFit="1" customWidth="1"/>
    <col min="13307" max="13307" width="9.90625" style="2" bestFit="1" customWidth="1"/>
    <col min="13308" max="13310" width="7.6328125" style="2" bestFit="1" customWidth="1"/>
    <col min="13311" max="13316" width="4.36328125" style="2" customWidth="1"/>
    <col min="13317" max="13317" width="20.6328125" style="2" customWidth="1"/>
    <col min="13318" max="13536" width="8.7265625" style="2"/>
    <col min="13537" max="13538" width="4.36328125" style="2" customWidth="1"/>
    <col min="13539" max="13539" width="8" style="2" customWidth="1"/>
    <col min="13540" max="13540" width="9.6328125" style="2" customWidth="1"/>
    <col min="13541" max="13541" width="20.6328125" style="2" customWidth="1"/>
    <col min="13542" max="13542" width="6.453125" style="2" customWidth="1"/>
    <col min="13543" max="13546" width="7.6328125" style="2" bestFit="1" customWidth="1"/>
    <col min="13547" max="13547" width="9.90625" style="2" bestFit="1" customWidth="1"/>
    <col min="13548" max="13548" width="7.6328125" style="2" bestFit="1" customWidth="1"/>
    <col min="13549" max="13549" width="9.90625" style="2" bestFit="1" customWidth="1"/>
    <col min="13550" max="13553" width="7.6328125" style="2" bestFit="1" customWidth="1"/>
    <col min="13554" max="13556" width="9.90625" style="2" bestFit="1" customWidth="1"/>
    <col min="13557" max="13557" width="7.6328125" style="2" bestFit="1" customWidth="1"/>
    <col min="13558" max="13558" width="9.90625" style="2" bestFit="1" customWidth="1"/>
    <col min="13559" max="13559" width="7.6328125" style="2" bestFit="1" customWidth="1"/>
    <col min="13560" max="13561" width="9.90625" style="2" bestFit="1" customWidth="1"/>
    <col min="13562" max="13562" width="7.6328125" style="2" bestFit="1" customWidth="1"/>
    <col min="13563" max="13563" width="9.90625" style="2" bestFit="1" customWidth="1"/>
    <col min="13564" max="13566" width="7.6328125" style="2" bestFit="1" customWidth="1"/>
    <col min="13567" max="13572" width="4.36328125" style="2" customWidth="1"/>
    <col min="13573" max="13573" width="20.6328125" style="2" customWidth="1"/>
    <col min="13574" max="13792" width="8.7265625" style="2"/>
    <col min="13793" max="13794" width="4.36328125" style="2" customWidth="1"/>
    <col min="13795" max="13795" width="8" style="2" customWidth="1"/>
    <col min="13796" max="13796" width="9.6328125" style="2" customWidth="1"/>
    <col min="13797" max="13797" width="20.6328125" style="2" customWidth="1"/>
    <col min="13798" max="13798" width="6.453125" style="2" customWidth="1"/>
    <col min="13799" max="13802" width="7.6328125" style="2" bestFit="1" customWidth="1"/>
    <col min="13803" max="13803" width="9.90625" style="2" bestFit="1" customWidth="1"/>
    <col min="13804" max="13804" width="7.6328125" style="2" bestFit="1" customWidth="1"/>
    <col min="13805" max="13805" width="9.90625" style="2" bestFit="1" customWidth="1"/>
    <col min="13806" max="13809" width="7.6328125" style="2" bestFit="1" customWidth="1"/>
    <col min="13810" max="13812" width="9.90625" style="2" bestFit="1" customWidth="1"/>
    <col min="13813" max="13813" width="7.6328125" style="2" bestFit="1" customWidth="1"/>
    <col min="13814" max="13814" width="9.90625" style="2" bestFit="1" customWidth="1"/>
    <col min="13815" max="13815" width="7.6328125" style="2" bestFit="1" customWidth="1"/>
    <col min="13816" max="13817" width="9.90625" style="2" bestFit="1" customWidth="1"/>
    <col min="13818" max="13818" width="7.6328125" style="2" bestFit="1" customWidth="1"/>
    <col min="13819" max="13819" width="9.90625" style="2" bestFit="1" customWidth="1"/>
    <col min="13820" max="13822" width="7.6328125" style="2" bestFit="1" customWidth="1"/>
    <col min="13823" max="13828" width="4.36328125" style="2" customWidth="1"/>
    <col min="13829" max="13829" width="20.6328125" style="2" customWidth="1"/>
    <col min="13830" max="14048" width="8.7265625" style="2"/>
    <col min="14049" max="14050" width="4.36328125" style="2" customWidth="1"/>
    <col min="14051" max="14051" width="8" style="2" customWidth="1"/>
    <col min="14052" max="14052" width="9.6328125" style="2" customWidth="1"/>
    <col min="14053" max="14053" width="20.6328125" style="2" customWidth="1"/>
    <col min="14054" max="14054" width="6.453125" style="2" customWidth="1"/>
    <col min="14055" max="14058" width="7.6328125" style="2" bestFit="1" customWidth="1"/>
    <col min="14059" max="14059" width="9.90625" style="2" bestFit="1" customWidth="1"/>
    <col min="14060" max="14060" width="7.6328125" style="2" bestFit="1" customWidth="1"/>
    <col min="14061" max="14061" width="9.90625" style="2" bestFit="1" customWidth="1"/>
    <col min="14062" max="14065" width="7.6328125" style="2" bestFit="1" customWidth="1"/>
    <col min="14066" max="14068" width="9.90625" style="2" bestFit="1" customWidth="1"/>
    <col min="14069" max="14069" width="7.6328125" style="2" bestFit="1" customWidth="1"/>
    <col min="14070" max="14070" width="9.90625" style="2" bestFit="1" customWidth="1"/>
    <col min="14071" max="14071" width="7.6328125" style="2" bestFit="1" customWidth="1"/>
    <col min="14072" max="14073" width="9.90625" style="2" bestFit="1" customWidth="1"/>
    <col min="14074" max="14074" width="7.6328125" style="2" bestFit="1" customWidth="1"/>
    <col min="14075" max="14075" width="9.90625" style="2" bestFit="1" customWidth="1"/>
    <col min="14076" max="14078" width="7.6328125" style="2" bestFit="1" customWidth="1"/>
    <col min="14079" max="14084" width="4.36328125" style="2" customWidth="1"/>
    <col min="14085" max="14085" width="20.6328125" style="2" customWidth="1"/>
    <col min="14086" max="14304" width="8.7265625" style="2"/>
    <col min="14305" max="14306" width="4.36328125" style="2" customWidth="1"/>
    <col min="14307" max="14307" width="8" style="2" customWidth="1"/>
    <col min="14308" max="14308" width="9.6328125" style="2" customWidth="1"/>
    <col min="14309" max="14309" width="20.6328125" style="2" customWidth="1"/>
    <col min="14310" max="14310" width="6.453125" style="2" customWidth="1"/>
    <col min="14311" max="14314" width="7.6328125" style="2" bestFit="1" customWidth="1"/>
    <col min="14315" max="14315" width="9.90625" style="2" bestFit="1" customWidth="1"/>
    <col min="14316" max="14316" width="7.6328125" style="2" bestFit="1" customWidth="1"/>
    <col min="14317" max="14317" width="9.90625" style="2" bestFit="1" customWidth="1"/>
    <col min="14318" max="14321" width="7.6328125" style="2" bestFit="1" customWidth="1"/>
    <col min="14322" max="14324" width="9.90625" style="2" bestFit="1" customWidth="1"/>
    <col min="14325" max="14325" width="7.6328125" style="2" bestFit="1" customWidth="1"/>
    <col min="14326" max="14326" width="9.90625" style="2" bestFit="1" customWidth="1"/>
    <col min="14327" max="14327" width="7.6328125" style="2" bestFit="1" customWidth="1"/>
    <col min="14328" max="14329" width="9.90625" style="2" bestFit="1" customWidth="1"/>
    <col min="14330" max="14330" width="7.6328125" style="2" bestFit="1" customWidth="1"/>
    <col min="14331" max="14331" width="9.90625" style="2" bestFit="1" customWidth="1"/>
    <col min="14332" max="14334" width="7.6328125" style="2" bestFit="1" customWidth="1"/>
    <col min="14335" max="14340" width="4.36328125" style="2" customWidth="1"/>
    <col min="14341" max="14341" width="20.6328125" style="2" customWidth="1"/>
    <col min="14342" max="14560" width="8.7265625" style="2"/>
    <col min="14561" max="14562" width="4.36328125" style="2" customWidth="1"/>
    <col min="14563" max="14563" width="8" style="2" customWidth="1"/>
    <col min="14564" max="14564" width="9.6328125" style="2" customWidth="1"/>
    <col min="14565" max="14565" width="20.6328125" style="2" customWidth="1"/>
    <col min="14566" max="14566" width="6.453125" style="2" customWidth="1"/>
    <col min="14567" max="14570" width="7.6328125" style="2" bestFit="1" customWidth="1"/>
    <col min="14571" max="14571" width="9.90625" style="2" bestFit="1" customWidth="1"/>
    <col min="14572" max="14572" width="7.6328125" style="2" bestFit="1" customWidth="1"/>
    <col min="14573" max="14573" width="9.90625" style="2" bestFit="1" customWidth="1"/>
    <col min="14574" max="14577" width="7.6328125" style="2" bestFit="1" customWidth="1"/>
    <col min="14578" max="14580" width="9.90625" style="2" bestFit="1" customWidth="1"/>
    <col min="14581" max="14581" width="7.6328125" style="2" bestFit="1" customWidth="1"/>
    <col min="14582" max="14582" width="9.90625" style="2" bestFit="1" customWidth="1"/>
    <col min="14583" max="14583" width="7.6328125" style="2" bestFit="1" customWidth="1"/>
    <col min="14584" max="14585" width="9.90625" style="2" bestFit="1" customWidth="1"/>
    <col min="14586" max="14586" width="7.6328125" style="2" bestFit="1" customWidth="1"/>
    <col min="14587" max="14587" width="9.90625" style="2" bestFit="1" customWidth="1"/>
    <col min="14588" max="14590" width="7.6328125" style="2" bestFit="1" customWidth="1"/>
    <col min="14591" max="14596" width="4.36328125" style="2" customWidth="1"/>
    <col min="14597" max="14597" width="20.6328125" style="2" customWidth="1"/>
    <col min="14598" max="14816" width="8.7265625" style="2"/>
    <col min="14817" max="14818" width="4.36328125" style="2" customWidth="1"/>
    <col min="14819" max="14819" width="8" style="2" customWidth="1"/>
    <col min="14820" max="14820" width="9.6328125" style="2" customWidth="1"/>
    <col min="14821" max="14821" width="20.6328125" style="2" customWidth="1"/>
    <col min="14822" max="14822" width="6.453125" style="2" customWidth="1"/>
    <col min="14823" max="14826" width="7.6328125" style="2" bestFit="1" customWidth="1"/>
    <col min="14827" max="14827" width="9.90625" style="2" bestFit="1" customWidth="1"/>
    <col min="14828" max="14828" width="7.6328125" style="2" bestFit="1" customWidth="1"/>
    <col min="14829" max="14829" width="9.90625" style="2" bestFit="1" customWidth="1"/>
    <col min="14830" max="14833" width="7.6328125" style="2" bestFit="1" customWidth="1"/>
    <col min="14834" max="14836" width="9.90625" style="2" bestFit="1" customWidth="1"/>
    <col min="14837" max="14837" width="7.6328125" style="2" bestFit="1" customWidth="1"/>
    <col min="14838" max="14838" width="9.90625" style="2" bestFit="1" customWidth="1"/>
    <col min="14839" max="14839" width="7.6328125" style="2" bestFit="1" customWidth="1"/>
    <col min="14840" max="14841" width="9.90625" style="2" bestFit="1" customWidth="1"/>
    <col min="14842" max="14842" width="7.6328125" style="2" bestFit="1" customWidth="1"/>
    <col min="14843" max="14843" width="9.90625" style="2" bestFit="1" customWidth="1"/>
    <col min="14844" max="14846" width="7.6328125" style="2" bestFit="1" customWidth="1"/>
    <col min="14847" max="14852" width="4.36328125" style="2" customWidth="1"/>
    <col min="14853" max="14853" width="20.6328125" style="2" customWidth="1"/>
    <col min="14854" max="15072" width="8.7265625" style="2"/>
    <col min="15073" max="15074" width="4.36328125" style="2" customWidth="1"/>
    <col min="15075" max="15075" width="8" style="2" customWidth="1"/>
    <col min="15076" max="15076" width="9.6328125" style="2" customWidth="1"/>
    <col min="15077" max="15077" width="20.6328125" style="2" customWidth="1"/>
    <col min="15078" max="15078" width="6.453125" style="2" customWidth="1"/>
    <col min="15079" max="15082" width="7.6328125" style="2" bestFit="1" customWidth="1"/>
    <col min="15083" max="15083" width="9.90625" style="2" bestFit="1" customWidth="1"/>
    <col min="15084" max="15084" width="7.6328125" style="2" bestFit="1" customWidth="1"/>
    <col min="15085" max="15085" width="9.90625" style="2" bestFit="1" customWidth="1"/>
    <col min="15086" max="15089" width="7.6328125" style="2" bestFit="1" customWidth="1"/>
    <col min="15090" max="15092" width="9.90625" style="2" bestFit="1" customWidth="1"/>
    <col min="15093" max="15093" width="7.6328125" style="2" bestFit="1" customWidth="1"/>
    <col min="15094" max="15094" width="9.90625" style="2" bestFit="1" customWidth="1"/>
    <col min="15095" max="15095" width="7.6328125" style="2" bestFit="1" customWidth="1"/>
    <col min="15096" max="15097" width="9.90625" style="2" bestFit="1" customWidth="1"/>
    <col min="15098" max="15098" width="7.6328125" style="2" bestFit="1" customWidth="1"/>
    <col min="15099" max="15099" width="9.90625" style="2" bestFit="1" customWidth="1"/>
    <col min="15100" max="15102" width="7.6328125" style="2" bestFit="1" customWidth="1"/>
    <col min="15103" max="15108" width="4.36328125" style="2" customWidth="1"/>
    <col min="15109" max="15109" width="20.6328125" style="2" customWidth="1"/>
    <col min="15110" max="15328" width="8.7265625" style="2"/>
    <col min="15329" max="15330" width="4.36328125" style="2" customWidth="1"/>
    <col min="15331" max="15331" width="8" style="2" customWidth="1"/>
    <col min="15332" max="15332" width="9.6328125" style="2" customWidth="1"/>
    <col min="15333" max="15333" width="20.6328125" style="2" customWidth="1"/>
    <col min="15334" max="15334" width="6.453125" style="2" customWidth="1"/>
    <col min="15335" max="15338" width="7.6328125" style="2" bestFit="1" customWidth="1"/>
    <col min="15339" max="15339" width="9.90625" style="2" bestFit="1" customWidth="1"/>
    <col min="15340" max="15340" width="7.6328125" style="2" bestFit="1" customWidth="1"/>
    <col min="15341" max="15341" width="9.90625" style="2" bestFit="1" customWidth="1"/>
    <col min="15342" max="15345" width="7.6328125" style="2" bestFit="1" customWidth="1"/>
    <col min="15346" max="15348" width="9.90625" style="2" bestFit="1" customWidth="1"/>
    <col min="15349" max="15349" width="7.6328125" style="2" bestFit="1" customWidth="1"/>
    <col min="15350" max="15350" width="9.90625" style="2" bestFit="1" customWidth="1"/>
    <col min="15351" max="15351" width="7.6328125" style="2" bestFit="1" customWidth="1"/>
    <col min="15352" max="15353" width="9.90625" style="2" bestFit="1" customWidth="1"/>
    <col min="15354" max="15354" width="7.6328125" style="2" bestFit="1" customWidth="1"/>
    <col min="15355" max="15355" width="9.90625" style="2" bestFit="1" customWidth="1"/>
    <col min="15356" max="15358" width="7.6328125" style="2" bestFit="1" customWidth="1"/>
    <col min="15359" max="15364" width="4.36328125" style="2" customWidth="1"/>
    <col min="15365" max="15365" width="20.6328125" style="2" customWidth="1"/>
    <col min="15366" max="15584" width="8.7265625" style="2"/>
    <col min="15585" max="15586" width="4.36328125" style="2" customWidth="1"/>
    <col min="15587" max="15587" width="8" style="2" customWidth="1"/>
    <col min="15588" max="15588" width="9.6328125" style="2" customWidth="1"/>
    <col min="15589" max="15589" width="20.6328125" style="2" customWidth="1"/>
    <col min="15590" max="15590" width="6.453125" style="2" customWidth="1"/>
    <col min="15591" max="15594" width="7.6328125" style="2" bestFit="1" customWidth="1"/>
    <col min="15595" max="15595" width="9.90625" style="2" bestFit="1" customWidth="1"/>
    <col min="15596" max="15596" width="7.6328125" style="2" bestFit="1" customWidth="1"/>
    <col min="15597" max="15597" width="9.90625" style="2" bestFit="1" customWidth="1"/>
    <col min="15598" max="15601" width="7.6328125" style="2" bestFit="1" customWidth="1"/>
    <col min="15602" max="15604" width="9.90625" style="2" bestFit="1" customWidth="1"/>
    <col min="15605" max="15605" width="7.6328125" style="2" bestFit="1" customWidth="1"/>
    <col min="15606" max="15606" width="9.90625" style="2" bestFit="1" customWidth="1"/>
    <col min="15607" max="15607" width="7.6328125" style="2" bestFit="1" customWidth="1"/>
    <col min="15608" max="15609" width="9.90625" style="2" bestFit="1" customWidth="1"/>
    <col min="15610" max="15610" width="7.6328125" style="2" bestFit="1" customWidth="1"/>
    <col min="15611" max="15611" width="9.90625" style="2" bestFit="1" customWidth="1"/>
    <col min="15612" max="15614" width="7.6328125" style="2" bestFit="1" customWidth="1"/>
    <col min="15615" max="15620" width="4.36328125" style="2" customWidth="1"/>
    <col min="15621" max="15621" width="20.6328125" style="2" customWidth="1"/>
    <col min="15622" max="15840" width="8.7265625" style="2"/>
    <col min="15841" max="15842" width="4.36328125" style="2" customWidth="1"/>
    <col min="15843" max="15843" width="8" style="2" customWidth="1"/>
    <col min="15844" max="15844" width="9.6328125" style="2" customWidth="1"/>
    <col min="15845" max="15845" width="20.6328125" style="2" customWidth="1"/>
    <col min="15846" max="15846" width="6.453125" style="2" customWidth="1"/>
    <col min="15847" max="15850" width="7.6328125" style="2" bestFit="1" customWidth="1"/>
    <col min="15851" max="15851" width="9.90625" style="2" bestFit="1" customWidth="1"/>
    <col min="15852" max="15852" width="7.6328125" style="2" bestFit="1" customWidth="1"/>
    <col min="15853" max="15853" width="9.90625" style="2" bestFit="1" customWidth="1"/>
    <col min="15854" max="15857" width="7.6328125" style="2" bestFit="1" customWidth="1"/>
    <col min="15858" max="15860" width="9.90625" style="2" bestFit="1" customWidth="1"/>
    <col min="15861" max="15861" width="7.6328125" style="2" bestFit="1" customWidth="1"/>
    <col min="15862" max="15862" width="9.90625" style="2" bestFit="1" customWidth="1"/>
    <col min="15863" max="15863" width="7.6328125" style="2" bestFit="1" customWidth="1"/>
    <col min="15864" max="15865" width="9.90625" style="2" bestFit="1" customWidth="1"/>
    <col min="15866" max="15866" width="7.6328125" style="2" bestFit="1" customWidth="1"/>
    <col min="15867" max="15867" width="9.90625" style="2" bestFit="1" customWidth="1"/>
    <col min="15868" max="15870" width="7.6328125" style="2" bestFit="1" customWidth="1"/>
    <col min="15871" max="15876" width="4.36328125" style="2" customWidth="1"/>
    <col min="15877" max="15877" width="20.6328125" style="2" customWidth="1"/>
    <col min="15878" max="16096" width="8.7265625" style="2"/>
    <col min="16097" max="16098" width="4.36328125" style="2" customWidth="1"/>
    <col min="16099" max="16099" width="8" style="2" customWidth="1"/>
    <col min="16100" max="16100" width="9.6328125" style="2" customWidth="1"/>
    <col min="16101" max="16101" width="20.6328125" style="2" customWidth="1"/>
    <col min="16102" max="16102" width="6.453125" style="2" customWidth="1"/>
    <col min="16103" max="16106" width="7.6328125" style="2" bestFit="1" customWidth="1"/>
    <col min="16107" max="16107" width="9.90625" style="2" bestFit="1" customWidth="1"/>
    <col min="16108" max="16108" width="7.6328125" style="2" bestFit="1" customWidth="1"/>
    <col min="16109" max="16109" width="9.90625" style="2" bestFit="1" customWidth="1"/>
    <col min="16110" max="16113" width="7.6328125" style="2" bestFit="1" customWidth="1"/>
    <col min="16114" max="16116" width="9.90625" style="2" bestFit="1" customWidth="1"/>
    <col min="16117" max="16117" width="7.6328125" style="2" bestFit="1" customWidth="1"/>
    <col min="16118" max="16118" width="9.90625" style="2" bestFit="1" customWidth="1"/>
    <col min="16119" max="16119" width="7.6328125" style="2" bestFit="1" customWidth="1"/>
    <col min="16120" max="16121" width="9.90625" style="2" bestFit="1" customWidth="1"/>
    <col min="16122" max="16122" width="7.6328125" style="2" bestFit="1" customWidth="1"/>
    <col min="16123" max="16123" width="9.90625" style="2" bestFit="1" customWidth="1"/>
    <col min="16124" max="16126" width="7.6328125" style="2" bestFit="1" customWidth="1"/>
    <col min="16127" max="16132" width="4.36328125" style="2" customWidth="1"/>
    <col min="16133" max="16133" width="20.6328125" style="2" customWidth="1"/>
    <col min="16134" max="16384" width="8.7265625" style="2"/>
  </cols>
  <sheetData>
    <row r="1" spans="1:53" s="77" customFormat="1" ht="23.5" customHeight="1" x14ac:dyDescent="0.3">
      <c r="A1" s="84" t="s">
        <v>312</v>
      </c>
      <c r="B1" s="90"/>
      <c r="C1" s="90"/>
      <c r="D1" s="125"/>
      <c r="E1" s="90"/>
      <c r="F1" s="90"/>
      <c r="G1" s="126" t="s">
        <v>334</v>
      </c>
      <c r="K1" s="76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AB1" s="29"/>
      <c r="AC1" s="29"/>
      <c r="AV1" s="90"/>
      <c r="AW1" s="90"/>
      <c r="AX1" s="90"/>
      <c r="AY1" s="90"/>
      <c r="AZ1" s="90"/>
      <c r="BA1" s="90"/>
    </row>
    <row r="2" spans="1:53" ht="5" customHeight="1" thickBot="1" x14ac:dyDescent="0.25"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1:53" s="4" customFormat="1" ht="18.5" customHeight="1" thickBot="1" x14ac:dyDescent="0.25">
      <c r="A3" s="226" t="s">
        <v>1</v>
      </c>
      <c r="B3" s="227"/>
      <c r="C3" s="227"/>
      <c r="D3" s="227"/>
      <c r="E3" s="228"/>
      <c r="F3" s="221" t="s">
        <v>314</v>
      </c>
      <c r="G3" s="31"/>
      <c r="H3" s="31"/>
      <c r="I3" s="118" t="s">
        <v>2</v>
      </c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27"/>
      <c r="AV3" s="118" t="s">
        <v>305</v>
      </c>
      <c r="AW3" s="119"/>
      <c r="AX3" s="119"/>
      <c r="AY3" s="119"/>
      <c r="AZ3" s="119"/>
      <c r="BA3" s="127"/>
    </row>
    <row r="4" spans="1:53" s="4" customFormat="1" ht="18.5" customHeight="1" thickBot="1" x14ac:dyDescent="0.25">
      <c r="A4" s="224" t="s">
        <v>170</v>
      </c>
      <c r="B4" s="225"/>
      <c r="C4" s="224" t="s">
        <v>3</v>
      </c>
      <c r="D4" s="225"/>
      <c r="E4" s="32"/>
      <c r="F4" s="222"/>
      <c r="G4" s="33"/>
      <c r="H4" s="33"/>
      <c r="I4" s="17" t="s">
        <v>315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20" t="s">
        <v>306</v>
      </c>
      <c r="AW4" s="121"/>
      <c r="AX4" s="121"/>
      <c r="AY4" s="121"/>
      <c r="AZ4" s="121"/>
      <c r="BA4" s="209"/>
    </row>
    <row r="5" spans="1:53" s="4" customFormat="1" ht="12.5" customHeight="1" x14ac:dyDescent="0.2">
      <c r="A5" s="34"/>
      <c r="B5" s="35"/>
      <c r="C5" s="34"/>
      <c r="D5" s="35"/>
      <c r="E5" s="36"/>
      <c r="F5" s="222"/>
      <c r="G5" s="33"/>
      <c r="H5" s="33"/>
      <c r="I5" s="5">
        <v>1</v>
      </c>
      <c r="J5" s="6">
        <v>2</v>
      </c>
      <c r="K5" s="6">
        <v>3</v>
      </c>
      <c r="L5" s="6">
        <v>6</v>
      </c>
      <c r="M5" s="6">
        <v>8</v>
      </c>
      <c r="N5" s="6">
        <v>16</v>
      </c>
      <c r="O5" s="6">
        <v>20</v>
      </c>
      <c r="P5" s="6">
        <v>21</v>
      </c>
      <c r="Q5" s="6">
        <v>24</v>
      </c>
      <c r="R5" s="6">
        <v>25</v>
      </c>
      <c r="S5" s="6">
        <v>26</v>
      </c>
      <c r="T5" s="6">
        <v>27</v>
      </c>
      <c r="U5" s="6">
        <v>28</v>
      </c>
      <c r="V5" s="6">
        <v>30</v>
      </c>
      <c r="W5" s="6">
        <v>31</v>
      </c>
      <c r="X5" s="6">
        <v>34</v>
      </c>
      <c r="Y5" s="108">
        <v>37</v>
      </c>
      <c r="Z5" s="108">
        <v>38</v>
      </c>
      <c r="AA5" s="25">
        <v>39</v>
      </c>
      <c r="AB5" s="6">
        <v>40</v>
      </c>
      <c r="AC5" s="6">
        <v>42</v>
      </c>
      <c r="AD5" s="6">
        <v>44</v>
      </c>
      <c r="AE5" s="6">
        <v>45</v>
      </c>
      <c r="AF5" s="6">
        <v>51</v>
      </c>
      <c r="AG5" s="107">
        <v>53</v>
      </c>
      <c r="AH5" s="6">
        <v>54</v>
      </c>
      <c r="AI5" s="6">
        <v>106</v>
      </c>
      <c r="AJ5" s="6">
        <v>107</v>
      </c>
      <c r="AK5" s="6">
        <v>110</v>
      </c>
      <c r="AL5" s="6">
        <v>112</v>
      </c>
      <c r="AM5" s="6">
        <v>113</v>
      </c>
      <c r="AN5" s="6">
        <v>116</v>
      </c>
      <c r="AO5" s="6">
        <v>117</v>
      </c>
      <c r="AP5" s="6">
        <v>119</v>
      </c>
      <c r="AQ5" s="6">
        <v>120</v>
      </c>
      <c r="AR5" s="6">
        <v>121</v>
      </c>
      <c r="AS5" s="25">
        <v>122</v>
      </c>
      <c r="AT5" s="25">
        <v>123</v>
      </c>
      <c r="AU5" s="6">
        <v>184</v>
      </c>
      <c r="AV5" s="122">
        <v>300</v>
      </c>
      <c r="AW5" s="123"/>
      <c r="AX5" s="124"/>
      <c r="AY5" s="124"/>
      <c r="AZ5" s="124"/>
      <c r="BA5" s="210"/>
    </row>
    <row r="6" spans="1:53" s="4" customFormat="1" ht="170" customHeight="1" thickBot="1" x14ac:dyDescent="0.25">
      <c r="A6" s="37" t="s">
        <v>171</v>
      </c>
      <c r="B6" s="38" t="s">
        <v>172</v>
      </c>
      <c r="C6" s="37" t="s">
        <v>4</v>
      </c>
      <c r="D6" s="38" t="s">
        <v>5</v>
      </c>
      <c r="E6" s="39" t="s">
        <v>304</v>
      </c>
      <c r="F6" s="223"/>
      <c r="G6" s="40" t="s">
        <v>6</v>
      </c>
      <c r="H6" s="40" t="s">
        <v>148</v>
      </c>
      <c r="I6" s="199" t="str">
        <f>HYPERLINK("#分類事項一覧! $B$3 "," 男女")</f>
        <v xml:space="preserve"> 男女</v>
      </c>
      <c r="J6" s="200" t="str">
        <f>HYPERLINK("#分類事項一覧! $B$12 "," 配偶関係")</f>
        <v xml:space="preserve"> 配偶関係</v>
      </c>
      <c r="K6" s="200" t="str">
        <f>HYPERLINK("#分類事項一覧! $B$22 "," 世帯主との続き柄")</f>
        <v xml:space="preserve"> 世帯主との続き柄</v>
      </c>
      <c r="L6" s="200" t="str">
        <f>HYPERLINK("#分類事項一覧! $B$48 "," 年齢")</f>
        <v xml:space="preserve"> 年齢</v>
      </c>
      <c r="M6" s="200" t="str">
        <f>HYPERLINK("#分類事項一覧! $B$70 "," 教育")</f>
        <v xml:space="preserve"> 教育</v>
      </c>
      <c r="N6" s="200" t="str">
        <f>HYPERLINK("#分類事項一覧! $B$167 "," 従業上の地位・雇用形態・起業の有無・従業者規模")</f>
        <v xml:space="preserve"> 従業上の地位・雇用形態・起業の有無・従業者規模</v>
      </c>
      <c r="O6" s="200" t="str">
        <f>HYPERLINK("#分類事項一覧! $B$247 "," 従業上の地位・雇用形態")</f>
        <v xml:space="preserve"> 従業上の地位・雇用形態</v>
      </c>
      <c r="P6" s="200" t="str">
        <f>HYPERLINK("#分類事項一覧! $B$268 "," 従業上の地位・雇用形態・起業の有無")</f>
        <v xml:space="preserve"> 従業上の地位・雇用形態・起業の有無</v>
      </c>
      <c r="Q6" s="200" t="str">
        <f>HYPERLINK("#分類事項一覧! $B$326 "," 雇用契約期間の定めの有無")</f>
        <v xml:space="preserve"> 雇用契約期間の定めの有無</v>
      </c>
      <c r="R6" s="200" t="str">
        <f>HYPERLINK("#分類事項一覧! $B$344 "," 雇用契約の更新回数")</f>
        <v xml:space="preserve"> 雇用契約の更新回数</v>
      </c>
      <c r="S6" s="200" t="str">
        <f>HYPERLINK("#分類事項一覧! $B$358 "," 産業")</f>
        <v xml:space="preserve"> 産業</v>
      </c>
      <c r="T6" s="200" t="str">
        <f>HYPERLINK("#分類事項一覧! $B$395 "," 職業")</f>
        <v xml:space="preserve"> 職業</v>
      </c>
      <c r="U6" s="200" t="str">
        <f>HYPERLINK("#分類事項一覧! $B$433 "," 従業者規模")</f>
        <v xml:space="preserve"> 従業者規模</v>
      </c>
      <c r="V6" s="200" t="str">
        <f>HYPERLINK("#分類事項一覧! $B$453 "," 経営組織・従業上の地位・雇用形態")</f>
        <v xml:space="preserve"> 経営組織・従業上の地位・雇用形態</v>
      </c>
      <c r="W6" s="200" t="str">
        <f>HYPERLINK("#分類事項一覧! $B$467 "," 年間就業日数")</f>
        <v xml:space="preserve"> 年間就業日数</v>
      </c>
      <c r="X6" s="200" t="str">
        <f>HYPERLINK("#分類事項一覧! $B$478 "," 年間就業日数・就業の規則性・週間就業時間")</f>
        <v xml:space="preserve"> 年間就業日数・就業の規則性・週間就業時間</v>
      </c>
      <c r="Y6" s="200" t="str">
        <f>HYPERLINK("#分類事項一覧! $B$600 "," テレワーク実施の有無・頻度")</f>
        <v xml:space="preserve"> テレワーク実施の有無・頻度</v>
      </c>
      <c r="Z6" s="200" t="str">
        <f>HYPERLINK("#分類事項一覧! $B$609 "," テレワーク実施の場所")</f>
        <v xml:space="preserve"> テレワーク実施の場所</v>
      </c>
      <c r="AA6" s="202" t="str">
        <f>HYPERLINK("#分類事項一覧! $B$617 "," テレワーク実施の有無・頻度・テレワーク実施の場所")</f>
        <v xml:space="preserve"> テレワーク実施の有無・頻度・テレワーク実施の場所</v>
      </c>
      <c r="AB6" s="200" t="str">
        <f>HYPERLINK("#分類事項一覧! $B$634 "," 所得（主な仕事からの年間収入・収益）")</f>
        <v xml:space="preserve"> 所得（主な仕事からの年間収入・収益）</v>
      </c>
      <c r="AC6" s="200" t="str">
        <f>HYPERLINK("#分類事項一覧! $B$677 "," 継続就業期間")</f>
        <v xml:space="preserve"> 継続就業期間</v>
      </c>
      <c r="AD6" s="200" t="str">
        <f>HYPERLINK("#分類事項一覧! $B$710 "," 現職の就業形態に就いている理由")</f>
        <v xml:space="preserve"> 現職の就業形態に就いている理由</v>
      </c>
      <c r="AE6" s="200" t="str">
        <f>HYPERLINK("#分類事項一覧! $B$731 "," 就業調整の有無")</f>
        <v xml:space="preserve"> 就業調整の有無</v>
      </c>
      <c r="AF6" s="200" t="str">
        <f>HYPERLINK("#分類事項一覧! $B$798 "," 副業の有無")</f>
        <v xml:space="preserve"> 副業の有無</v>
      </c>
      <c r="AG6" s="203" t="str">
        <f>HYPERLINK("#分類事項一覧! $B$818 "," フリーランスの本業・副業の別")</f>
        <v xml:space="preserve"> フリーランスの本業・副業の別</v>
      </c>
      <c r="AH6" s="204" t="str">
        <f>HYPERLINK("#分類事項一覧! $B$828 "," フリーランスの本業・副業の別・従業上の地位・雇用形態")</f>
        <v xml:space="preserve"> フリーランスの本業・副業の別・従業上の地位・雇用形態</v>
      </c>
      <c r="AI6" s="200" t="str">
        <f>HYPERLINK("#分類事項一覧! $B$1389 "," 本業の従業上の地位・雇用形態")</f>
        <v xml:space="preserve"> 本業の従業上の地位・雇用形態</v>
      </c>
      <c r="AJ6" s="200" t="str">
        <f>HYPERLINK("#分類事項一覧! $B$1400 "," 本業の従業上の地位・雇用形態・起業の有無")</f>
        <v xml:space="preserve"> 本業の従業上の地位・雇用形態・起業の有無</v>
      </c>
      <c r="AK6" s="200" t="str">
        <f>HYPERLINK("#分類事項一覧! $B$1441 "," 本業の産業")</f>
        <v xml:space="preserve"> 本業の産業</v>
      </c>
      <c r="AL6" s="200" t="str">
        <f>HYPERLINK("#分類事項一覧! $B$1487 "," 本業の職業")</f>
        <v xml:space="preserve"> 本業の職業</v>
      </c>
      <c r="AM6" s="200" t="str">
        <f>HYPERLINK("#分類事項一覧! $B$1506 "," 本業の従業者規模")</f>
        <v xml:space="preserve"> 本業の従業者規模</v>
      </c>
      <c r="AN6" s="200" t="str">
        <f>HYPERLINK("#分類事項一覧! $B$1526 "," 本業の年間就業日数・就業の規則性・週間就業時間")</f>
        <v xml:space="preserve"> 本業の年間就業日数・就業の規則性・週間就業時間</v>
      </c>
      <c r="AO6" s="200" t="str">
        <f>HYPERLINK("#分類事項一覧! $B$1581 "," 本業のテレワーク実施の有無・頻度")</f>
        <v xml:space="preserve"> 本業のテレワーク実施の有無・頻度</v>
      </c>
      <c r="AP6" s="200" t="str">
        <f>HYPERLINK("#分類事項一覧! $B$1590 "," 本業の所得")</f>
        <v xml:space="preserve"> 本業の所得</v>
      </c>
      <c r="AQ6" s="200" t="str">
        <f>HYPERLINK("#分類事項一覧! $B$1613 "," 副業の従業上の地位・雇用形態")</f>
        <v xml:space="preserve"> 副業の従業上の地位・雇用形態</v>
      </c>
      <c r="AR6" s="200" t="str">
        <f>HYPERLINK("#分類事項一覧! $B$1625 "," 副業の産業")</f>
        <v xml:space="preserve"> 副業の産業</v>
      </c>
      <c r="AS6" s="202" t="str">
        <f>HYPERLINK("#分類事項一覧! $B$1652 "," 副業の職業")</f>
        <v xml:space="preserve"> 副業の職業</v>
      </c>
      <c r="AT6" s="205" t="str">
        <f>HYPERLINK("#分類事項一覧! $B$1671 "," 副業の就業の規則性・週間就業時間")</f>
        <v xml:space="preserve"> 副業の就業の規則性・週間就業時間</v>
      </c>
      <c r="AU6" s="204" t="str">
        <f>HYPERLINK("#分類事項一覧! $B$2157 "," 一般・単身世帯")</f>
        <v xml:space="preserve"> 一般・単身世帯</v>
      </c>
      <c r="AV6" s="208" t="str">
        <f>HYPERLINK("#分類事項一覧! $B$2321 "," 地域区分")</f>
        <v xml:space="preserve"> 地域区分</v>
      </c>
      <c r="AW6" s="41" t="s">
        <v>307</v>
      </c>
      <c r="AX6" s="66" t="s">
        <v>308</v>
      </c>
      <c r="AY6" s="66" t="s">
        <v>309</v>
      </c>
      <c r="AZ6" s="66" t="s">
        <v>310</v>
      </c>
      <c r="BA6" s="211" t="s">
        <v>311</v>
      </c>
    </row>
    <row r="7" spans="1:53" s="4" customFormat="1" ht="12" customHeight="1" x14ac:dyDescent="0.2">
      <c r="A7" s="92" t="s">
        <v>21</v>
      </c>
      <c r="B7" s="93" t="s">
        <v>7</v>
      </c>
      <c r="C7" s="92">
        <v>8</v>
      </c>
      <c r="D7" s="93" t="s">
        <v>7</v>
      </c>
      <c r="E7" s="78" t="s">
        <v>401</v>
      </c>
      <c r="F7" s="78" t="s">
        <v>335</v>
      </c>
      <c r="G7" s="45" t="s">
        <v>9</v>
      </c>
      <c r="H7" s="45" t="s">
        <v>154</v>
      </c>
      <c r="I7" s="9">
        <v>3</v>
      </c>
      <c r="J7" s="10"/>
      <c r="K7" s="10"/>
      <c r="L7" s="10">
        <v>14</v>
      </c>
      <c r="M7" s="10">
        <v>3</v>
      </c>
      <c r="N7" s="10"/>
      <c r="O7" s="10"/>
      <c r="P7" s="10">
        <v>21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24"/>
      <c r="AH7" s="24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67">
        <v>134</v>
      </c>
      <c r="AW7" s="10" t="s">
        <v>131</v>
      </c>
      <c r="AX7" s="24" t="s">
        <v>131</v>
      </c>
      <c r="AY7" s="24" t="s">
        <v>131</v>
      </c>
      <c r="AZ7" s="24" t="s">
        <v>131</v>
      </c>
      <c r="BA7" s="26" t="s">
        <v>131</v>
      </c>
    </row>
    <row r="8" spans="1:53" s="3" customFormat="1" ht="24" x14ac:dyDescent="0.2">
      <c r="A8" s="47" t="s">
        <v>21</v>
      </c>
      <c r="B8" s="48" t="s">
        <v>8</v>
      </c>
      <c r="C8" s="47" t="s">
        <v>21</v>
      </c>
      <c r="D8" s="48" t="s">
        <v>8</v>
      </c>
      <c r="E8" s="49" t="s">
        <v>21</v>
      </c>
      <c r="F8" s="49" t="s">
        <v>336</v>
      </c>
      <c r="G8" s="50" t="s">
        <v>26</v>
      </c>
      <c r="H8" s="50" t="s">
        <v>154</v>
      </c>
      <c r="I8" s="11">
        <v>3</v>
      </c>
      <c r="J8" s="12"/>
      <c r="K8" s="12"/>
      <c r="L8" s="12">
        <v>14</v>
      </c>
      <c r="M8" s="12">
        <v>3</v>
      </c>
      <c r="N8" s="12"/>
      <c r="O8" s="12"/>
      <c r="P8" s="12"/>
      <c r="Q8" s="12">
        <v>12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3"/>
      <c r="AH8" s="13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68">
        <v>134</v>
      </c>
      <c r="AW8" s="12" t="s">
        <v>131</v>
      </c>
      <c r="AX8" s="13" t="s">
        <v>131</v>
      </c>
      <c r="AY8" s="13" t="s">
        <v>131</v>
      </c>
      <c r="AZ8" s="13" t="s">
        <v>131</v>
      </c>
      <c r="BA8" s="19" t="s">
        <v>131</v>
      </c>
    </row>
    <row r="9" spans="1:53" s="3" customFormat="1" ht="36" x14ac:dyDescent="0.2">
      <c r="A9" s="47" t="s">
        <v>21</v>
      </c>
      <c r="B9" s="48" t="s">
        <v>10</v>
      </c>
      <c r="C9" s="47" t="s">
        <v>21</v>
      </c>
      <c r="D9" s="48" t="s">
        <v>10</v>
      </c>
      <c r="E9" s="49" t="s">
        <v>21</v>
      </c>
      <c r="F9" s="49" t="s">
        <v>337</v>
      </c>
      <c r="G9" s="50" t="s">
        <v>27</v>
      </c>
      <c r="H9" s="50" t="s">
        <v>154</v>
      </c>
      <c r="I9" s="11">
        <v>3</v>
      </c>
      <c r="J9" s="12"/>
      <c r="K9" s="12"/>
      <c r="L9" s="12">
        <v>14</v>
      </c>
      <c r="M9" s="12">
        <v>3</v>
      </c>
      <c r="N9" s="12"/>
      <c r="O9" s="12">
        <v>3</v>
      </c>
      <c r="P9" s="12"/>
      <c r="Q9" s="12"/>
      <c r="R9" s="12">
        <v>8</v>
      </c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3"/>
      <c r="AH9" s="13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68">
        <v>134</v>
      </c>
      <c r="AW9" s="12" t="s">
        <v>131</v>
      </c>
      <c r="AX9" s="13" t="s">
        <v>131</v>
      </c>
      <c r="AY9" s="13" t="s">
        <v>131</v>
      </c>
      <c r="AZ9" s="13" t="s">
        <v>131</v>
      </c>
      <c r="BA9" s="19" t="s">
        <v>131</v>
      </c>
    </row>
    <row r="10" spans="1:53" s="3" customFormat="1" ht="24" x14ac:dyDescent="0.2">
      <c r="A10" s="47" t="s">
        <v>22</v>
      </c>
      <c r="B10" s="48" t="s">
        <v>15</v>
      </c>
      <c r="C10" s="47" t="s">
        <v>22</v>
      </c>
      <c r="D10" s="48" t="s">
        <v>15</v>
      </c>
      <c r="E10" s="49" t="s">
        <v>22</v>
      </c>
      <c r="F10" s="49" t="s">
        <v>338</v>
      </c>
      <c r="G10" s="50" t="s">
        <v>26</v>
      </c>
      <c r="H10" s="50" t="s">
        <v>154</v>
      </c>
      <c r="I10" s="11">
        <v>3</v>
      </c>
      <c r="J10" s="12"/>
      <c r="K10" s="12"/>
      <c r="L10" s="12" t="s">
        <v>28</v>
      </c>
      <c r="M10" s="12">
        <v>3</v>
      </c>
      <c r="N10" s="12"/>
      <c r="O10" s="12">
        <v>9</v>
      </c>
      <c r="P10" s="12"/>
      <c r="Q10" s="12">
        <v>12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>
        <v>9</v>
      </c>
      <c r="AD10" s="12"/>
      <c r="AE10" s="12"/>
      <c r="AF10" s="12"/>
      <c r="AG10" s="13"/>
      <c r="AH10" s="13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68">
        <v>134</v>
      </c>
      <c r="AW10" s="12" t="s">
        <v>131</v>
      </c>
      <c r="AX10" s="13" t="s">
        <v>131</v>
      </c>
      <c r="AY10" s="13" t="s">
        <v>131</v>
      </c>
      <c r="AZ10" s="13" t="s">
        <v>131</v>
      </c>
      <c r="BA10" s="19" t="s">
        <v>131</v>
      </c>
    </row>
    <row r="11" spans="1:53" s="3" customFormat="1" ht="12" customHeight="1" x14ac:dyDescent="0.2">
      <c r="A11" s="47" t="s">
        <v>23</v>
      </c>
      <c r="B11" s="48" t="s">
        <v>7</v>
      </c>
      <c r="C11" s="47" t="s">
        <v>23</v>
      </c>
      <c r="D11" s="48" t="s">
        <v>7</v>
      </c>
      <c r="E11" s="49" t="s">
        <v>23</v>
      </c>
      <c r="F11" s="49" t="s">
        <v>339</v>
      </c>
      <c r="G11" s="50" t="s">
        <v>9</v>
      </c>
      <c r="H11" s="50" t="s">
        <v>154</v>
      </c>
      <c r="I11" s="11">
        <v>3</v>
      </c>
      <c r="J11" s="12"/>
      <c r="K11" s="12"/>
      <c r="L11" s="12">
        <v>14</v>
      </c>
      <c r="M11" s="12">
        <v>3</v>
      </c>
      <c r="N11" s="12"/>
      <c r="O11" s="12"/>
      <c r="P11" s="12" t="s">
        <v>30</v>
      </c>
      <c r="Q11" s="12"/>
      <c r="R11" s="12"/>
      <c r="S11" s="82">
        <v>31</v>
      </c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68">
        <v>134</v>
      </c>
      <c r="AW11" s="12" t="s">
        <v>131</v>
      </c>
      <c r="AX11" s="13" t="s">
        <v>131</v>
      </c>
      <c r="AY11" s="13" t="s">
        <v>131</v>
      </c>
      <c r="AZ11" s="13" t="s">
        <v>131</v>
      </c>
      <c r="BA11" s="19" t="s">
        <v>131</v>
      </c>
    </row>
    <row r="12" spans="1:53" s="3" customFormat="1" ht="12" customHeight="1" x14ac:dyDescent="0.2">
      <c r="A12" s="47" t="s">
        <v>23</v>
      </c>
      <c r="B12" s="48" t="s">
        <v>8</v>
      </c>
      <c r="C12" s="47" t="s">
        <v>23</v>
      </c>
      <c r="D12" s="48" t="s">
        <v>8</v>
      </c>
      <c r="E12" s="49" t="s">
        <v>23</v>
      </c>
      <c r="F12" s="49" t="s">
        <v>340</v>
      </c>
      <c r="G12" s="50" t="s">
        <v>9</v>
      </c>
      <c r="H12" s="50" t="s">
        <v>210</v>
      </c>
      <c r="I12" s="11">
        <v>3</v>
      </c>
      <c r="J12" s="12"/>
      <c r="K12" s="12"/>
      <c r="L12" s="12"/>
      <c r="M12" s="12">
        <v>3</v>
      </c>
      <c r="N12" s="12"/>
      <c r="O12" s="12"/>
      <c r="P12" s="12" t="s">
        <v>30</v>
      </c>
      <c r="Q12" s="12"/>
      <c r="R12" s="12"/>
      <c r="S12" s="82">
        <v>31</v>
      </c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68">
        <v>134</v>
      </c>
      <c r="AW12" s="12" t="s">
        <v>131</v>
      </c>
      <c r="AX12" s="13" t="s">
        <v>131</v>
      </c>
      <c r="AY12" s="13" t="s">
        <v>131</v>
      </c>
      <c r="AZ12" s="13" t="s">
        <v>131</v>
      </c>
      <c r="BA12" s="19" t="s">
        <v>131</v>
      </c>
    </row>
    <row r="13" spans="1:53" s="3" customFormat="1" ht="12" customHeight="1" x14ac:dyDescent="0.2">
      <c r="A13" s="47" t="s">
        <v>24</v>
      </c>
      <c r="B13" s="48" t="s">
        <v>7</v>
      </c>
      <c r="C13" s="47" t="s">
        <v>24</v>
      </c>
      <c r="D13" s="48" t="s">
        <v>7</v>
      </c>
      <c r="E13" s="49" t="s">
        <v>24</v>
      </c>
      <c r="F13" s="49" t="s">
        <v>341</v>
      </c>
      <c r="G13" s="50" t="s">
        <v>9</v>
      </c>
      <c r="H13" s="50" t="s">
        <v>154</v>
      </c>
      <c r="I13" s="11">
        <v>3</v>
      </c>
      <c r="J13" s="12"/>
      <c r="K13" s="12"/>
      <c r="L13" s="12">
        <v>14</v>
      </c>
      <c r="M13" s="12">
        <v>3</v>
      </c>
      <c r="N13" s="12"/>
      <c r="O13" s="12"/>
      <c r="P13" s="12" t="s">
        <v>30</v>
      </c>
      <c r="Q13" s="12"/>
      <c r="R13" s="12"/>
      <c r="S13" s="12"/>
      <c r="T13" s="82">
        <v>32</v>
      </c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68">
        <v>134</v>
      </c>
      <c r="AW13" s="12" t="s">
        <v>131</v>
      </c>
      <c r="AX13" s="13" t="s">
        <v>131</v>
      </c>
      <c r="AY13" s="13" t="s">
        <v>131</v>
      </c>
      <c r="AZ13" s="13" t="s">
        <v>131</v>
      </c>
      <c r="BA13" s="19" t="s">
        <v>131</v>
      </c>
    </row>
    <row r="14" spans="1:53" s="3" customFormat="1" ht="12" customHeight="1" x14ac:dyDescent="0.2">
      <c r="A14" s="61" t="s">
        <v>24</v>
      </c>
      <c r="B14" s="62" t="s">
        <v>8</v>
      </c>
      <c r="C14" s="61" t="s">
        <v>24</v>
      </c>
      <c r="D14" s="62" t="s">
        <v>8</v>
      </c>
      <c r="E14" s="63" t="s">
        <v>24</v>
      </c>
      <c r="F14" s="63" t="s">
        <v>342</v>
      </c>
      <c r="G14" s="64" t="s">
        <v>9</v>
      </c>
      <c r="H14" s="64" t="s">
        <v>210</v>
      </c>
      <c r="I14" s="21">
        <v>3</v>
      </c>
      <c r="J14" s="22"/>
      <c r="K14" s="22"/>
      <c r="L14" s="22"/>
      <c r="M14" s="12">
        <v>3</v>
      </c>
      <c r="N14" s="22"/>
      <c r="O14" s="22"/>
      <c r="P14" s="22" t="s">
        <v>30</v>
      </c>
      <c r="Q14" s="22"/>
      <c r="R14" s="22"/>
      <c r="S14" s="22"/>
      <c r="T14" s="99">
        <v>32</v>
      </c>
      <c r="U14" s="81"/>
      <c r="V14" s="22"/>
      <c r="W14" s="22"/>
      <c r="X14" s="22"/>
      <c r="Y14" s="65"/>
      <c r="Z14" s="65"/>
      <c r="AA14" s="65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65"/>
      <c r="AM14" s="65"/>
      <c r="AN14" s="22"/>
      <c r="AO14" s="65"/>
      <c r="AP14" s="22"/>
      <c r="AQ14" s="22"/>
      <c r="AR14" s="22"/>
      <c r="AS14" s="65"/>
      <c r="AT14" s="65"/>
      <c r="AU14" s="22"/>
      <c r="AV14" s="68">
        <v>134</v>
      </c>
      <c r="AW14" s="12" t="s">
        <v>131</v>
      </c>
      <c r="AX14" s="13" t="s">
        <v>131</v>
      </c>
      <c r="AY14" s="13" t="s">
        <v>131</v>
      </c>
      <c r="AZ14" s="13" t="s">
        <v>131</v>
      </c>
      <c r="BA14" s="19" t="s">
        <v>131</v>
      </c>
    </row>
    <row r="15" spans="1:53" s="3" customFormat="1" ht="12" customHeight="1" x14ac:dyDescent="0.2">
      <c r="A15" s="47" t="s">
        <v>25</v>
      </c>
      <c r="B15" s="48" t="s">
        <v>15</v>
      </c>
      <c r="C15" s="47" t="s">
        <v>25</v>
      </c>
      <c r="D15" s="48" t="s">
        <v>15</v>
      </c>
      <c r="E15" s="49" t="s">
        <v>25</v>
      </c>
      <c r="F15" s="49" t="s">
        <v>343</v>
      </c>
      <c r="G15" s="50" t="s">
        <v>9</v>
      </c>
      <c r="H15" s="50" t="s">
        <v>154</v>
      </c>
      <c r="I15" s="11">
        <v>3</v>
      </c>
      <c r="J15" s="12"/>
      <c r="K15" s="12"/>
      <c r="L15" s="12"/>
      <c r="M15" s="12">
        <v>15</v>
      </c>
      <c r="N15" s="12"/>
      <c r="O15" s="12"/>
      <c r="P15" s="12"/>
      <c r="Q15" s="12"/>
      <c r="R15" s="12"/>
      <c r="S15" s="12">
        <v>21</v>
      </c>
      <c r="T15" s="12"/>
      <c r="U15" s="12"/>
      <c r="V15" s="12"/>
      <c r="W15" s="12"/>
      <c r="X15" s="12"/>
      <c r="Y15" s="51"/>
      <c r="Z15" s="51"/>
      <c r="AA15" s="51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51"/>
      <c r="AM15" s="51"/>
      <c r="AN15" s="12"/>
      <c r="AO15" s="51"/>
      <c r="AP15" s="12"/>
      <c r="AQ15" s="12"/>
      <c r="AR15" s="12"/>
      <c r="AS15" s="51"/>
      <c r="AT15" s="51"/>
      <c r="AU15" s="12"/>
      <c r="AV15" s="68">
        <v>134</v>
      </c>
      <c r="AW15" s="12" t="s">
        <v>131</v>
      </c>
      <c r="AX15" s="13" t="s">
        <v>131</v>
      </c>
      <c r="AY15" s="13" t="s">
        <v>131</v>
      </c>
      <c r="AZ15" s="13" t="s">
        <v>131</v>
      </c>
      <c r="BA15" s="19" t="s">
        <v>131</v>
      </c>
    </row>
    <row r="16" spans="1:53" s="3" customFormat="1" ht="12" customHeight="1" x14ac:dyDescent="0.2">
      <c r="A16" s="47" t="s">
        <v>31</v>
      </c>
      <c r="B16" s="48" t="s">
        <v>15</v>
      </c>
      <c r="C16" s="47" t="s">
        <v>31</v>
      </c>
      <c r="D16" s="48" t="s">
        <v>15</v>
      </c>
      <c r="E16" s="49" t="s">
        <v>31</v>
      </c>
      <c r="F16" s="49" t="s">
        <v>344</v>
      </c>
      <c r="G16" s="50" t="s">
        <v>9</v>
      </c>
      <c r="H16" s="50" t="s">
        <v>154</v>
      </c>
      <c r="I16" s="11">
        <v>3</v>
      </c>
      <c r="J16" s="12"/>
      <c r="K16" s="12"/>
      <c r="L16" s="12"/>
      <c r="M16" s="12">
        <v>15</v>
      </c>
      <c r="N16" s="12"/>
      <c r="O16" s="12"/>
      <c r="P16" s="12"/>
      <c r="Q16" s="12"/>
      <c r="R16" s="12"/>
      <c r="S16" s="12"/>
      <c r="T16" s="12">
        <v>13</v>
      </c>
      <c r="U16" s="12"/>
      <c r="V16" s="12"/>
      <c r="W16" s="12"/>
      <c r="X16" s="12"/>
      <c r="Y16" s="51"/>
      <c r="Z16" s="51"/>
      <c r="AA16" s="51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51"/>
      <c r="AM16" s="51"/>
      <c r="AN16" s="12"/>
      <c r="AO16" s="51"/>
      <c r="AP16" s="12"/>
      <c r="AQ16" s="12"/>
      <c r="AR16" s="12"/>
      <c r="AS16" s="51"/>
      <c r="AT16" s="51"/>
      <c r="AU16" s="12"/>
      <c r="AV16" s="68">
        <v>134</v>
      </c>
      <c r="AW16" s="12" t="s">
        <v>131</v>
      </c>
      <c r="AX16" s="13" t="s">
        <v>131</v>
      </c>
      <c r="AY16" s="13" t="s">
        <v>131</v>
      </c>
      <c r="AZ16" s="13" t="s">
        <v>131</v>
      </c>
      <c r="BA16" s="19" t="s">
        <v>131</v>
      </c>
    </row>
    <row r="17" spans="1:53" s="4" customFormat="1" ht="12" customHeight="1" x14ac:dyDescent="0.2">
      <c r="A17" s="70" t="s">
        <v>32</v>
      </c>
      <c r="B17" s="71" t="s">
        <v>15</v>
      </c>
      <c r="C17" s="70" t="s">
        <v>32</v>
      </c>
      <c r="D17" s="71" t="s">
        <v>15</v>
      </c>
      <c r="E17" s="72" t="s">
        <v>401</v>
      </c>
      <c r="F17" s="72" t="s">
        <v>345</v>
      </c>
      <c r="G17" s="50" t="s">
        <v>9</v>
      </c>
      <c r="H17" s="50" t="s">
        <v>154</v>
      </c>
      <c r="I17" s="11">
        <v>3</v>
      </c>
      <c r="J17" s="12"/>
      <c r="K17" s="12"/>
      <c r="L17" s="12"/>
      <c r="M17" s="12"/>
      <c r="N17" s="12"/>
      <c r="O17" s="12"/>
      <c r="P17" s="51" t="s">
        <v>168</v>
      </c>
      <c r="Q17" s="12"/>
      <c r="R17" s="12"/>
      <c r="S17" s="12">
        <v>21</v>
      </c>
      <c r="T17" s="12"/>
      <c r="U17" s="12"/>
      <c r="V17" s="12"/>
      <c r="W17" s="12"/>
      <c r="X17" s="12"/>
      <c r="Y17" s="51"/>
      <c r="Z17" s="51"/>
      <c r="AA17" s="51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51"/>
      <c r="AM17" s="51"/>
      <c r="AN17" s="12"/>
      <c r="AO17" s="51"/>
      <c r="AP17" s="12"/>
      <c r="AQ17" s="12"/>
      <c r="AR17" s="12"/>
      <c r="AS17" s="51"/>
      <c r="AT17" s="51"/>
      <c r="AU17" s="12"/>
      <c r="AV17" s="68">
        <v>134</v>
      </c>
      <c r="AW17" s="12" t="s">
        <v>131</v>
      </c>
      <c r="AX17" s="13" t="s">
        <v>131</v>
      </c>
      <c r="AY17" s="13" t="s">
        <v>131</v>
      </c>
      <c r="AZ17" s="13" t="s">
        <v>131</v>
      </c>
      <c r="BA17" s="19" t="s">
        <v>131</v>
      </c>
    </row>
    <row r="18" spans="1:53" s="4" customFormat="1" ht="12" customHeight="1" x14ac:dyDescent="0.2">
      <c r="A18" s="70" t="s">
        <v>33</v>
      </c>
      <c r="B18" s="71" t="s">
        <v>15</v>
      </c>
      <c r="C18" s="70" t="s">
        <v>33</v>
      </c>
      <c r="D18" s="71" t="s">
        <v>15</v>
      </c>
      <c r="E18" s="72" t="s">
        <v>401</v>
      </c>
      <c r="F18" s="72" t="s">
        <v>346</v>
      </c>
      <c r="G18" s="50" t="s">
        <v>9</v>
      </c>
      <c r="H18" s="50" t="s">
        <v>154</v>
      </c>
      <c r="I18" s="11">
        <v>3</v>
      </c>
      <c r="J18" s="12"/>
      <c r="K18" s="12"/>
      <c r="L18" s="12"/>
      <c r="M18" s="12"/>
      <c r="N18" s="12"/>
      <c r="O18" s="12"/>
      <c r="P18" s="51" t="s">
        <v>168</v>
      </c>
      <c r="Q18" s="12"/>
      <c r="R18" s="12"/>
      <c r="S18" s="12"/>
      <c r="T18" s="12">
        <v>13</v>
      </c>
      <c r="U18" s="12"/>
      <c r="V18" s="12"/>
      <c r="W18" s="12"/>
      <c r="X18" s="12"/>
      <c r="Y18" s="51"/>
      <c r="Z18" s="51"/>
      <c r="AA18" s="51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51"/>
      <c r="AM18" s="51"/>
      <c r="AN18" s="12"/>
      <c r="AO18" s="51"/>
      <c r="AP18" s="12"/>
      <c r="AQ18" s="12"/>
      <c r="AR18" s="12"/>
      <c r="AS18" s="51"/>
      <c r="AT18" s="51"/>
      <c r="AU18" s="12"/>
      <c r="AV18" s="68">
        <v>134</v>
      </c>
      <c r="AW18" s="12" t="s">
        <v>131</v>
      </c>
      <c r="AX18" s="13" t="s">
        <v>131</v>
      </c>
      <c r="AY18" s="13" t="s">
        <v>131</v>
      </c>
      <c r="AZ18" s="13" t="s">
        <v>131</v>
      </c>
      <c r="BA18" s="19" t="s">
        <v>131</v>
      </c>
    </row>
    <row r="19" spans="1:53" s="4" customFormat="1" ht="12" customHeight="1" x14ac:dyDescent="0.2">
      <c r="A19" s="70">
        <v>16</v>
      </c>
      <c r="B19" s="71"/>
      <c r="C19" s="70">
        <v>16</v>
      </c>
      <c r="D19" s="71"/>
      <c r="E19" s="72" t="s">
        <v>34</v>
      </c>
      <c r="F19" s="72" t="s">
        <v>347</v>
      </c>
      <c r="G19" s="50" t="s">
        <v>9</v>
      </c>
      <c r="H19" s="50" t="s">
        <v>154</v>
      </c>
      <c r="I19" s="11">
        <v>3</v>
      </c>
      <c r="J19" s="12"/>
      <c r="K19" s="12"/>
      <c r="L19" s="12"/>
      <c r="M19" s="12"/>
      <c r="N19" s="12"/>
      <c r="O19" s="12"/>
      <c r="P19" s="12"/>
      <c r="Q19" s="12"/>
      <c r="R19" s="12"/>
      <c r="S19" s="12">
        <v>21</v>
      </c>
      <c r="T19" s="12"/>
      <c r="U19" s="12"/>
      <c r="V19" s="12">
        <v>8</v>
      </c>
      <c r="W19" s="12"/>
      <c r="X19" s="12"/>
      <c r="Y19" s="51">
        <v>3</v>
      </c>
      <c r="Z19" s="51">
        <v>2</v>
      </c>
      <c r="AA19" s="51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51"/>
      <c r="AM19" s="51"/>
      <c r="AN19" s="12"/>
      <c r="AO19" s="51"/>
      <c r="AP19" s="12"/>
      <c r="AQ19" s="12"/>
      <c r="AR19" s="12"/>
      <c r="AS19" s="51"/>
      <c r="AT19" s="51"/>
      <c r="AU19" s="12"/>
      <c r="AV19" s="68">
        <v>134</v>
      </c>
      <c r="AW19" s="12" t="s">
        <v>131</v>
      </c>
      <c r="AX19" s="13" t="s">
        <v>131</v>
      </c>
      <c r="AY19" s="13" t="s">
        <v>131</v>
      </c>
      <c r="AZ19" s="13" t="s">
        <v>131</v>
      </c>
      <c r="BA19" s="19" t="s">
        <v>131</v>
      </c>
    </row>
    <row r="20" spans="1:53" s="4" customFormat="1" ht="12" customHeight="1" x14ac:dyDescent="0.2">
      <c r="A20" s="70">
        <v>17</v>
      </c>
      <c r="B20" s="71" t="s">
        <v>15</v>
      </c>
      <c r="C20" s="70">
        <v>17</v>
      </c>
      <c r="D20" s="71" t="s">
        <v>15</v>
      </c>
      <c r="E20" s="72" t="s">
        <v>35</v>
      </c>
      <c r="F20" s="72" t="s">
        <v>348</v>
      </c>
      <c r="G20" s="50" t="s">
        <v>9</v>
      </c>
      <c r="H20" s="50" t="s">
        <v>154</v>
      </c>
      <c r="I20" s="11">
        <v>3</v>
      </c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>
        <v>13</v>
      </c>
      <c r="U20" s="12"/>
      <c r="V20" s="12">
        <v>8</v>
      </c>
      <c r="W20" s="12"/>
      <c r="X20" s="12"/>
      <c r="Y20" s="51"/>
      <c r="Z20" s="51"/>
      <c r="AA20" s="51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51"/>
      <c r="AM20" s="51"/>
      <c r="AN20" s="12"/>
      <c r="AO20" s="51"/>
      <c r="AP20" s="12"/>
      <c r="AQ20" s="12"/>
      <c r="AR20" s="12"/>
      <c r="AS20" s="51"/>
      <c r="AT20" s="51"/>
      <c r="AU20" s="12"/>
      <c r="AV20" s="68">
        <v>134</v>
      </c>
      <c r="AW20" s="12" t="s">
        <v>131</v>
      </c>
      <c r="AX20" s="13" t="s">
        <v>131</v>
      </c>
      <c r="AY20" s="13" t="s">
        <v>131</v>
      </c>
      <c r="AZ20" s="13" t="s">
        <v>131</v>
      </c>
      <c r="BA20" s="19" t="s">
        <v>131</v>
      </c>
    </row>
    <row r="21" spans="1:53" s="4" customFormat="1" ht="12" customHeight="1" x14ac:dyDescent="0.2">
      <c r="A21" s="70">
        <v>18</v>
      </c>
      <c r="B21" s="71"/>
      <c r="C21" s="70">
        <v>18</v>
      </c>
      <c r="D21" s="71" t="s">
        <v>173</v>
      </c>
      <c r="E21" s="72" t="s">
        <v>36</v>
      </c>
      <c r="F21" s="72" t="s">
        <v>349</v>
      </c>
      <c r="G21" s="50" t="s">
        <v>9</v>
      </c>
      <c r="H21" s="50" t="s">
        <v>154</v>
      </c>
      <c r="I21" s="11">
        <v>3</v>
      </c>
      <c r="J21" s="12">
        <v>2</v>
      </c>
      <c r="K21" s="12"/>
      <c r="L21" s="12">
        <v>14</v>
      </c>
      <c r="M21" s="12"/>
      <c r="N21" s="12"/>
      <c r="O21" s="12">
        <v>4</v>
      </c>
      <c r="P21" s="12"/>
      <c r="Q21" s="12"/>
      <c r="R21" s="12"/>
      <c r="S21" s="12"/>
      <c r="T21" s="12"/>
      <c r="U21" s="12"/>
      <c r="V21" s="12"/>
      <c r="W21" s="12"/>
      <c r="X21" s="82">
        <v>60</v>
      </c>
      <c r="Y21" s="51"/>
      <c r="Z21" s="51"/>
      <c r="AA21" s="51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51"/>
      <c r="AM21" s="51"/>
      <c r="AN21" s="12"/>
      <c r="AO21" s="51"/>
      <c r="AP21" s="12"/>
      <c r="AQ21" s="12"/>
      <c r="AR21" s="12"/>
      <c r="AS21" s="51"/>
      <c r="AT21" s="51"/>
      <c r="AU21" s="12"/>
      <c r="AV21" s="68">
        <v>134</v>
      </c>
      <c r="AW21" s="12" t="s">
        <v>131</v>
      </c>
      <c r="AX21" s="13" t="s">
        <v>131</v>
      </c>
      <c r="AY21" s="13" t="s">
        <v>131</v>
      </c>
      <c r="AZ21" s="13" t="s">
        <v>131</v>
      </c>
      <c r="BA21" s="19" t="s">
        <v>131</v>
      </c>
    </row>
    <row r="22" spans="1:53" s="4" customFormat="1" ht="12" customHeight="1" x14ac:dyDescent="0.2">
      <c r="A22" s="70">
        <v>19</v>
      </c>
      <c r="B22" s="71" t="s">
        <v>15</v>
      </c>
      <c r="C22" s="70">
        <v>19</v>
      </c>
      <c r="D22" s="71" t="s">
        <v>15</v>
      </c>
      <c r="E22" s="72" t="s">
        <v>401</v>
      </c>
      <c r="F22" s="72" t="s">
        <v>350</v>
      </c>
      <c r="G22" s="50" t="s">
        <v>9</v>
      </c>
      <c r="H22" s="50" t="s">
        <v>154</v>
      </c>
      <c r="I22" s="11">
        <v>3</v>
      </c>
      <c r="J22" s="12"/>
      <c r="K22" s="12"/>
      <c r="L22" s="12"/>
      <c r="M22" s="12"/>
      <c r="N22" s="12"/>
      <c r="O22" s="12"/>
      <c r="P22" s="51" t="s">
        <v>168</v>
      </c>
      <c r="Q22" s="12"/>
      <c r="R22" s="12"/>
      <c r="S22" s="12">
        <v>4</v>
      </c>
      <c r="T22" s="12"/>
      <c r="U22" s="12"/>
      <c r="V22" s="12"/>
      <c r="W22" s="12"/>
      <c r="X22" s="12">
        <v>116</v>
      </c>
      <c r="Y22" s="51"/>
      <c r="Z22" s="51"/>
      <c r="AA22" s="51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51"/>
      <c r="AM22" s="51"/>
      <c r="AN22" s="12"/>
      <c r="AO22" s="51"/>
      <c r="AP22" s="12"/>
      <c r="AQ22" s="12"/>
      <c r="AR22" s="12"/>
      <c r="AS22" s="51"/>
      <c r="AT22" s="51"/>
      <c r="AU22" s="12"/>
      <c r="AV22" s="68">
        <v>134</v>
      </c>
      <c r="AW22" s="12" t="s">
        <v>131</v>
      </c>
      <c r="AX22" s="13" t="s">
        <v>131</v>
      </c>
      <c r="AY22" s="13" t="s">
        <v>131</v>
      </c>
      <c r="AZ22" s="13" t="s">
        <v>131</v>
      </c>
      <c r="BA22" s="19" t="s">
        <v>131</v>
      </c>
    </row>
    <row r="23" spans="1:53" s="4" customFormat="1" ht="12" customHeight="1" x14ac:dyDescent="0.2">
      <c r="A23" s="70">
        <v>20</v>
      </c>
      <c r="B23" s="71" t="s">
        <v>15</v>
      </c>
      <c r="C23" s="70">
        <v>20</v>
      </c>
      <c r="D23" s="71" t="s">
        <v>15</v>
      </c>
      <c r="E23" s="72" t="s">
        <v>37</v>
      </c>
      <c r="F23" s="72" t="s">
        <v>351</v>
      </c>
      <c r="G23" s="50" t="s">
        <v>9</v>
      </c>
      <c r="H23" s="50" t="s">
        <v>154</v>
      </c>
      <c r="I23" s="11">
        <v>3</v>
      </c>
      <c r="J23" s="12"/>
      <c r="K23" s="12"/>
      <c r="L23" s="12"/>
      <c r="M23" s="12"/>
      <c r="N23" s="12">
        <v>38</v>
      </c>
      <c r="O23" s="12"/>
      <c r="P23" s="12"/>
      <c r="Q23" s="12"/>
      <c r="R23" s="12"/>
      <c r="S23" s="12">
        <v>21</v>
      </c>
      <c r="T23" s="12"/>
      <c r="U23" s="12"/>
      <c r="V23" s="12"/>
      <c r="W23" s="12"/>
      <c r="X23" s="12"/>
      <c r="Y23" s="51"/>
      <c r="Z23" s="51"/>
      <c r="AA23" s="51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51"/>
      <c r="AM23" s="51"/>
      <c r="AN23" s="12"/>
      <c r="AO23" s="51"/>
      <c r="AP23" s="12"/>
      <c r="AQ23" s="12"/>
      <c r="AR23" s="12"/>
      <c r="AS23" s="51"/>
      <c r="AT23" s="51"/>
      <c r="AU23" s="12"/>
      <c r="AV23" s="68">
        <v>134</v>
      </c>
      <c r="AW23" s="12" t="s">
        <v>131</v>
      </c>
      <c r="AX23" s="13" t="s">
        <v>131</v>
      </c>
      <c r="AY23" s="13" t="s">
        <v>131</v>
      </c>
      <c r="AZ23" s="13" t="s">
        <v>131</v>
      </c>
      <c r="BA23" s="19" t="s">
        <v>131</v>
      </c>
    </row>
    <row r="24" spans="1:53" s="4" customFormat="1" ht="12" customHeight="1" x14ac:dyDescent="0.2">
      <c r="A24" s="70">
        <v>21</v>
      </c>
      <c r="B24" s="71" t="s">
        <v>15</v>
      </c>
      <c r="C24" s="70">
        <v>21</v>
      </c>
      <c r="D24" s="71" t="s">
        <v>15</v>
      </c>
      <c r="E24" s="72" t="s">
        <v>38</v>
      </c>
      <c r="F24" s="72" t="s">
        <v>352</v>
      </c>
      <c r="G24" s="50" t="s">
        <v>9</v>
      </c>
      <c r="H24" s="50" t="s">
        <v>154</v>
      </c>
      <c r="I24" s="11">
        <v>3</v>
      </c>
      <c r="J24" s="12"/>
      <c r="K24" s="12"/>
      <c r="L24" s="12"/>
      <c r="M24" s="12"/>
      <c r="N24" s="12">
        <v>38</v>
      </c>
      <c r="O24" s="12"/>
      <c r="P24" s="12"/>
      <c r="Q24" s="12"/>
      <c r="R24" s="12"/>
      <c r="S24" s="12"/>
      <c r="T24" s="12">
        <v>13</v>
      </c>
      <c r="U24" s="12"/>
      <c r="V24" s="12"/>
      <c r="W24" s="12"/>
      <c r="X24" s="12"/>
      <c r="Y24" s="51"/>
      <c r="Z24" s="51"/>
      <c r="AA24" s="51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51"/>
      <c r="AM24" s="51"/>
      <c r="AN24" s="12"/>
      <c r="AO24" s="51"/>
      <c r="AP24" s="12"/>
      <c r="AQ24" s="12"/>
      <c r="AR24" s="12"/>
      <c r="AS24" s="51"/>
      <c r="AT24" s="51"/>
      <c r="AU24" s="12"/>
      <c r="AV24" s="68">
        <v>134</v>
      </c>
      <c r="AW24" s="12" t="s">
        <v>131</v>
      </c>
      <c r="AX24" s="13" t="s">
        <v>131</v>
      </c>
      <c r="AY24" s="13" t="s">
        <v>131</v>
      </c>
      <c r="AZ24" s="13" t="s">
        <v>131</v>
      </c>
      <c r="BA24" s="19" t="s">
        <v>131</v>
      </c>
    </row>
    <row r="25" spans="1:53" s="4" customFormat="1" ht="12" customHeight="1" x14ac:dyDescent="0.2">
      <c r="A25" s="70">
        <v>22</v>
      </c>
      <c r="B25" s="71" t="s">
        <v>7</v>
      </c>
      <c r="C25" s="70">
        <v>22</v>
      </c>
      <c r="D25" s="71" t="s">
        <v>7</v>
      </c>
      <c r="E25" s="72" t="s">
        <v>39</v>
      </c>
      <c r="F25" s="72" t="s">
        <v>353</v>
      </c>
      <c r="G25" s="50" t="s">
        <v>9</v>
      </c>
      <c r="H25" s="50" t="s">
        <v>154</v>
      </c>
      <c r="I25" s="11">
        <v>3</v>
      </c>
      <c r="J25" s="12"/>
      <c r="K25" s="12"/>
      <c r="L25" s="12"/>
      <c r="M25" s="12"/>
      <c r="N25" s="12"/>
      <c r="O25" s="12">
        <v>2</v>
      </c>
      <c r="P25" s="12"/>
      <c r="Q25" s="12"/>
      <c r="R25" s="12"/>
      <c r="S25" s="12">
        <v>21</v>
      </c>
      <c r="T25" s="12"/>
      <c r="U25" s="12"/>
      <c r="V25" s="12"/>
      <c r="W25" s="12"/>
      <c r="X25" s="12"/>
      <c r="Y25" s="51"/>
      <c r="Z25" s="51"/>
      <c r="AA25" s="51"/>
      <c r="AB25" s="12"/>
      <c r="AC25" s="12" t="s">
        <v>29</v>
      </c>
      <c r="AD25" s="12"/>
      <c r="AE25" s="12"/>
      <c r="AF25" s="12"/>
      <c r="AG25" s="12"/>
      <c r="AH25" s="12"/>
      <c r="AI25" s="12"/>
      <c r="AJ25" s="12"/>
      <c r="AK25" s="12"/>
      <c r="AL25" s="51"/>
      <c r="AM25" s="51"/>
      <c r="AN25" s="12"/>
      <c r="AO25" s="51"/>
      <c r="AP25" s="12"/>
      <c r="AQ25" s="12"/>
      <c r="AR25" s="12"/>
      <c r="AS25" s="51"/>
      <c r="AT25" s="51"/>
      <c r="AU25" s="12"/>
      <c r="AV25" s="68">
        <v>134</v>
      </c>
      <c r="AW25" s="12" t="s">
        <v>131</v>
      </c>
      <c r="AX25" s="13" t="s">
        <v>131</v>
      </c>
      <c r="AY25" s="13" t="s">
        <v>131</v>
      </c>
      <c r="AZ25" s="13" t="s">
        <v>131</v>
      </c>
      <c r="BA25" s="19" t="s">
        <v>131</v>
      </c>
    </row>
    <row r="26" spans="1:53" s="4" customFormat="1" ht="12" customHeight="1" x14ac:dyDescent="0.2">
      <c r="A26" s="70">
        <v>22</v>
      </c>
      <c r="B26" s="71" t="s">
        <v>8</v>
      </c>
      <c r="C26" s="70">
        <v>22</v>
      </c>
      <c r="D26" s="71" t="s">
        <v>8</v>
      </c>
      <c r="E26" s="72" t="s">
        <v>39</v>
      </c>
      <c r="F26" s="72" t="s">
        <v>354</v>
      </c>
      <c r="G26" s="50" t="s">
        <v>161</v>
      </c>
      <c r="H26" s="50" t="s">
        <v>212</v>
      </c>
      <c r="I26" s="11">
        <v>3</v>
      </c>
      <c r="J26" s="12"/>
      <c r="K26" s="12"/>
      <c r="L26" s="12"/>
      <c r="M26" s="12"/>
      <c r="N26" s="12"/>
      <c r="O26" s="12">
        <v>2</v>
      </c>
      <c r="P26" s="12"/>
      <c r="Q26" s="12"/>
      <c r="R26" s="12"/>
      <c r="S26" s="12">
        <v>21</v>
      </c>
      <c r="T26" s="12"/>
      <c r="U26" s="12"/>
      <c r="V26" s="12"/>
      <c r="W26" s="12"/>
      <c r="X26" s="12"/>
      <c r="Y26" s="51"/>
      <c r="Z26" s="51"/>
      <c r="AA26" s="51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51"/>
      <c r="AM26" s="51"/>
      <c r="AN26" s="12"/>
      <c r="AO26" s="51"/>
      <c r="AP26" s="12"/>
      <c r="AQ26" s="12"/>
      <c r="AR26" s="12"/>
      <c r="AS26" s="51"/>
      <c r="AT26" s="51"/>
      <c r="AU26" s="12"/>
      <c r="AV26" s="68">
        <v>134</v>
      </c>
      <c r="AW26" s="12" t="s">
        <v>131</v>
      </c>
      <c r="AX26" s="13" t="s">
        <v>131</v>
      </c>
      <c r="AY26" s="13" t="s">
        <v>131</v>
      </c>
      <c r="AZ26" s="13" t="s">
        <v>131</v>
      </c>
      <c r="BA26" s="19" t="s">
        <v>131</v>
      </c>
    </row>
    <row r="27" spans="1:53" s="4" customFormat="1" ht="12" customHeight="1" x14ac:dyDescent="0.2">
      <c r="A27" s="70">
        <v>22</v>
      </c>
      <c r="B27" s="71" t="s">
        <v>10</v>
      </c>
      <c r="C27" s="70">
        <v>22</v>
      </c>
      <c r="D27" s="71" t="s">
        <v>10</v>
      </c>
      <c r="E27" s="72" t="s">
        <v>39</v>
      </c>
      <c r="F27" s="72" t="s">
        <v>355</v>
      </c>
      <c r="G27" s="50" t="s">
        <v>9</v>
      </c>
      <c r="H27" s="50" t="s">
        <v>154</v>
      </c>
      <c r="I27" s="11">
        <v>3</v>
      </c>
      <c r="J27" s="12"/>
      <c r="K27" s="12"/>
      <c r="L27" s="12"/>
      <c r="M27" s="12"/>
      <c r="N27" s="12"/>
      <c r="O27" s="12">
        <v>2</v>
      </c>
      <c r="P27" s="12"/>
      <c r="Q27" s="12"/>
      <c r="R27" s="12"/>
      <c r="S27" s="12"/>
      <c r="T27" s="12">
        <v>13</v>
      </c>
      <c r="U27" s="12"/>
      <c r="V27" s="12"/>
      <c r="W27" s="12"/>
      <c r="X27" s="12"/>
      <c r="Y27" s="51"/>
      <c r="Z27" s="51"/>
      <c r="AA27" s="51"/>
      <c r="AB27" s="12"/>
      <c r="AC27" s="12" t="s">
        <v>29</v>
      </c>
      <c r="AD27" s="12"/>
      <c r="AE27" s="12"/>
      <c r="AF27" s="12"/>
      <c r="AG27" s="12"/>
      <c r="AH27" s="12"/>
      <c r="AI27" s="12"/>
      <c r="AJ27" s="12"/>
      <c r="AK27" s="12"/>
      <c r="AL27" s="51"/>
      <c r="AM27" s="51"/>
      <c r="AN27" s="12"/>
      <c r="AO27" s="51"/>
      <c r="AP27" s="12"/>
      <c r="AQ27" s="12"/>
      <c r="AR27" s="12"/>
      <c r="AS27" s="51"/>
      <c r="AT27" s="51"/>
      <c r="AU27" s="12"/>
      <c r="AV27" s="68">
        <v>134</v>
      </c>
      <c r="AW27" s="12" t="s">
        <v>131</v>
      </c>
      <c r="AX27" s="13" t="s">
        <v>131</v>
      </c>
      <c r="AY27" s="13" t="s">
        <v>131</v>
      </c>
      <c r="AZ27" s="13" t="s">
        <v>131</v>
      </c>
      <c r="BA27" s="19" t="s">
        <v>131</v>
      </c>
    </row>
    <row r="28" spans="1:53" s="4" customFormat="1" ht="12" customHeight="1" x14ac:dyDescent="0.2">
      <c r="A28" s="70">
        <v>22</v>
      </c>
      <c r="B28" s="71" t="s">
        <v>12</v>
      </c>
      <c r="C28" s="70">
        <v>22</v>
      </c>
      <c r="D28" s="71" t="s">
        <v>12</v>
      </c>
      <c r="E28" s="72" t="s">
        <v>39</v>
      </c>
      <c r="F28" s="72" t="s">
        <v>356</v>
      </c>
      <c r="G28" s="50" t="s">
        <v>161</v>
      </c>
      <c r="H28" s="50" t="s">
        <v>212</v>
      </c>
      <c r="I28" s="11">
        <v>3</v>
      </c>
      <c r="J28" s="12"/>
      <c r="K28" s="12"/>
      <c r="L28" s="12"/>
      <c r="M28" s="12"/>
      <c r="N28" s="12"/>
      <c r="O28" s="12">
        <v>2</v>
      </c>
      <c r="P28" s="12"/>
      <c r="Q28" s="12"/>
      <c r="R28" s="12"/>
      <c r="S28" s="12"/>
      <c r="T28" s="12">
        <v>13</v>
      </c>
      <c r="U28" s="12"/>
      <c r="V28" s="12"/>
      <c r="W28" s="12"/>
      <c r="X28" s="12"/>
      <c r="Y28" s="51"/>
      <c r="Z28" s="51"/>
      <c r="AA28" s="51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51"/>
      <c r="AM28" s="51"/>
      <c r="AN28" s="12"/>
      <c r="AO28" s="51"/>
      <c r="AP28" s="12"/>
      <c r="AQ28" s="12"/>
      <c r="AR28" s="12"/>
      <c r="AS28" s="51"/>
      <c r="AT28" s="51"/>
      <c r="AU28" s="12"/>
      <c r="AV28" s="68">
        <v>134</v>
      </c>
      <c r="AW28" s="12" t="s">
        <v>131</v>
      </c>
      <c r="AX28" s="13" t="s">
        <v>131</v>
      </c>
      <c r="AY28" s="13" t="s">
        <v>131</v>
      </c>
      <c r="AZ28" s="13" t="s">
        <v>131</v>
      </c>
      <c r="BA28" s="19" t="s">
        <v>131</v>
      </c>
    </row>
    <row r="29" spans="1:53" s="4" customFormat="1" ht="12" customHeight="1" x14ac:dyDescent="0.2">
      <c r="A29" s="70">
        <v>22</v>
      </c>
      <c r="B29" s="71" t="s">
        <v>13</v>
      </c>
      <c r="C29" s="70">
        <v>22</v>
      </c>
      <c r="D29" s="71" t="s">
        <v>13</v>
      </c>
      <c r="E29" s="72" t="s">
        <v>401</v>
      </c>
      <c r="F29" s="72" t="s">
        <v>357</v>
      </c>
      <c r="G29" s="50" t="s">
        <v>206</v>
      </c>
      <c r="H29" s="50" t="s">
        <v>154</v>
      </c>
      <c r="I29" s="11">
        <v>3</v>
      </c>
      <c r="J29" s="12"/>
      <c r="K29" s="12"/>
      <c r="L29" s="12"/>
      <c r="M29" s="12"/>
      <c r="N29" s="12"/>
      <c r="O29" s="12"/>
      <c r="P29" s="51" t="s">
        <v>168</v>
      </c>
      <c r="Q29" s="12"/>
      <c r="R29" s="12"/>
      <c r="S29" s="12"/>
      <c r="T29" s="12"/>
      <c r="U29" s="12"/>
      <c r="V29" s="12"/>
      <c r="W29" s="12"/>
      <c r="X29" s="12"/>
      <c r="Y29" s="51"/>
      <c r="Z29" s="51"/>
      <c r="AA29" s="51"/>
      <c r="AB29" s="12"/>
      <c r="AC29" s="12" t="s">
        <v>29</v>
      </c>
      <c r="AD29" s="12"/>
      <c r="AE29" s="12"/>
      <c r="AF29" s="12"/>
      <c r="AG29" s="12"/>
      <c r="AH29" s="12"/>
      <c r="AI29" s="12"/>
      <c r="AJ29" s="12"/>
      <c r="AK29" s="12"/>
      <c r="AL29" s="51"/>
      <c r="AM29" s="51"/>
      <c r="AN29" s="12"/>
      <c r="AO29" s="51"/>
      <c r="AP29" s="12"/>
      <c r="AQ29" s="12"/>
      <c r="AR29" s="12"/>
      <c r="AS29" s="51"/>
      <c r="AT29" s="51"/>
      <c r="AU29" s="12"/>
      <c r="AV29" s="68">
        <v>134</v>
      </c>
      <c r="AW29" s="12" t="s">
        <v>131</v>
      </c>
      <c r="AX29" s="13" t="s">
        <v>131</v>
      </c>
      <c r="AY29" s="13" t="s">
        <v>131</v>
      </c>
      <c r="AZ29" s="13" t="s">
        <v>131</v>
      </c>
      <c r="BA29" s="19" t="s">
        <v>131</v>
      </c>
    </row>
    <row r="30" spans="1:53" s="4" customFormat="1" ht="12" customHeight="1" x14ac:dyDescent="0.2">
      <c r="A30" s="70">
        <v>22</v>
      </c>
      <c r="B30" s="71" t="s">
        <v>14</v>
      </c>
      <c r="C30" s="70">
        <v>22</v>
      </c>
      <c r="D30" s="71" t="s">
        <v>14</v>
      </c>
      <c r="E30" s="72" t="s">
        <v>401</v>
      </c>
      <c r="F30" s="72" t="s">
        <v>358</v>
      </c>
      <c r="G30" s="50" t="s">
        <v>9</v>
      </c>
      <c r="H30" s="50" t="s">
        <v>212</v>
      </c>
      <c r="I30" s="11">
        <v>3</v>
      </c>
      <c r="J30" s="12"/>
      <c r="K30" s="12"/>
      <c r="L30" s="12"/>
      <c r="M30" s="12"/>
      <c r="N30" s="12"/>
      <c r="O30" s="12"/>
      <c r="P30" s="51" t="s">
        <v>168</v>
      </c>
      <c r="Q30" s="12"/>
      <c r="R30" s="12"/>
      <c r="S30" s="12"/>
      <c r="T30" s="12"/>
      <c r="U30" s="12"/>
      <c r="V30" s="12"/>
      <c r="W30" s="12"/>
      <c r="X30" s="12"/>
      <c r="Y30" s="51"/>
      <c r="Z30" s="51"/>
      <c r="AA30" s="51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51"/>
      <c r="AM30" s="51"/>
      <c r="AN30" s="12"/>
      <c r="AO30" s="51"/>
      <c r="AP30" s="12"/>
      <c r="AQ30" s="12"/>
      <c r="AR30" s="12"/>
      <c r="AS30" s="51"/>
      <c r="AT30" s="51"/>
      <c r="AU30" s="12"/>
      <c r="AV30" s="68">
        <v>134</v>
      </c>
      <c r="AW30" s="12" t="s">
        <v>131</v>
      </c>
      <c r="AX30" s="13" t="s">
        <v>131</v>
      </c>
      <c r="AY30" s="13" t="s">
        <v>131</v>
      </c>
      <c r="AZ30" s="13" t="s">
        <v>131</v>
      </c>
      <c r="BA30" s="19" t="s">
        <v>131</v>
      </c>
    </row>
    <row r="31" spans="1:53" s="4" customFormat="1" ht="12" customHeight="1" x14ac:dyDescent="0.2">
      <c r="A31" s="70">
        <v>23</v>
      </c>
      <c r="B31" s="71" t="s">
        <v>15</v>
      </c>
      <c r="C31" s="70">
        <v>23</v>
      </c>
      <c r="D31" s="71" t="s">
        <v>15</v>
      </c>
      <c r="E31" s="72" t="s">
        <v>40</v>
      </c>
      <c r="F31" s="72" t="s">
        <v>359</v>
      </c>
      <c r="G31" s="50" t="s">
        <v>9</v>
      </c>
      <c r="H31" s="50" t="s">
        <v>154</v>
      </c>
      <c r="I31" s="11">
        <v>3</v>
      </c>
      <c r="J31" s="12">
        <v>2</v>
      </c>
      <c r="K31" s="12"/>
      <c r="L31" s="12">
        <v>14</v>
      </c>
      <c r="M31" s="12"/>
      <c r="N31" s="12"/>
      <c r="O31" s="12"/>
      <c r="P31" s="12">
        <v>11</v>
      </c>
      <c r="Q31" s="12"/>
      <c r="R31" s="12"/>
      <c r="S31" s="12"/>
      <c r="T31" s="12"/>
      <c r="U31" s="12"/>
      <c r="V31" s="12"/>
      <c r="W31" s="12"/>
      <c r="X31" s="12"/>
      <c r="Y31" s="51"/>
      <c r="Z31" s="51"/>
      <c r="AA31" s="51"/>
      <c r="AB31" s="12">
        <v>17</v>
      </c>
      <c r="AC31" s="12"/>
      <c r="AD31" s="12"/>
      <c r="AE31" s="12"/>
      <c r="AF31" s="12"/>
      <c r="AG31" s="12"/>
      <c r="AH31" s="12"/>
      <c r="AI31" s="12"/>
      <c r="AJ31" s="12"/>
      <c r="AK31" s="12"/>
      <c r="AL31" s="51"/>
      <c r="AM31" s="51"/>
      <c r="AN31" s="12"/>
      <c r="AO31" s="51"/>
      <c r="AP31" s="12"/>
      <c r="AQ31" s="12"/>
      <c r="AR31" s="12"/>
      <c r="AS31" s="51"/>
      <c r="AT31" s="51"/>
      <c r="AU31" s="12"/>
      <c r="AV31" s="68">
        <v>134</v>
      </c>
      <c r="AW31" s="12" t="s">
        <v>131</v>
      </c>
      <c r="AX31" s="13" t="s">
        <v>131</v>
      </c>
      <c r="AY31" s="13" t="s">
        <v>131</v>
      </c>
      <c r="AZ31" s="13" t="s">
        <v>131</v>
      </c>
      <c r="BA31" s="19" t="s">
        <v>131</v>
      </c>
    </row>
    <row r="32" spans="1:53" s="4" customFormat="1" ht="12" customHeight="1" x14ac:dyDescent="0.2">
      <c r="A32" s="70">
        <v>24</v>
      </c>
      <c r="B32" s="71" t="s">
        <v>15</v>
      </c>
      <c r="C32" s="70">
        <v>24</v>
      </c>
      <c r="D32" s="71" t="s">
        <v>15</v>
      </c>
      <c r="E32" s="72" t="s">
        <v>41</v>
      </c>
      <c r="F32" s="72" t="s">
        <v>360</v>
      </c>
      <c r="G32" s="50" t="s">
        <v>9</v>
      </c>
      <c r="H32" s="50" t="s">
        <v>154</v>
      </c>
      <c r="I32" s="11">
        <v>3</v>
      </c>
      <c r="J32" s="12"/>
      <c r="K32" s="12"/>
      <c r="L32" s="12"/>
      <c r="M32" s="12"/>
      <c r="N32" s="12"/>
      <c r="O32" s="12"/>
      <c r="P32" s="12">
        <v>11</v>
      </c>
      <c r="Q32" s="12"/>
      <c r="R32" s="12"/>
      <c r="S32" s="12">
        <v>21</v>
      </c>
      <c r="T32" s="12"/>
      <c r="U32" s="12"/>
      <c r="V32" s="12"/>
      <c r="W32" s="12"/>
      <c r="X32" s="12"/>
      <c r="Y32" s="51"/>
      <c r="Z32" s="51"/>
      <c r="AA32" s="51"/>
      <c r="AB32" s="12">
        <v>17</v>
      </c>
      <c r="AC32" s="12"/>
      <c r="AD32" s="12"/>
      <c r="AE32" s="12"/>
      <c r="AF32" s="12"/>
      <c r="AG32" s="12"/>
      <c r="AH32" s="12"/>
      <c r="AI32" s="12"/>
      <c r="AJ32" s="12"/>
      <c r="AK32" s="12"/>
      <c r="AL32" s="51"/>
      <c r="AM32" s="51"/>
      <c r="AN32" s="12"/>
      <c r="AO32" s="51"/>
      <c r="AP32" s="12"/>
      <c r="AQ32" s="12"/>
      <c r="AR32" s="12"/>
      <c r="AS32" s="51"/>
      <c r="AT32" s="51"/>
      <c r="AU32" s="12"/>
      <c r="AV32" s="68">
        <v>134</v>
      </c>
      <c r="AW32" s="12" t="s">
        <v>131</v>
      </c>
      <c r="AX32" s="13" t="s">
        <v>131</v>
      </c>
      <c r="AY32" s="13" t="s">
        <v>131</v>
      </c>
      <c r="AZ32" s="13" t="s">
        <v>131</v>
      </c>
      <c r="BA32" s="19" t="s">
        <v>131</v>
      </c>
    </row>
    <row r="33" spans="1:53" s="4" customFormat="1" ht="12" customHeight="1" x14ac:dyDescent="0.2">
      <c r="A33" s="70">
        <v>25</v>
      </c>
      <c r="B33" s="71" t="s">
        <v>15</v>
      </c>
      <c r="C33" s="70">
        <v>25</v>
      </c>
      <c r="D33" s="71" t="s">
        <v>15</v>
      </c>
      <c r="E33" s="72" t="s">
        <v>42</v>
      </c>
      <c r="F33" s="72" t="s">
        <v>361</v>
      </c>
      <c r="G33" s="50" t="s">
        <v>9</v>
      </c>
      <c r="H33" s="50" t="s">
        <v>154</v>
      </c>
      <c r="I33" s="11">
        <v>3</v>
      </c>
      <c r="J33" s="12"/>
      <c r="K33" s="12"/>
      <c r="L33" s="12"/>
      <c r="M33" s="12"/>
      <c r="N33" s="12"/>
      <c r="O33" s="12"/>
      <c r="P33" s="12">
        <v>11</v>
      </c>
      <c r="Q33" s="12"/>
      <c r="R33" s="12"/>
      <c r="S33" s="12"/>
      <c r="T33" s="12">
        <v>13</v>
      </c>
      <c r="U33" s="12"/>
      <c r="V33" s="12"/>
      <c r="W33" s="12"/>
      <c r="X33" s="12"/>
      <c r="Y33" s="51"/>
      <c r="Z33" s="51"/>
      <c r="AA33" s="51"/>
      <c r="AB33" s="12">
        <v>17</v>
      </c>
      <c r="AC33" s="12"/>
      <c r="AD33" s="12"/>
      <c r="AE33" s="12"/>
      <c r="AF33" s="12"/>
      <c r="AG33" s="12"/>
      <c r="AH33" s="12"/>
      <c r="AI33" s="12"/>
      <c r="AJ33" s="12"/>
      <c r="AK33" s="12"/>
      <c r="AL33" s="51"/>
      <c r="AM33" s="51"/>
      <c r="AN33" s="12"/>
      <c r="AO33" s="51"/>
      <c r="AP33" s="12"/>
      <c r="AQ33" s="12"/>
      <c r="AR33" s="12"/>
      <c r="AS33" s="51"/>
      <c r="AT33" s="51"/>
      <c r="AU33" s="12"/>
      <c r="AV33" s="68">
        <v>134</v>
      </c>
      <c r="AW33" s="12" t="s">
        <v>131</v>
      </c>
      <c r="AX33" s="13" t="s">
        <v>131</v>
      </c>
      <c r="AY33" s="13" t="s">
        <v>131</v>
      </c>
      <c r="AZ33" s="13" t="s">
        <v>131</v>
      </c>
      <c r="BA33" s="19" t="s">
        <v>131</v>
      </c>
    </row>
    <row r="34" spans="1:53" s="4" customFormat="1" ht="12" customHeight="1" x14ac:dyDescent="0.2">
      <c r="A34" s="70">
        <v>26</v>
      </c>
      <c r="B34" s="71" t="s">
        <v>7</v>
      </c>
      <c r="C34" s="70">
        <v>26</v>
      </c>
      <c r="D34" s="71" t="s">
        <v>173</v>
      </c>
      <c r="E34" s="72" t="s">
        <v>401</v>
      </c>
      <c r="F34" s="72" t="s">
        <v>362</v>
      </c>
      <c r="G34" s="50" t="s">
        <v>43</v>
      </c>
      <c r="H34" s="50" t="s">
        <v>154</v>
      </c>
      <c r="I34" s="11">
        <v>3</v>
      </c>
      <c r="J34" s="12"/>
      <c r="K34" s="12"/>
      <c r="L34" s="12">
        <v>14</v>
      </c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>
        <v>8</v>
      </c>
      <c r="AK34" s="12"/>
      <c r="AL34" s="12"/>
      <c r="AM34" s="12"/>
      <c r="AN34" s="12"/>
      <c r="AO34" s="12"/>
      <c r="AP34" s="12">
        <v>10</v>
      </c>
      <c r="AQ34" s="12"/>
      <c r="AR34" s="12">
        <v>3</v>
      </c>
      <c r="AS34" s="12"/>
      <c r="AT34" s="12"/>
      <c r="AU34" s="12"/>
      <c r="AV34" s="68">
        <v>134</v>
      </c>
      <c r="AW34" s="12" t="s">
        <v>131</v>
      </c>
      <c r="AX34" s="13" t="s">
        <v>131</v>
      </c>
      <c r="AY34" s="13" t="s">
        <v>131</v>
      </c>
      <c r="AZ34" s="13" t="s">
        <v>131</v>
      </c>
      <c r="BA34" s="19" t="s">
        <v>131</v>
      </c>
    </row>
    <row r="35" spans="1:53" s="4" customFormat="1" ht="12" customHeight="1" x14ac:dyDescent="0.2">
      <c r="A35" s="70">
        <v>26</v>
      </c>
      <c r="B35" s="71" t="s">
        <v>140</v>
      </c>
      <c r="C35" s="94">
        <v>26</v>
      </c>
      <c r="D35" s="71" t="s">
        <v>140</v>
      </c>
      <c r="E35" s="72" t="s">
        <v>401</v>
      </c>
      <c r="F35" s="72" t="s">
        <v>363</v>
      </c>
      <c r="G35" s="50" t="s">
        <v>43</v>
      </c>
      <c r="H35" s="50" t="s">
        <v>154</v>
      </c>
      <c r="I35" s="11">
        <v>3</v>
      </c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51"/>
      <c r="Z35" s="51"/>
      <c r="AA35" s="51"/>
      <c r="AB35" s="12"/>
      <c r="AC35" s="12"/>
      <c r="AD35" s="12"/>
      <c r="AE35" s="12"/>
      <c r="AF35" s="12"/>
      <c r="AG35" s="12"/>
      <c r="AH35" s="12"/>
      <c r="AI35" s="12"/>
      <c r="AJ35" s="51">
        <v>8</v>
      </c>
      <c r="AK35" s="12"/>
      <c r="AL35" s="51"/>
      <c r="AM35" s="51"/>
      <c r="AN35" s="12"/>
      <c r="AO35" s="51"/>
      <c r="AP35" s="12">
        <v>10</v>
      </c>
      <c r="AQ35" s="12"/>
      <c r="AR35" s="12"/>
      <c r="AS35" s="51">
        <v>13</v>
      </c>
      <c r="AT35" s="51"/>
      <c r="AU35" s="12"/>
      <c r="AV35" s="68">
        <v>134</v>
      </c>
      <c r="AW35" s="12" t="s">
        <v>131</v>
      </c>
      <c r="AX35" s="13" t="s">
        <v>131</v>
      </c>
      <c r="AY35" s="13" t="s">
        <v>131</v>
      </c>
      <c r="AZ35" s="13" t="s">
        <v>131</v>
      </c>
      <c r="BA35" s="19" t="s">
        <v>131</v>
      </c>
    </row>
    <row r="36" spans="1:53" s="4" customFormat="1" ht="12" customHeight="1" x14ac:dyDescent="0.2">
      <c r="A36" s="70">
        <v>27</v>
      </c>
      <c r="B36" s="71" t="s">
        <v>15</v>
      </c>
      <c r="C36" s="70">
        <v>27</v>
      </c>
      <c r="D36" s="71" t="s">
        <v>15</v>
      </c>
      <c r="E36" s="72" t="s">
        <v>44</v>
      </c>
      <c r="F36" s="72" t="s">
        <v>364</v>
      </c>
      <c r="G36" s="50" t="s">
        <v>43</v>
      </c>
      <c r="H36" s="50" t="s">
        <v>154</v>
      </c>
      <c r="I36" s="11">
        <v>3</v>
      </c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>
        <v>5</v>
      </c>
      <c r="AK36" s="12">
        <v>21</v>
      </c>
      <c r="AL36" s="12"/>
      <c r="AM36" s="12"/>
      <c r="AN36" s="12">
        <v>49</v>
      </c>
      <c r="AO36" s="12"/>
      <c r="AP36" s="12"/>
      <c r="AQ36" s="12"/>
      <c r="AR36" s="12"/>
      <c r="AS36" s="12"/>
      <c r="AT36" s="12"/>
      <c r="AU36" s="12"/>
      <c r="AV36" s="68">
        <v>134</v>
      </c>
      <c r="AW36" s="12" t="s">
        <v>131</v>
      </c>
      <c r="AX36" s="13" t="s">
        <v>131</v>
      </c>
      <c r="AY36" s="13" t="s">
        <v>131</v>
      </c>
      <c r="AZ36" s="13" t="s">
        <v>131</v>
      </c>
      <c r="BA36" s="19" t="s">
        <v>131</v>
      </c>
    </row>
    <row r="37" spans="1:53" s="4" customFormat="1" ht="12" customHeight="1" x14ac:dyDescent="0.2">
      <c r="A37" s="70">
        <v>28</v>
      </c>
      <c r="B37" s="71" t="s">
        <v>15</v>
      </c>
      <c r="C37" s="70">
        <v>28</v>
      </c>
      <c r="D37" s="71" t="s">
        <v>15</v>
      </c>
      <c r="E37" s="72" t="s">
        <v>45</v>
      </c>
      <c r="F37" s="72" t="s">
        <v>365</v>
      </c>
      <c r="G37" s="50" t="s">
        <v>46</v>
      </c>
      <c r="H37" s="50" t="s">
        <v>154</v>
      </c>
      <c r="I37" s="11">
        <v>3</v>
      </c>
      <c r="J37" s="12">
        <v>4</v>
      </c>
      <c r="K37" s="12"/>
      <c r="L37" s="12"/>
      <c r="M37" s="12"/>
      <c r="N37" s="12"/>
      <c r="O37" s="12">
        <v>7</v>
      </c>
      <c r="P37" s="12"/>
      <c r="Q37" s="12"/>
      <c r="R37" s="12"/>
      <c r="S37" s="12"/>
      <c r="T37" s="12"/>
      <c r="U37" s="12"/>
      <c r="V37" s="12"/>
      <c r="W37" s="12"/>
      <c r="X37" s="12"/>
      <c r="Y37" s="51"/>
      <c r="Z37" s="51"/>
      <c r="AA37" s="51"/>
      <c r="AB37" s="12"/>
      <c r="AC37" s="12"/>
      <c r="AD37" s="12">
        <v>15</v>
      </c>
      <c r="AE37" s="12"/>
      <c r="AF37" s="12"/>
      <c r="AG37" s="12"/>
      <c r="AH37" s="12"/>
      <c r="AI37" s="12"/>
      <c r="AJ37" s="12"/>
      <c r="AK37" s="12"/>
      <c r="AL37" s="51"/>
      <c r="AM37" s="51"/>
      <c r="AN37" s="12"/>
      <c r="AO37" s="51"/>
      <c r="AP37" s="12"/>
      <c r="AQ37" s="12"/>
      <c r="AR37" s="12"/>
      <c r="AS37" s="51"/>
      <c r="AT37" s="51"/>
      <c r="AU37" s="12"/>
      <c r="AV37" s="68">
        <v>134</v>
      </c>
      <c r="AW37" s="12" t="s">
        <v>131</v>
      </c>
      <c r="AX37" s="13" t="s">
        <v>131</v>
      </c>
      <c r="AY37" s="13" t="s">
        <v>131</v>
      </c>
      <c r="AZ37" s="13" t="s">
        <v>131</v>
      </c>
      <c r="BA37" s="19" t="s">
        <v>131</v>
      </c>
    </row>
    <row r="38" spans="1:53" s="4" customFormat="1" ht="24" x14ac:dyDescent="0.2">
      <c r="A38" s="70">
        <v>29</v>
      </c>
      <c r="B38" s="71"/>
      <c r="C38" s="70">
        <v>29</v>
      </c>
      <c r="D38" s="71" t="s">
        <v>15</v>
      </c>
      <c r="E38" s="72" t="s">
        <v>401</v>
      </c>
      <c r="F38" s="72" t="s">
        <v>366</v>
      </c>
      <c r="G38" s="50" t="s">
        <v>214</v>
      </c>
      <c r="H38" s="50" t="s">
        <v>154</v>
      </c>
      <c r="I38" s="11">
        <v>3</v>
      </c>
      <c r="J38" s="12"/>
      <c r="K38" s="12"/>
      <c r="L38" s="12">
        <v>14</v>
      </c>
      <c r="M38" s="12"/>
      <c r="N38" s="12"/>
      <c r="O38" s="51" t="s">
        <v>202</v>
      </c>
      <c r="P38" s="12"/>
      <c r="Q38" s="12"/>
      <c r="R38" s="12"/>
      <c r="S38" s="12"/>
      <c r="T38" s="12"/>
      <c r="U38" s="12"/>
      <c r="V38" s="12"/>
      <c r="W38" s="12"/>
      <c r="X38" s="12"/>
      <c r="Y38" s="51"/>
      <c r="Z38" s="51"/>
      <c r="AA38" s="51"/>
      <c r="AB38" s="12"/>
      <c r="AC38" s="12"/>
      <c r="AD38" s="12">
        <v>15</v>
      </c>
      <c r="AE38" s="12"/>
      <c r="AF38" s="12"/>
      <c r="AG38" s="12"/>
      <c r="AH38" s="12"/>
      <c r="AI38" s="12"/>
      <c r="AJ38" s="12"/>
      <c r="AK38" s="12"/>
      <c r="AL38" s="51"/>
      <c r="AM38" s="51"/>
      <c r="AN38" s="12"/>
      <c r="AO38" s="51"/>
      <c r="AP38" s="12"/>
      <c r="AQ38" s="12"/>
      <c r="AR38" s="12"/>
      <c r="AS38" s="51"/>
      <c r="AT38" s="51"/>
      <c r="AU38" s="12"/>
      <c r="AV38" s="68">
        <v>134</v>
      </c>
      <c r="AW38" s="12" t="s">
        <v>131</v>
      </c>
      <c r="AX38" s="13" t="s">
        <v>131</v>
      </c>
      <c r="AY38" s="13" t="s">
        <v>131</v>
      </c>
      <c r="AZ38" s="13" t="s">
        <v>131</v>
      </c>
      <c r="BA38" s="19" t="s">
        <v>131</v>
      </c>
    </row>
    <row r="39" spans="1:53" s="4" customFormat="1" ht="12" customHeight="1" x14ac:dyDescent="0.2">
      <c r="A39" s="70">
        <v>30</v>
      </c>
      <c r="B39" s="71" t="s">
        <v>15</v>
      </c>
      <c r="C39" s="70">
        <v>30</v>
      </c>
      <c r="D39" s="71" t="s">
        <v>15</v>
      </c>
      <c r="E39" s="72" t="s">
        <v>45</v>
      </c>
      <c r="F39" s="72" t="s">
        <v>367</v>
      </c>
      <c r="G39" s="50" t="s">
        <v>46</v>
      </c>
      <c r="H39" s="50" t="s">
        <v>154</v>
      </c>
      <c r="I39" s="11">
        <v>3</v>
      </c>
      <c r="J39" s="12"/>
      <c r="K39" s="12">
        <v>5</v>
      </c>
      <c r="L39" s="12"/>
      <c r="M39" s="12"/>
      <c r="N39" s="12"/>
      <c r="O39" s="12">
        <v>7</v>
      </c>
      <c r="P39" s="12"/>
      <c r="Q39" s="12"/>
      <c r="R39" s="12"/>
      <c r="S39" s="12"/>
      <c r="T39" s="12"/>
      <c r="U39" s="12"/>
      <c r="V39" s="12"/>
      <c r="W39" s="12"/>
      <c r="X39" s="12"/>
      <c r="Y39" s="51"/>
      <c r="Z39" s="51"/>
      <c r="AA39" s="51"/>
      <c r="AB39" s="12"/>
      <c r="AC39" s="12"/>
      <c r="AD39" s="12">
        <v>15</v>
      </c>
      <c r="AE39" s="12"/>
      <c r="AF39" s="12"/>
      <c r="AG39" s="12"/>
      <c r="AH39" s="12"/>
      <c r="AI39" s="12"/>
      <c r="AJ39" s="12"/>
      <c r="AK39" s="12"/>
      <c r="AL39" s="51"/>
      <c r="AM39" s="51"/>
      <c r="AN39" s="12"/>
      <c r="AO39" s="51"/>
      <c r="AP39" s="12"/>
      <c r="AQ39" s="12"/>
      <c r="AR39" s="12"/>
      <c r="AS39" s="51"/>
      <c r="AT39" s="51"/>
      <c r="AU39" s="12">
        <v>3</v>
      </c>
      <c r="AV39" s="68">
        <v>134</v>
      </c>
      <c r="AW39" s="12" t="s">
        <v>131</v>
      </c>
      <c r="AX39" s="13" t="s">
        <v>131</v>
      </c>
      <c r="AY39" s="13" t="s">
        <v>131</v>
      </c>
      <c r="AZ39" s="13" t="s">
        <v>131</v>
      </c>
      <c r="BA39" s="19" t="s">
        <v>131</v>
      </c>
    </row>
    <row r="40" spans="1:53" s="4" customFormat="1" ht="12" customHeight="1" x14ac:dyDescent="0.2">
      <c r="A40" s="70">
        <v>31</v>
      </c>
      <c r="B40" s="71" t="s">
        <v>15</v>
      </c>
      <c r="C40" s="70">
        <v>31</v>
      </c>
      <c r="D40" s="71" t="s">
        <v>15</v>
      </c>
      <c r="E40" s="72" t="s">
        <v>45</v>
      </c>
      <c r="F40" s="72" t="s">
        <v>368</v>
      </c>
      <c r="G40" s="50" t="s">
        <v>46</v>
      </c>
      <c r="H40" s="50" t="s">
        <v>154</v>
      </c>
      <c r="I40" s="11">
        <v>3</v>
      </c>
      <c r="J40" s="12"/>
      <c r="K40" s="12"/>
      <c r="L40" s="12"/>
      <c r="M40" s="12">
        <v>27</v>
      </c>
      <c r="N40" s="12"/>
      <c r="O40" s="12">
        <v>7</v>
      </c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>
        <v>15</v>
      </c>
      <c r="AE40" s="12"/>
      <c r="AF40" s="12"/>
      <c r="AG40" s="12"/>
      <c r="AH40" s="12"/>
      <c r="AI40" s="80"/>
      <c r="AJ40" s="80"/>
      <c r="AK40" s="80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68">
        <v>134</v>
      </c>
      <c r="AW40" s="12" t="s">
        <v>131</v>
      </c>
      <c r="AX40" s="13" t="s">
        <v>131</v>
      </c>
      <c r="AY40" s="13" t="s">
        <v>131</v>
      </c>
      <c r="AZ40" s="13" t="s">
        <v>131</v>
      </c>
      <c r="BA40" s="19" t="s">
        <v>131</v>
      </c>
    </row>
    <row r="41" spans="1:53" s="4" customFormat="1" ht="24" x14ac:dyDescent="0.2">
      <c r="A41" s="95">
        <v>32</v>
      </c>
      <c r="B41" s="74" t="s">
        <v>15</v>
      </c>
      <c r="C41" s="95">
        <v>32</v>
      </c>
      <c r="D41" s="74" t="s">
        <v>15</v>
      </c>
      <c r="E41" s="75" t="s">
        <v>401</v>
      </c>
      <c r="F41" s="75" t="s">
        <v>369</v>
      </c>
      <c r="G41" s="64" t="s">
        <v>215</v>
      </c>
      <c r="H41" s="64" t="s">
        <v>154</v>
      </c>
      <c r="I41" s="21">
        <v>3</v>
      </c>
      <c r="J41" s="22" t="s">
        <v>20</v>
      </c>
      <c r="K41" s="22"/>
      <c r="L41" s="22">
        <v>14</v>
      </c>
      <c r="M41" s="22"/>
      <c r="N41" s="22"/>
      <c r="O41" s="65" t="s">
        <v>2424</v>
      </c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>
        <v>10</v>
      </c>
      <c r="AC41" s="22"/>
      <c r="AD41" s="22"/>
      <c r="AE41" s="22">
        <v>3</v>
      </c>
      <c r="AF41" s="22"/>
      <c r="AG41" s="22"/>
      <c r="AH41" s="22"/>
      <c r="AI41" s="81"/>
      <c r="AJ41" s="81"/>
      <c r="AK41" s="81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68">
        <v>134</v>
      </c>
      <c r="AW41" s="12" t="s">
        <v>131</v>
      </c>
      <c r="AX41" s="13" t="s">
        <v>131</v>
      </c>
      <c r="AY41" s="13" t="s">
        <v>131</v>
      </c>
      <c r="AZ41" s="13" t="s">
        <v>131</v>
      </c>
      <c r="BA41" s="19" t="s">
        <v>131</v>
      </c>
    </row>
    <row r="42" spans="1:53" s="4" customFormat="1" ht="24" x14ac:dyDescent="0.2">
      <c r="A42" s="47" t="s">
        <v>223</v>
      </c>
      <c r="B42" s="71"/>
      <c r="C42" s="47" t="s">
        <v>45</v>
      </c>
      <c r="D42" s="71"/>
      <c r="E42" s="72" t="s">
        <v>402</v>
      </c>
      <c r="F42" s="72" t="s">
        <v>370</v>
      </c>
      <c r="G42" s="50" t="s">
        <v>135</v>
      </c>
      <c r="H42" s="50" t="s">
        <v>154</v>
      </c>
      <c r="I42" s="11">
        <v>3</v>
      </c>
      <c r="J42" s="12"/>
      <c r="K42" s="12"/>
      <c r="L42" s="12">
        <v>7</v>
      </c>
      <c r="M42" s="12"/>
      <c r="N42" s="12"/>
      <c r="O42" s="12">
        <v>2</v>
      </c>
      <c r="P42" s="12"/>
      <c r="Q42" s="12"/>
      <c r="R42" s="12"/>
      <c r="S42" s="12"/>
      <c r="T42" s="12"/>
      <c r="U42" s="12">
        <v>14</v>
      </c>
      <c r="V42" s="12"/>
      <c r="W42" s="12"/>
      <c r="X42" s="12"/>
      <c r="Y42" s="51"/>
      <c r="Z42" s="51"/>
      <c r="AA42" s="51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51"/>
      <c r="AM42" s="51"/>
      <c r="AN42" s="12"/>
      <c r="AO42" s="51"/>
      <c r="AP42" s="12"/>
      <c r="AQ42" s="12"/>
      <c r="AR42" s="12"/>
      <c r="AS42" s="51"/>
      <c r="AT42" s="51"/>
      <c r="AU42" s="12"/>
      <c r="AV42" s="68">
        <v>134</v>
      </c>
      <c r="AW42" s="12" t="s">
        <v>131</v>
      </c>
      <c r="AX42" s="13" t="s">
        <v>131</v>
      </c>
      <c r="AY42" s="13" t="s">
        <v>131</v>
      </c>
      <c r="AZ42" s="13" t="s">
        <v>131</v>
      </c>
      <c r="BA42" s="19" t="s">
        <v>131</v>
      </c>
    </row>
    <row r="43" spans="1:53" s="4" customFormat="1" ht="24" x14ac:dyDescent="0.2">
      <c r="A43" s="61" t="s">
        <v>224</v>
      </c>
      <c r="B43" s="74"/>
      <c r="C43" s="61" t="s">
        <v>45</v>
      </c>
      <c r="D43" s="74"/>
      <c r="E43" s="75" t="s">
        <v>403</v>
      </c>
      <c r="F43" s="75" t="s">
        <v>371</v>
      </c>
      <c r="G43" s="64" t="s">
        <v>135</v>
      </c>
      <c r="H43" s="64" t="s">
        <v>154</v>
      </c>
      <c r="I43" s="21">
        <v>3</v>
      </c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65"/>
      <c r="Z43" s="65"/>
      <c r="AA43" s="65"/>
      <c r="AB43" s="22"/>
      <c r="AC43" s="22"/>
      <c r="AD43" s="22"/>
      <c r="AE43" s="22"/>
      <c r="AF43" s="22">
        <v>3</v>
      </c>
      <c r="AG43" s="22"/>
      <c r="AH43" s="22"/>
      <c r="AI43" s="22">
        <v>3</v>
      </c>
      <c r="AJ43" s="22"/>
      <c r="AK43" s="22">
        <v>21</v>
      </c>
      <c r="AL43" s="65"/>
      <c r="AM43" s="65"/>
      <c r="AN43" s="22"/>
      <c r="AO43" s="65"/>
      <c r="AP43" s="22"/>
      <c r="AQ43" s="22"/>
      <c r="AR43" s="22">
        <v>21</v>
      </c>
      <c r="AS43" s="65"/>
      <c r="AT43" s="65"/>
      <c r="AU43" s="22"/>
      <c r="AV43" s="68">
        <v>134</v>
      </c>
      <c r="AW43" s="12" t="s">
        <v>131</v>
      </c>
      <c r="AX43" s="13" t="s">
        <v>131</v>
      </c>
      <c r="AY43" s="13" t="s">
        <v>131</v>
      </c>
      <c r="AZ43" s="13" t="s">
        <v>131</v>
      </c>
      <c r="BA43" s="19" t="s">
        <v>131</v>
      </c>
    </row>
    <row r="44" spans="1:53" s="4" customFormat="1" ht="12" customHeight="1" x14ac:dyDescent="0.2">
      <c r="A44" s="47" t="s">
        <v>49</v>
      </c>
      <c r="B44" s="71"/>
      <c r="C44" s="47" t="s">
        <v>45</v>
      </c>
      <c r="D44" s="71"/>
      <c r="E44" s="72" t="s">
        <v>45</v>
      </c>
      <c r="F44" s="72" t="s">
        <v>372</v>
      </c>
      <c r="G44" s="50" t="s">
        <v>9</v>
      </c>
      <c r="H44" s="50" t="s">
        <v>154</v>
      </c>
      <c r="I44" s="11">
        <v>3</v>
      </c>
      <c r="J44" s="12"/>
      <c r="K44" s="12"/>
      <c r="L44" s="12"/>
      <c r="M44" s="12"/>
      <c r="N44" s="12"/>
      <c r="O44" s="12"/>
      <c r="P44" s="12"/>
      <c r="Q44" s="12"/>
      <c r="R44" s="12"/>
      <c r="S44" s="12">
        <v>21</v>
      </c>
      <c r="T44" s="12">
        <v>13</v>
      </c>
      <c r="U44" s="12"/>
      <c r="V44" s="12"/>
      <c r="W44" s="12"/>
      <c r="X44" s="12"/>
      <c r="Y44" s="51"/>
      <c r="Z44" s="51"/>
      <c r="AA44" s="51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51"/>
      <c r="AM44" s="51"/>
      <c r="AN44" s="12"/>
      <c r="AO44" s="51"/>
      <c r="AP44" s="12"/>
      <c r="AQ44" s="12"/>
      <c r="AR44" s="12"/>
      <c r="AS44" s="51"/>
      <c r="AT44" s="51"/>
      <c r="AU44" s="12"/>
      <c r="AV44" s="68">
        <v>134</v>
      </c>
      <c r="AW44" s="12" t="s">
        <v>131</v>
      </c>
      <c r="AX44" s="13" t="s">
        <v>131</v>
      </c>
      <c r="AY44" s="13" t="s">
        <v>131</v>
      </c>
      <c r="AZ44" s="13" t="s">
        <v>131</v>
      </c>
      <c r="BA44" s="19" t="s">
        <v>131</v>
      </c>
    </row>
    <row r="45" spans="1:53" s="4" customFormat="1" ht="12" customHeight="1" x14ac:dyDescent="0.2">
      <c r="A45" s="61" t="s">
        <v>50</v>
      </c>
      <c r="B45" s="71"/>
      <c r="C45" s="70" t="s">
        <v>45</v>
      </c>
      <c r="D45" s="71"/>
      <c r="E45" s="72" t="s">
        <v>45</v>
      </c>
      <c r="F45" s="72" t="s">
        <v>373</v>
      </c>
      <c r="G45" s="50" t="s">
        <v>9</v>
      </c>
      <c r="H45" s="50" t="s">
        <v>154</v>
      </c>
      <c r="I45" s="11">
        <v>3</v>
      </c>
      <c r="J45" s="12"/>
      <c r="K45" s="12"/>
      <c r="L45" s="12" t="s">
        <v>209</v>
      </c>
      <c r="M45" s="12">
        <v>3</v>
      </c>
      <c r="N45" s="12"/>
      <c r="O45" s="12" t="s">
        <v>300</v>
      </c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>
        <v>11</v>
      </c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68">
        <v>134</v>
      </c>
      <c r="AW45" s="12" t="s">
        <v>131</v>
      </c>
      <c r="AX45" s="13" t="s">
        <v>131</v>
      </c>
      <c r="AY45" s="13" t="s">
        <v>131</v>
      </c>
      <c r="AZ45" s="13" t="s">
        <v>131</v>
      </c>
      <c r="BA45" s="19" t="s">
        <v>131</v>
      </c>
    </row>
    <row r="46" spans="1:53" s="4" customFormat="1" ht="12" customHeight="1" x14ac:dyDescent="0.2">
      <c r="A46" s="47" t="s">
        <v>51</v>
      </c>
      <c r="B46" s="71"/>
      <c r="C46" s="70" t="s">
        <v>45</v>
      </c>
      <c r="D46" s="71"/>
      <c r="E46" s="72" t="s">
        <v>45</v>
      </c>
      <c r="F46" s="72" t="s">
        <v>374</v>
      </c>
      <c r="G46" s="50" t="s">
        <v>9</v>
      </c>
      <c r="H46" s="50" t="s">
        <v>154</v>
      </c>
      <c r="I46" s="11">
        <v>3</v>
      </c>
      <c r="J46" s="12"/>
      <c r="K46" s="12"/>
      <c r="L46" s="12"/>
      <c r="M46" s="12"/>
      <c r="N46" s="12"/>
      <c r="O46" s="51" t="s">
        <v>300</v>
      </c>
      <c r="P46" s="12"/>
      <c r="Q46" s="12"/>
      <c r="R46" s="12"/>
      <c r="S46" s="12">
        <v>21</v>
      </c>
      <c r="T46" s="12"/>
      <c r="U46" s="12"/>
      <c r="V46" s="12"/>
      <c r="W46" s="12"/>
      <c r="X46" s="12"/>
      <c r="Y46" s="51"/>
      <c r="Z46" s="51"/>
      <c r="AA46" s="51">
        <v>11</v>
      </c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51"/>
      <c r="AM46" s="51"/>
      <c r="AN46" s="12"/>
      <c r="AO46" s="51"/>
      <c r="AP46" s="12"/>
      <c r="AQ46" s="12"/>
      <c r="AR46" s="12"/>
      <c r="AS46" s="51"/>
      <c r="AT46" s="51"/>
      <c r="AU46" s="12"/>
      <c r="AV46" s="68">
        <v>134</v>
      </c>
      <c r="AW46" s="12" t="s">
        <v>131</v>
      </c>
      <c r="AX46" s="13" t="s">
        <v>131</v>
      </c>
      <c r="AY46" s="13" t="s">
        <v>131</v>
      </c>
      <c r="AZ46" s="13" t="s">
        <v>131</v>
      </c>
      <c r="BA46" s="19" t="s">
        <v>131</v>
      </c>
    </row>
    <row r="47" spans="1:53" s="4" customFormat="1" ht="12" customHeight="1" x14ac:dyDescent="0.2">
      <c r="A47" s="61" t="s">
        <v>52</v>
      </c>
      <c r="B47" s="71"/>
      <c r="C47" s="70" t="s">
        <v>45</v>
      </c>
      <c r="D47" s="71"/>
      <c r="E47" s="72" t="s">
        <v>45</v>
      </c>
      <c r="F47" s="72" t="s">
        <v>375</v>
      </c>
      <c r="G47" s="50" t="s">
        <v>9</v>
      </c>
      <c r="H47" s="50" t="s">
        <v>154</v>
      </c>
      <c r="I47" s="11">
        <v>3</v>
      </c>
      <c r="J47" s="12"/>
      <c r="K47" s="12"/>
      <c r="L47" s="12"/>
      <c r="M47" s="12"/>
      <c r="N47" s="12"/>
      <c r="O47" s="51" t="s">
        <v>300</v>
      </c>
      <c r="P47" s="12"/>
      <c r="Q47" s="12"/>
      <c r="R47" s="12"/>
      <c r="S47" s="12"/>
      <c r="T47" s="12">
        <v>13</v>
      </c>
      <c r="U47" s="12"/>
      <c r="V47" s="12"/>
      <c r="W47" s="12"/>
      <c r="X47" s="12"/>
      <c r="Y47" s="51"/>
      <c r="Z47" s="51"/>
      <c r="AA47" s="51">
        <v>11</v>
      </c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51"/>
      <c r="AM47" s="51"/>
      <c r="AN47" s="12"/>
      <c r="AO47" s="51"/>
      <c r="AP47" s="12"/>
      <c r="AQ47" s="12"/>
      <c r="AR47" s="12"/>
      <c r="AS47" s="51"/>
      <c r="AT47" s="51"/>
      <c r="AU47" s="12"/>
      <c r="AV47" s="68">
        <v>134</v>
      </c>
      <c r="AW47" s="12" t="s">
        <v>131</v>
      </c>
      <c r="AX47" s="13" t="s">
        <v>131</v>
      </c>
      <c r="AY47" s="13" t="s">
        <v>131</v>
      </c>
      <c r="AZ47" s="13" t="s">
        <v>131</v>
      </c>
      <c r="BA47" s="19" t="s">
        <v>131</v>
      </c>
    </row>
    <row r="48" spans="1:53" s="4" customFormat="1" ht="12" customHeight="1" x14ac:dyDescent="0.2">
      <c r="A48" s="47" t="s">
        <v>54</v>
      </c>
      <c r="B48" s="71"/>
      <c r="C48" s="70" t="s">
        <v>45</v>
      </c>
      <c r="D48" s="71"/>
      <c r="E48" s="72" t="s">
        <v>45</v>
      </c>
      <c r="F48" s="72" t="s">
        <v>376</v>
      </c>
      <c r="G48" s="50" t="s">
        <v>9</v>
      </c>
      <c r="H48" s="50" t="s">
        <v>154</v>
      </c>
      <c r="I48" s="11">
        <v>3</v>
      </c>
      <c r="J48" s="12"/>
      <c r="K48" s="12"/>
      <c r="L48" s="12"/>
      <c r="M48" s="12"/>
      <c r="N48" s="12"/>
      <c r="O48" s="12">
        <v>5</v>
      </c>
      <c r="P48" s="12"/>
      <c r="Q48" s="12"/>
      <c r="R48" s="12"/>
      <c r="S48" s="12"/>
      <c r="T48" s="12"/>
      <c r="U48" s="12">
        <v>14</v>
      </c>
      <c r="V48" s="12"/>
      <c r="W48" s="12"/>
      <c r="X48" s="12"/>
      <c r="Y48" s="51"/>
      <c r="Z48" s="51"/>
      <c r="AA48" s="51">
        <v>11</v>
      </c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51"/>
      <c r="AM48" s="51"/>
      <c r="AN48" s="12"/>
      <c r="AO48" s="51"/>
      <c r="AP48" s="12"/>
      <c r="AQ48" s="12"/>
      <c r="AR48" s="12"/>
      <c r="AS48" s="51"/>
      <c r="AT48" s="51"/>
      <c r="AU48" s="12"/>
      <c r="AV48" s="68">
        <v>134</v>
      </c>
      <c r="AW48" s="12" t="s">
        <v>131</v>
      </c>
      <c r="AX48" s="13" t="s">
        <v>131</v>
      </c>
      <c r="AY48" s="13" t="s">
        <v>131</v>
      </c>
      <c r="AZ48" s="13" t="s">
        <v>131</v>
      </c>
      <c r="BA48" s="19" t="s">
        <v>131</v>
      </c>
    </row>
    <row r="49" spans="1:53" s="4" customFormat="1" ht="12" customHeight="1" x14ac:dyDescent="0.2">
      <c r="A49" s="61" t="s">
        <v>56</v>
      </c>
      <c r="B49" s="71"/>
      <c r="C49" s="70" t="s">
        <v>45</v>
      </c>
      <c r="D49" s="71"/>
      <c r="E49" s="72" t="s">
        <v>45</v>
      </c>
      <c r="F49" s="72" t="s">
        <v>377</v>
      </c>
      <c r="G49" s="50" t="s">
        <v>9</v>
      </c>
      <c r="H49" s="50" t="s">
        <v>154</v>
      </c>
      <c r="I49" s="11">
        <v>3</v>
      </c>
      <c r="J49" s="12"/>
      <c r="K49" s="12"/>
      <c r="L49" s="12"/>
      <c r="M49" s="12"/>
      <c r="N49" s="12"/>
      <c r="O49" s="12">
        <v>5</v>
      </c>
      <c r="P49" s="12"/>
      <c r="Q49" s="12"/>
      <c r="R49" s="12"/>
      <c r="S49" s="12"/>
      <c r="T49" s="12"/>
      <c r="U49" s="12"/>
      <c r="V49" s="12"/>
      <c r="W49" s="12"/>
      <c r="X49" s="12">
        <v>68</v>
      </c>
      <c r="Y49" s="51"/>
      <c r="Z49" s="51"/>
      <c r="AA49" s="51">
        <v>11</v>
      </c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51"/>
      <c r="AM49" s="51"/>
      <c r="AN49" s="12"/>
      <c r="AO49" s="51"/>
      <c r="AP49" s="12"/>
      <c r="AQ49" s="12"/>
      <c r="AR49" s="12"/>
      <c r="AS49" s="51"/>
      <c r="AT49" s="51"/>
      <c r="AU49" s="12"/>
      <c r="AV49" s="68">
        <v>134</v>
      </c>
      <c r="AW49" s="12" t="s">
        <v>131</v>
      </c>
      <c r="AX49" s="13" t="s">
        <v>131</v>
      </c>
      <c r="AY49" s="13" t="s">
        <v>131</v>
      </c>
      <c r="AZ49" s="13" t="s">
        <v>131</v>
      </c>
      <c r="BA49" s="19" t="s">
        <v>131</v>
      </c>
    </row>
    <row r="50" spans="1:53" s="4" customFormat="1" ht="12" customHeight="1" x14ac:dyDescent="0.2">
      <c r="A50" s="47" t="s">
        <v>58</v>
      </c>
      <c r="B50" s="71"/>
      <c r="C50" s="70" t="s">
        <v>45</v>
      </c>
      <c r="D50" s="71"/>
      <c r="E50" s="72" t="s">
        <v>45</v>
      </c>
      <c r="F50" s="72" t="s">
        <v>378</v>
      </c>
      <c r="G50" s="50" t="s">
        <v>138</v>
      </c>
      <c r="H50" s="50" t="s">
        <v>154</v>
      </c>
      <c r="I50" s="11">
        <v>3</v>
      </c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>
        <v>64</v>
      </c>
      <c r="Y50" s="12"/>
      <c r="Z50" s="12"/>
      <c r="AA50" s="12"/>
      <c r="AB50" s="12"/>
      <c r="AC50" s="12"/>
      <c r="AD50" s="12">
        <v>15</v>
      </c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68">
        <v>134</v>
      </c>
      <c r="AW50" s="12" t="s">
        <v>131</v>
      </c>
      <c r="AX50" s="13" t="s">
        <v>131</v>
      </c>
      <c r="AY50" s="13" t="s">
        <v>131</v>
      </c>
      <c r="AZ50" s="13" t="s">
        <v>131</v>
      </c>
      <c r="BA50" s="19" t="s">
        <v>131</v>
      </c>
    </row>
    <row r="51" spans="1:53" s="4" customFormat="1" ht="12" customHeight="1" x14ac:dyDescent="0.2">
      <c r="A51" s="61" t="s">
        <v>59</v>
      </c>
      <c r="B51" s="71"/>
      <c r="C51" s="70" t="s">
        <v>45</v>
      </c>
      <c r="D51" s="71"/>
      <c r="E51" s="72" t="s">
        <v>45</v>
      </c>
      <c r="F51" s="72" t="s">
        <v>379</v>
      </c>
      <c r="G51" s="50" t="s">
        <v>139</v>
      </c>
      <c r="H51" s="50" t="s">
        <v>154</v>
      </c>
      <c r="I51" s="11">
        <v>3</v>
      </c>
      <c r="J51" s="12"/>
      <c r="K51" s="12"/>
      <c r="L51" s="12"/>
      <c r="M51" s="12"/>
      <c r="N51" s="12"/>
      <c r="O51" s="12"/>
      <c r="P51" s="12"/>
      <c r="Q51" s="12"/>
      <c r="R51" s="12"/>
      <c r="S51" s="12">
        <v>17</v>
      </c>
      <c r="T51" s="12"/>
      <c r="U51" s="12"/>
      <c r="V51" s="12"/>
      <c r="W51" s="12"/>
      <c r="X51" s="12"/>
      <c r="Y51" s="12"/>
      <c r="Z51" s="12"/>
      <c r="AA51" s="12"/>
      <c r="AB51" s="12">
        <v>14</v>
      </c>
      <c r="AC51" s="12"/>
      <c r="AD51" s="12">
        <v>15</v>
      </c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68">
        <v>134</v>
      </c>
      <c r="AW51" s="12" t="s">
        <v>131</v>
      </c>
      <c r="AX51" s="13" t="s">
        <v>131</v>
      </c>
      <c r="AY51" s="13" t="s">
        <v>131</v>
      </c>
      <c r="AZ51" s="13" t="s">
        <v>131</v>
      </c>
      <c r="BA51" s="19" t="s">
        <v>131</v>
      </c>
    </row>
    <row r="52" spans="1:53" s="4" customFormat="1" ht="12" customHeight="1" x14ac:dyDescent="0.2">
      <c r="A52" s="47" t="s">
        <v>61</v>
      </c>
      <c r="B52" s="71"/>
      <c r="C52" s="70" t="s">
        <v>45</v>
      </c>
      <c r="D52" s="71"/>
      <c r="E52" s="72" t="s">
        <v>45</v>
      </c>
      <c r="F52" s="72" t="s">
        <v>380</v>
      </c>
      <c r="G52" s="50" t="s">
        <v>139</v>
      </c>
      <c r="H52" s="50" t="s">
        <v>154</v>
      </c>
      <c r="I52" s="11">
        <v>3</v>
      </c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>
        <v>11</v>
      </c>
      <c r="U52" s="12"/>
      <c r="V52" s="12"/>
      <c r="W52" s="12"/>
      <c r="X52" s="12"/>
      <c r="Y52" s="12"/>
      <c r="Z52" s="12"/>
      <c r="AA52" s="12"/>
      <c r="AB52" s="12">
        <v>14</v>
      </c>
      <c r="AC52" s="12"/>
      <c r="AD52" s="12">
        <v>15</v>
      </c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68">
        <v>134</v>
      </c>
      <c r="AW52" s="12" t="s">
        <v>131</v>
      </c>
      <c r="AX52" s="13" t="s">
        <v>131</v>
      </c>
      <c r="AY52" s="13" t="s">
        <v>131</v>
      </c>
      <c r="AZ52" s="13" t="s">
        <v>131</v>
      </c>
      <c r="BA52" s="19" t="s">
        <v>131</v>
      </c>
    </row>
    <row r="53" spans="1:53" s="4" customFormat="1" ht="12" customHeight="1" x14ac:dyDescent="0.2">
      <c r="A53" s="61" t="s">
        <v>62</v>
      </c>
      <c r="B53" s="71"/>
      <c r="C53" s="70" t="s">
        <v>45</v>
      </c>
      <c r="D53" s="71"/>
      <c r="E53" s="72" t="s">
        <v>45</v>
      </c>
      <c r="F53" s="72" t="s">
        <v>381</v>
      </c>
      <c r="G53" s="50" t="s">
        <v>9</v>
      </c>
      <c r="H53" s="50" t="s">
        <v>154</v>
      </c>
      <c r="I53" s="11">
        <v>3</v>
      </c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>
        <v>3</v>
      </c>
      <c r="AG53" s="106"/>
      <c r="AH53" s="106"/>
      <c r="AI53" s="12"/>
      <c r="AJ53" s="12"/>
      <c r="AK53" s="12"/>
      <c r="AL53" s="12">
        <v>13</v>
      </c>
      <c r="AM53" s="12"/>
      <c r="AN53" s="12">
        <v>25</v>
      </c>
      <c r="AO53" s="12"/>
      <c r="AP53" s="12"/>
      <c r="AQ53" s="12"/>
      <c r="AR53" s="12"/>
      <c r="AS53" s="12"/>
      <c r="AT53" s="12"/>
      <c r="AU53" s="12"/>
      <c r="AV53" s="68">
        <v>134</v>
      </c>
      <c r="AW53" s="12" t="s">
        <v>131</v>
      </c>
      <c r="AX53" s="13" t="s">
        <v>131</v>
      </c>
      <c r="AY53" s="13" t="s">
        <v>131</v>
      </c>
      <c r="AZ53" s="13" t="s">
        <v>131</v>
      </c>
      <c r="BA53" s="19" t="s">
        <v>131</v>
      </c>
    </row>
    <row r="54" spans="1:53" s="4" customFormat="1" ht="12" customHeight="1" x14ac:dyDescent="0.2">
      <c r="A54" s="47" t="s">
        <v>64</v>
      </c>
      <c r="B54" s="71"/>
      <c r="C54" s="70" t="s">
        <v>45</v>
      </c>
      <c r="D54" s="71"/>
      <c r="E54" s="72" t="s">
        <v>45</v>
      </c>
      <c r="F54" s="72" t="s">
        <v>382</v>
      </c>
      <c r="G54" s="50" t="s">
        <v>9</v>
      </c>
      <c r="H54" s="50" t="s">
        <v>154</v>
      </c>
      <c r="I54" s="11">
        <v>3</v>
      </c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51"/>
      <c r="Z54" s="51"/>
      <c r="AA54" s="51"/>
      <c r="AB54" s="12"/>
      <c r="AC54" s="12"/>
      <c r="AD54" s="12"/>
      <c r="AE54" s="12"/>
      <c r="AF54" s="12">
        <v>3</v>
      </c>
      <c r="AG54" s="12"/>
      <c r="AH54" s="12"/>
      <c r="AI54" s="12"/>
      <c r="AJ54" s="12"/>
      <c r="AK54" s="12">
        <v>21</v>
      </c>
      <c r="AL54" s="51"/>
      <c r="AM54" s="51">
        <v>14</v>
      </c>
      <c r="AN54" s="12"/>
      <c r="AO54" s="51"/>
      <c r="AP54" s="12"/>
      <c r="AQ54" s="12"/>
      <c r="AR54" s="12"/>
      <c r="AS54" s="51"/>
      <c r="AT54" s="51"/>
      <c r="AU54" s="12"/>
      <c r="AV54" s="68">
        <v>134</v>
      </c>
      <c r="AW54" s="12" t="s">
        <v>131</v>
      </c>
      <c r="AX54" s="13" t="s">
        <v>131</v>
      </c>
      <c r="AY54" s="13" t="s">
        <v>131</v>
      </c>
      <c r="AZ54" s="13" t="s">
        <v>131</v>
      </c>
      <c r="BA54" s="19" t="s">
        <v>131</v>
      </c>
    </row>
    <row r="55" spans="1:53" s="4" customFormat="1" ht="12" customHeight="1" x14ac:dyDescent="0.2">
      <c r="A55" s="61" t="s">
        <v>65</v>
      </c>
      <c r="B55" s="71"/>
      <c r="C55" s="70" t="s">
        <v>45</v>
      </c>
      <c r="D55" s="71"/>
      <c r="E55" s="72" t="s">
        <v>45</v>
      </c>
      <c r="F55" s="72" t="s">
        <v>383</v>
      </c>
      <c r="G55" s="50" t="s">
        <v>9</v>
      </c>
      <c r="H55" s="50" t="s">
        <v>154</v>
      </c>
      <c r="I55" s="11">
        <v>3</v>
      </c>
      <c r="J55" s="12"/>
      <c r="K55" s="12"/>
      <c r="L55" s="12" t="s">
        <v>72</v>
      </c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51"/>
      <c r="Z55" s="51"/>
      <c r="AA55" s="51"/>
      <c r="AB55" s="12"/>
      <c r="AC55" s="12"/>
      <c r="AD55" s="12"/>
      <c r="AE55" s="12"/>
      <c r="AF55" s="12">
        <v>3</v>
      </c>
      <c r="AG55" s="12"/>
      <c r="AH55" s="12"/>
      <c r="AI55" s="12"/>
      <c r="AJ55" s="12"/>
      <c r="AK55" s="12"/>
      <c r="AL55" s="51"/>
      <c r="AM55" s="51"/>
      <c r="AN55" s="12"/>
      <c r="AO55" s="51"/>
      <c r="AP55" s="12">
        <v>17</v>
      </c>
      <c r="AQ55" s="12"/>
      <c r="AR55" s="12"/>
      <c r="AS55" s="51"/>
      <c r="AT55" s="51"/>
      <c r="AU55" s="12"/>
      <c r="AV55" s="68">
        <v>134</v>
      </c>
      <c r="AW55" s="12" t="s">
        <v>131</v>
      </c>
      <c r="AX55" s="13" t="s">
        <v>131</v>
      </c>
      <c r="AY55" s="13" t="s">
        <v>131</v>
      </c>
      <c r="AZ55" s="13" t="s">
        <v>131</v>
      </c>
      <c r="BA55" s="19" t="s">
        <v>131</v>
      </c>
    </row>
    <row r="56" spans="1:53" s="4" customFormat="1" ht="12" customHeight="1" x14ac:dyDescent="0.2">
      <c r="A56" s="47" t="s">
        <v>67</v>
      </c>
      <c r="B56" s="71"/>
      <c r="C56" s="70" t="s">
        <v>45</v>
      </c>
      <c r="D56" s="71"/>
      <c r="E56" s="72" t="s">
        <v>45</v>
      </c>
      <c r="F56" s="72" t="s">
        <v>384</v>
      </c>
      <c r="G56" s="50" t="s">
        <v>9</v>
      </c>
      <c r="H56" s="50" t="s">
        <v>154</v>
      </c>
      <c r="I56" s="11">
        <v>3</v>
      </c>
      <c r="J56" s="12"/>
      <c r="K56" s="12"/>
      <c r="L56" s="12" t="s">
        <v>72</v>
      </c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51"/>
      <c r="Z56" s="51"/>
      <c r="AA56" s="51"/>
      <c r="AB56" s="12"/>
      <c r="AC56" s="12"/>
      <c r="AD56" s="12"/>
      <c r="AE56" s="12"/>
      <c r="AF56" s="12">
        <v>3</v>
      </c>
      <c r="AG56" s="12"/>
      <c r="AH56" s="12"/>
      <c r="AI56" s="12">
        <v>3</v>
      </c>
      <c r="AJ56" s="12"/>
      <c r="AK56" s="12"/>
      <c r="AL56" s="51"/>
      <c r="AM56" s="51"/>
      <c r="AN56" s="12">
        <v>18</v>
      </c>
      <c r="AO56" s="51">
        <v>3</v>
      </c>
      <c r="AP56" s="12"/>
      <c r="AQ56" s="12"/>
      <c r="AR56" s="12"/>
      <c r="AS56" s="51"/>
      <c r="AT56" s="51"/>
      <c r="AU56" s="12"/>
      <c r="AV56" s="68">
        <v>134</v>
      </c>
      <c r="AW56" s="12" t="s">
        <v>131</v>
      </c>
      <c r="AX56" s="13" t="s">
        <v>131</v>
      </c>
      <c r="AY56" s="13" t="s">
        <v>131</v>
      </c>
      <c r="AZ56" s="13" t="s">
        <v>131</v>
      </c>
      <c r="BA56" s="19" t="s">
        <v>131</v>
      </c>
    </row>
    <row r="57" spans="1:53" s="4" customFormat="1" ht="12" customHeight="1" x14ac:dyDescent="0.2">
      <c r="A57" s="61" t="s">
        <v>69</v>
      </c>
      <c r="B57" s="71"/>
      <c r="C57" s="70" t="s">
        <v>45</v>
      </c>
      <c r="D57" s="71"/>
      <c r="E57" s="72" t="s">
        <v>45</v>
      </c>
      <c r="F57" s="72" t="s">
        <v>385</v>
      </c>
      <c r="G57" s="50" t="s">
        <v>9</v>
      </c>
      <c r="H57" s="50" t="s">
        <v>154</v>
      </c>
      <c r="I57" s="11">
        <v>3</v>
      </c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51"/>
      <c r="Z57" s="51"/>
      <c r="AA57" s="51"/>
      <c r="AB57" s="12"/>
      <c r="AC57" s="12"/>
      <c r="AD57" s="12"/>
      <c r="AE57" s="12"/>
      <c r="AF57" s="12">
        <v>3</v>
      </c>
      <c r="AG57" s="12"/>
      <c r="AH57" s="12"/>
      <c r="AI57" s="12">
        <v>3</v>
      </c>
      <c r="AJ57" s="12"/>
      <c r="AK57" s="12"/>
      <c r="AL57" s="51"/>
      <c r="AM57" s="51"/>
      <c r="AN57" s="12">
        <v>18</v>
      </c>
      <c r="AO57" s="51"/>
      <c r="AP57" s="12"/>
      <c r="AQ57" s="12"/>
      <c r="AR57" s="12"/>
      <c r="AS57" s="51"/>
      <c r="AT57" s="51">
        <v>8</v>
      </c>
      <c r="AU57" s="12"/>
      <c r="AV57" s="68">
        <v>134</v>
      </c>
      <c r="AW57" s="12" t="s">
        <v>131</v>
      </c>
      <c r="AX57" s="13" t="s">
        <v>131</v>
      </c>
      <c r="AY57" s="13" t="s">
        <v>131</v>
      </c>
      <c r="AZ57" s="13" t="s">
        <v>131</v>
      </c>
      <c r="BA57" s="19" t="s">
        <v>131</v>
      </c>
    </row>
    <row r="58" spans="1:53" s="4" customFormat="1" ht="12" customHeight="1" x14ac:dyDescent="0.2">
      <c r="A58" s="47" t="s">
        <v>70</v>
      </c>
      <c r="B58" s="71"/>
      <c r="C58" s="70" t="s">
        <v>45</v>
      </c>
      <c r="D58" s="71"/>
      <c r="E58" s="72" t="s">
        <v>45</v>
      </c>
      <c r="F58" s="72" t="s">
        <v>386</v>
      </c>
      <c r="G58" s="50" t="s">
        <v>160</v>
      </c>
      <c r="H58" s="50" t="s">
        <v>154</v>
      </c>
      <c r="I58" s="70">
        <v>3</v>
      </c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79">
        <v>3</v>
      </c>
      <c r="AP58" s="79"/>
      <c r="AQ58" s="51">
        <v>6</v>
      </c>
      <c r="AR58" s="79"/>
      <c r="AS58" s="79">
        <v>13</v>
      </c>
      <c r="AT58" s="82">
        <v>8</v>
      </c>
      <c r="AU58" s="79"/>
      <c r="AV58" s="68">
        <v>134</v>
      </c>
      <c r="AW58" s="12" t="s">
        <v>131</v>
      </c>
      <c r="AX58" s="13" t="s">
        <v>131</v>
      </c>
      <c r="AY58" s="13" t="s">
        <v>131</v>
      </c>
      <c r="AZ58" s="13" t="s">
        <v>131</v>
      </c>
      <c r="BA58" s="19" t="s">
        <v>131</v>
      </c>
    </row>
    <row r="59" spans="1:53" s="4" customFormat="1" ht="12" customHeight="1" x14ac:dyDescent="0.2">
      <c r="A59" s="61" t="s">
        <v>71</v>
      </c>
      <c r="B59" s="71" t="s">
        <v>7</v>
      </c>
      <c r="C59" s="70" t="s">
        <v>45</v>
      </c>
      <c r="D59" s="71"/>
      <c r="E59" s="72" t="s">
        <v>45</v>
      </c>
      <c r="F59" s="72" t="s">
        <v>387</v>
      </c>
      <c r="G59" s="50" t="s">
        <v>160</v>
      </c>
      <c r="H59" s="50" t="s">
        <v>154</v>
      </c>
      <c r="I59" s="11">
        <v>3</v>
      </c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>
        <v>5</v>
      </c>
      <c r="AR59" s="12">
        <v>21</v>
      </c>
      <c r="AS59" s="12"/>
      <c r="AT59" s="82">
        <v>8</v>
      </c>
      <c r="AU59" s="12"/>
      <c r="AV59" s="68">
        <v>134</v>
      </c>
      <c r="AW59" s="12" t="s">
        <v>131</v>
      </c>
      <c r="AX59" s="13" t="s">
        <v>131</v>
      </c>
      <c r="AY59" s="13" t="s">
        <v>131</v>
      </c>
      <c r="AZ59" s="13" t="s">
        <v>131</v>
      </c>
      <c r="BA59" s="19" t="s">
        <v>131</v>
      </c>
    </row>
    <row r="60" spans="1:53" s="4" customFormat="1" ht="43" customHeight="1" x14ac:dyDescent="0.2">
      <c r="A60" s="47" t="s">
        <v>225</v>
      </c>
      <c r="B60" s="71" t="s">
        <v>8</v>
      </c>
      <c r="C60" s="70" t="s">
        <v>45</v>
      </c>
      <c r="D60" s="71"/>
      <c r="E60" s="72" t="s">
        <v>45</v>
      </c>
      <c r="F60" s="72" t="s">
        <v>388</v>
      </c>
      <c r="G60" s="50" t="s">
        <v>400</v>
      </c>
      <c r="H60" s="50" t="s">
        <v>213</v>
      </c>
      <c r="I60" s="11">
        <v>3</v>
      </c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>
        <v>5</v>
      </c>
      <c r="AR60" s="12">
        <v>21</v>
      </c>
      <c r="AS60" s="12"/>
      <c r="AT60" s="82"/>
      <c r="AU60" s="12"/>
      <c r="AV60" s="68">
        <v>134</v>
      </c>
      <c r="AW60" s="12" t="s">
        <v>131</v>
      </c>
      <c r="AX60" s="13" t="s">
        <v>131</v>
      </c>
      <c r="AY60" s="13" t="s">
        <v>131</v>
      </c>
      <c r="AZ60" s="13" t="s">
        <v>131</v>
      </c>
      <c r="BA60" s="19" t="s">
        <v>131</v>
      </c>
    </row>
    <row r="61" spans="1:53" s="4" customFormat="1" ht="12" customHeight="1" x14ac:dyDescent="0.2">
      <c r="A61" s="61" t="s">
        <v>226</v>
      </c>
      <c r="B61" s="71"/>
      <c r="C61" s="70" t="s">
        <v>45</v>
      </c>
      <c r="D61" s="71"/>
      <c r="E61" s="72" t="s">
        <v>45</v>
      </c>
      <c r="F61" s="72" t="s">
        <v>389</v>
      </c>
      <c r="G61" s="50" t="s">
        <v>160</v>
      </c>
      <c r="H61" s="50" t="s">
        <v>154</v>
      </c>
      <c r="I61" s="11">
        <v>3</v>
      </c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>
        <v>5</v>
      </c>
      <c r="AR61" s="12"/>
      <c r="AS61" s="12">
        <v>13</v>
      </c>
      <c r="AT61" s="82">
        <v>8</v>
      </c>
      <c r="AU61" s="12"/>
      <c r="AV61" s="68">
        <v>134</v>
      </c>
      <c r="AW61" s="12" t="s">
        <v>131</v>
      </c>
      <c r="AX61" s="13" t="s">
        <v>131</v>
      </c>
      <c r="AY61" s="13" t="s">
        <v>131</v>
      </c>
      <c r="AZ61" s="13" t="s">
        <v>131</v>
      </c>
      <c r="BA61" s="19" t="s">
        <v>131</v>
      </c>
    </row>
    <row r="62" spans="1:53" s="4" customFormat="1" ht="12" customHeight="1" x14ac:dyDescent="0.2">
      <c r="A62" s="47" t="s">
        <v>227</v>
      </c>
      <c r="B62" s="71"/>
      <c r="C62" s="70" t="s">
        <v>45</v>
      </c>
      <c r="D62" s="71"/>
      <c r="E62" s="72" t="s">
        <v>45</v>
      </c>
      <c r="F62" s="72" t="s">
        <v>390</v>
      </c>
      <c r="G62" s="50" t="s">
        <v>43</v>
      </c>
      <c r="H62" s="50" t="s">
        <v>154</v>
      </c>
      <c r="I62" s="11">
        <v>3</v>
      </c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51"/>
      <c r="Z62" s="51"/>
      <c r="AA62" s="51"/>
      <c r="AB62" s="12"/>
      <c r="AC62" s="12"/>
      <c r="AD62" s="12"/>
      <c r="AE62" s="12"/>
      <c r="AF62" s="12"/>
      <c r="AG62" s="12"/>
      <c r="AH62" s="12"/>
      <c r="AI62" s="12"/>
      <c r="AJ62" s="12"/>
      <c r="AK62" s="12">
        <v>4</v>
      </c>
      <c r="AL62" s="51"/>
      <c r="AM62" s="51"/>
      <c r="AN62" s="12">
        <v>18</v>
      </c>
      <c r="AO62" s="51">
        <v>3</v>
      </c>
      <c r="AP62" s="12"/>
      <c r="AQ62" s="12"/>
      <c r="AR62" s="12"/>
      <c r="AS62" s="51"/>
      <c r="AT62" s="51">
        <v>9</v>
      </c>
      <c r="AU62" s="12"/>
      <c r="AV62" s="68">
        <v>134</v>
      </c>
      <c r="AW62" s="12" t="s">
        <v>131</v>
      </c>
      <c r="AX62" s="13" t="s">
        <v>131</v>
      </c>
      <c r="AY62" s="13" t="s">
        <v>131</v>
      </c>
      <c r="AZ62" s="13" t="s">
        <v>131</v>
      </c>
      <c r="BA62" s="19" t="s">
        <v>131</v>
      </c>
    </row>
    <row r="63" spans="1:53" s="4" customFormat="1" ht="12" customHeight="1" x14ac:dyDescent="0.2">
      <c r="A63" s="61" t="s">
        <v>76</v>
      </c>
      <c r="B63" s="71"/>
      <c r="C63" s="70" t="s">
        <v>45</v>
      </c>
      <c r="D63" s="71"/>
      <c r="E63" s="72" t="s">
        <v>45</v>
      </c>
      <c r="F63" s="72" t="s">
        <v>391</v>
      </c>
      <c r="G63" s="50" t="s">
        <v>160</v>
      </c>
      <c r="H63" s="50" t="s">
        <v>154</v>
      </c>
      <c r="I63" s="11">
        <v>3</v>
      </c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>
        <v>5</v>
      </c>
      <c r="AJ63" s="12"/>
      <c r="AK63" s="12">
        <v>4</v>
      </c>
      <c r="AL63" s="12"/>
      <c r="AM63" s="12"/>
      <c r="AN63" s="12"/>
      <c r="AO63" s="12"/>
      <c r="AP63" s="12"/>
      <c r="AQ63" s="12">
        <v>6</v>
      </c>
      <c r="AR63" s="12">
        <v>4</v>
      </c>
      <c r="AS63" s="12"/>
      <c r="AT63" s="82">
        <v>8</v>
      </c>
      <c r="AU63" s="12"/>
      <c r="AV63" s="68">
        <v>134</v>
      </c>
      <c r="AW63" s="12" t="s">
        <v>131</v>
      </c>
      <c r="AX63" s="13" t="s">
        <v>131</v>
      </c>
      <c r="AY63" s="13" t="s">
        <v>131</v>
      </c>
      <c r="AZ63" s="13" t="s">
        <v>131</v>
      </c>
      <c r="BA63" s="19" t="s">
        <v>131</v>
      </c>
    </row>
    <row r="64" spans="1:53" s="4" customFormat="1" ht="12" customHeight="1" x14ac:dyDescent="0.2">
      <c r="A64" s="47" t="s">
        <v>77</v>
      </c>
      <c r="B64" s="71"/>
      <c r="C64" s="70" t="s">
        <v>45</v>
      </c>
      <c r="D64" s="71"/>
      <c r="E64" s="72" t="s">
        <v>45</v>
      </c>
      <c r="F64" s="72" t="s">
        <v>392</v>
      </c>
      <c r="G64" s="50" t="s">
        <v>43</v>
      </c>
      <c r="H64" s="50" t="s">
        <v>154</v>
      </c>
      <c r="I64" s="11">
        <v>3</v>
      </c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51"/>
      <c r="Z64" s="51"/>
      <c r="AA64" s="51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51">
        <v>13</v>
      </c>
      <c r="AM64" s="51"/>
      <c r="AN64" s="12">
        <v>18</v>
      </c>
      <c r="AO64" s="51">
        <v>3</v>
      </c>
      <c r="AP64" s="12"/>
      <c r="AQ64" s="12"/>
      <c r="AR64" s="12"/>
      <c r="AS64" s="51"/>
      <c r="AT64" s="51">
        <v>9</v>
      </c>
      <c r="AU64" s="12"/>
      <c r="AV64" s="68">
        <v>134</v>
      </c>
      <c r="AW64" s="12" t="s">
        <v>131</v>
      </c>
      <c r="AX64" s="13" t="s">
        <v>131</v>
      </c>
      <c r="AY64" s="13" t="s">
        <v>131</v>
      </c>
      <c r="AZ64" s="13" t="s">
        <v>131</v>
      </c>
      <c r="BA64" s="19" t="s">
        <v>131</v>
      </c>
    </row>
    <row r="65" spans="1:53" s="4" customFormat="1" ht="12" customHeight="1" x14ac:dyDescent="0.2">
      <c r="A65" s="61" t="s">
        <v>78</v>
      </c>
      <c r="B65" s="71"/>
      <c r="C65" s="70" t="s">
        <v>45</v>
      </c>
      <c r="D65" s="71"/>
      <c r="E65" s="72" t="s">
        <v>45</v>
      </c>
      <c r="F65" s="72" t="s">
        <v>393</v>
      </c>
      <c r="G65" s="50" t="s">
        <v>43</v>
      </c>
      <c r="H65" s="50" t="s">
        <v>154</v>
      </c>
      <c r="I65" s="11">
        <v>3</v>
      </c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51"/>
      <c r="Z65" s="51"/>
      <c r="AA65" s="51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>
        <v>13</v>
      </c>
      <c r="AM65" s="51"/>
      <c r="AN65" s="12"/>
      <c r="AO65" s="51"/>
      <c r="AP65" s="12"/>
      <c r="AQ65" s="51">
        <v>6</v>
      </c>
      <c r="AR65" s="12"/>
      <c r="AS65" s="51">
        <v>13</v>
      </c>
      <c r="AT65" s="51"/>
      <c r="AU65" s="12"/>
      <c r="AV65" s="68">
        <v>134</v>
      </c>
      <c r="AW65" s="12" t="s">
        <v>131</v>
      </c>
      <c r="AX65" s="13" t="s">
        <v>131</v>
      </c>
      <c r="AY65" s="13" t="s">
        <v>131</v>
      </c>
      <c r="AZ65" s="13" t="s">
        <v>131</v>
      </c>
      <c r="BA65" s="19" t="s">
        <v>131</v>
      </c>
    </row>
    <row r="66" spans="1:53" s="4" customFormat="1" ht="12" customHeight="1" x14ac:dyDescent="0.2">
      <c r="A66" s="47" t="s">
        <v>79</v>
      </c>
      <c r="B66" s="71"/>
      <c r="C66" s="70" t="s">
        <v>45</v>
      </c>
      <c r="D66" s="71"/>
      <c r="E66" s="72" t="s">
        <v>45</v>
      </c>
      <c r="F66" s="72" t="s">
        <v>394</v>
      </c>
      <c r="G66" s="50" t="s">
        <v>43</v>
      </c>
      <c r="H66" s="50" t="s">
        <v>154</v>
      </c>
      <c r="I66" s="11">
        <v>3</v>
      </c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79"/>
      <c r="Z66" s="79"/>
      <c r="AA66" s="79"/>
      <c r="AB66" s="12"/>
      <c r="AC66" s="12"/>
      <c r="AD66" s="12"/>
      <c r="AE66" s="12"/>
      <c r="AF66" s="12"/>
      <c r="AG66" s="79"/>
      <c r="AH66" s="79"/>
      <c r="AI66" s="12"/>
      <c r="AJ66" s="12"/>
      <c r="AK66" s="12"/>
      <c r="AL66" s="12"/>
      <c r="AM66" s="12"/>
      <c r="AN66" s="12">
        <v>18</v>
      </c>
      <c r="AO66" s="12"/>
      <c r="AP66" s="12">
        <v>17</v>
      </c>
      <c r="AQ66" s="12"/>
      <c r="AR66" s="79"/>
      <c r="AS66" s="79"/>
      <c r="AT66" s="117" t="s">
        <v>177</v>
      </c>
      <c r="AU66" s="79"/>
      <c r="AV66" s="68">
        <v>134</v>
      </c>
      <c r="AW66" s="12" t="s">
        <v>131</v>
      </c>
      <c r="AX66" s="13" t="s">
        <v>131</v>
      </c>
      <c r="AY66" s="13" t="s">
        <v>131</v>
      </c>
      <c r="AZ66" s="13" t="s">
        <v>131</v>
      </c>
      <c r="BA66" s="19" t="s">
        <v>131</v>
      </c>
    </row>
    <row r="67" spans="1:53" s="4" customFormat="1" ht="24" x14ac:dyDescent="0.2">
      <c r="A67" s="61" t="s">
        <v>80</v>
      </c>
      <c r="B67" s="71"/>
      <c r="C67" s="70" t="s">
        <v>45</v>
      </c>
      <c r="D67" s="71"/>
      <c r="E67" s="72" t="s">
        <v>45</v>
      </c>
      <c r="F67" s="72" t="s">
        <v>395</v>
      </c>
      <c r="G67" s="50" t="s">
        <v>175</v>
      </c>
      <c r="H67" s="50" t="s">
        <v>154</v>
      </c>
      <c r="I67" s="11">
        <v>3</v>
      </c>
      <c r="J67" s="12"/>
      <c r="K67" s="12"/>
      <c r="L67" s="12" t="s">
        <v>72</v>
      </c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>
        <v>4</v>
      </c>
      <c r="AH67" s="12"/>
      <c r="AI67" s="12"/>
      <c r="AJ67" s="12"/>
      <c r="AK67" s="12"/>
      <c r="AL67" s="12"/>
      <c r="AM67" s="12"/>
      <c r="AN67" s="12"/>
      <c r="AO67" s="12"/>
      <c r="AP67" s="12">
        <v>17</v>
      </c>
      <c r="AQ67" s="12"/>
      <c r="AR67" s="12"/>
      <c r="AS67" s="12"/>
      <c r="AT67" s="12"/>
      <c r="AU67" s="12"/>
      <c r="AV67" s="68">
        <v>134</v>
      </c>
      <c r="AW67" s="12" t="s">
        <v>131</v>
      </c>
      <c r="AX67" s="13" t="s">
        <v>131</v>
      </c>
      <c r="AY67" s="13" t="s">
        <v>131</v>
      </c>
      <c r="AZ67" s="13" t="s">
        <v>131</v>
      </c>
      <c r="BA67" s="19" t="s">
        <v>131</v>
      </c>
    </row>
    <row r="68" spans="1:53" s="4" customFormat="1" ht="24" x14ac:dyDescent="0.2">
      <c r="A68" s="47" t="s">
        <v>81</v>
      </c>
      <c r="B68" s="71"/>
      <c r="C68" s="70" t="s">
        <v>45</v>
      </c>
      <c r="D68" s="71"/>
      <c r="E68" s="72" t="s">
        <v>45</v>
      </c>
      <c r="F68" s="72" t="s">
        <v>396</v>
      </c>
      <c r="G68" s="50" t="s">
        <v>176</v>
      </c>
      <c r="H68" s="50" t="s">
        <v>154</v>
      </c>
      <c r="I68" s="11">
        <v>3</v>
      </c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>
        <v>4</v>
      </c>
      <c r="AH68" s="12"/>
      <c r="AI68" s="12"/>
      <c r="AJ68" s="12"/>
      <c r="AK68" s="12"/>
      <c r="AL68" s="12"/>
      <c r="AM68" s="12"/>
      <c r="AN68" s="12">
        <v>18</v>
      </c>
      <c r="AO68" s="12"/>
      <c r="AP68" s="12"/>
      <c r="AQ68" s="12"/>
      <c r="AR68" s="12"/>
      <c r="AS68" s="12"/>
      <c r="AT68" s="82">
        <v>8</v>
      </c>
      <c r="AU68" s="12"/>
      <c r="AV68" s="68">
        <v>134</v>
      </c>
      <c r="AW68" s="12" t="s">
        <v>131</v>
      </c>
      <c r="AX68" s="13" t="s">
        <v>131</v>
      </c>
      <c r="AY68" s="13" t="s">
        <v>131</v>
      </c>
      <c r="AZ68" s="13" t="s">
        <v>131</v>
      </c>
      <c r="BA68" s="19" t="s">
        <v>131</v>
      </c>
    </row>
    <row r="69" spans="1:53" s="4" customFormat="1" ht="12" customHeight="1" x14ac:dyDescent="0.2">
      <c r="A69" s="61" t="s">
        <v>82</v>
      </c>
      <c r="B69" s="71"/>
      <c r="C69" s="70" t="s">
        <v>45</v>
      </c>
      <c r="D69" s="71"/>
      <c r="E69" s="72" t="s">
        <v>45</v>
      </c>
      <c r="F69" s="72" t="s">
        <v>397</v>
      </c>
      <c r="G69" s="50" t="s">
        <v>142</v>
      </c>
      <c r="H69" s="50" t="s">
        <v>154</v>
      </c>
      <c r="I69" s="70">
        <v>3</v>
      </c>
      <c r="J69" s="79"/>
      <c r="K69" s="79"/>
      <c r="L69" s="79"/>
      <c r="M69" s="79">
        <v>13</v>
      </c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  <c r="AD69" s="79"/>
      <c r="AE69" s="79"/>
      <c r="AF69" s="79"/>
      <c r="AG69" s="79"/>
      <c r="AH69" s="79"/>
      <c r="AI69" s="79"/>
      <c r="AJ69" s="79"/>
      <c r="AK69" s="79"/>
      <c r="AL69" s="79"/>
      <c r="AM69" s="79"/>
      <c r="AN69" s="79"/>
      <c r="AO69" s="79"/>
      <c r="AP69" s="12">
        <v>10</v>
      </c>
      <c r="AQ69" s="79"/>
      <c r="AR69" s="79"/>
      <c r="AS69" s="79">
        <v>13</v>
      </c>
      <c r="AT69" s="79"/>
      <c r="AU69" s="79"/>
      <c r="AV69" s="68">
        <v>134</v>
      </c>
      <c r="AW69" s="12" t="s">
        <v>131</v>
      </c>
      <c r="AX69" s="13" t="s">
        <v>131</v>
      </c>
      <c r="AY69" s="13" t="s">
        <v>131</v>
      </c>
      <c r="AZ69" s="13" t="s">
        <v>131</v>
      </c>
      <c r="BA69" s="19" t="s">
        <v>131</v>
      </c>
    </row>
    <row r="70" spans="1:53" s="4" customFormat="1" ht="24" x14ac:dyDescent="0.2">
      <c r="A70" s="61" t="s">
        <v>281</v>
      </c>
      <c r="B70" s="71"/>
      <c r="C70" s="70" t="s">
        <v>45</v>
      </c>
      <c r="D70" s="71"/>
      <c r="E70" s="72" t="s">
        <v>45</v>
      </c>
      <c r="F70" s="72" t="s">
        <v>398</v>
      </c>
      <c r="G70" s="50" t="s">
        <v>175</v>
      </c>
      <c r="H70" s="50" t="s">
        <v>154</v>
      </c>
      <c r="I70" s="11">
        <v>3</v>
      </c>
      <c r="J70" s="12"/>
      <c r="K70" s="12"/>
      <c r="L70" s="12" t="s">
        <v>208</v>
      </c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9"/>
      <c r="AH70" s="13">
        <v>12</v>
      </c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82"/>
      <c r="AU70" s="12"/>
      <c r="AV70" s="68">
        <v>134</v>
      </c>
      <c r="AW70" s="12" t="s">
        <v>131</v>
      </c>
      <c r="AX70" s="13" t="s">
        <v>131</v>
      </c>
      <c r="AY70" s="13" t="s">
        <v>131</v>
      </c>
      <c r="AZ70" s="13" t="s">
        <v>131</v>
      </c>
      <c r="BA70" s="19" t="s">
        <v>131</v>
      </c>
    </row>
    <row r="71" spans="1:53" s="4" customFormat="1" ht="53.5" customHeight="1" thickBot="1" x14ac:dyDescent="0.25">
      <c r="A71" s="52" t="s">
        <v>282</v>
      </c>
      <c r="B71" s="115"/>
      <c r="C71" s="114" t="s">
        <v>45</v>
      </c>
      <c r="D71" s="115"/>
      <c r="E71" s="116" t="s">
        <v>45</v>
      </c>
      <c r="F71" s="116" t="s">
        <v>399</v>
      </c>
      <c r="G71" s="55" t="s">
        <v>174</v>
      </c>
      <c r="H71" s="55" t="s">
        <v>211</v>
      </c>
      <c r="I71" s="14">
        <v>3</v>
      </c>
      <c r="J71" s="15">
        <v>2</v>
      </c>
      <c r="K71" s="15"/>
      <c r="L71" s="15">
        <v>14</v>
      </c>
      <c r="M71" s="15"/>
      <c r="N71" s="15"/>
      <c r="O71" s="15">
        <v>4</v>
      </c>
      <c r="P71" s="56"/>
      <c r="Q71" s="15"/>
      <c r="R71" s="15"/>
      <c r="S71" s="15"/>
      <c r="T71" s="15"/>
      <c r="U71" s="15"/>
      <c r="V71" s="15"/>
      <c r="W71" s="15">
        <v>5</v>
      </c>
      <c r="X71" s="128"/>
      <c r="Y71" s="56"/>
      <c r="Z71" s="56"/>
      <c r="AA71" s="56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56"/>
      <c r="AM71" s="56"/>
      <c r="AN71" s="15"/>
      <c r="AO71" s="56"/>
      <c r="AP71" s="15"/>
      <c r="AQ71" s="15"/>
      <c r="AR71" s="15"/>
      <c r="AS71" s="56"/>
      <c r="AT71" s="56"/>
      <c r="AU71" s="15"/>
      <c r="AV71" s="69">
        <v>134</v>
      </c>
      <c r="AW71" s="15" t="s">
        <v>131</v>
      </c>
      <c r="AX71" s="16" t="s">
        <v>131</v>
      </c>
      <c r="AY71" s="16" t="s">
        <v>131</v>
      </c>
      <c r="AZ71" s="16" t="s">
        <v>131</v>
      </c>
      <c r="BA71" s="20" t="s">
        <v>131</v>
      </c>
    </row>
    <row r="72" spans="1:53" ht="12" x14ac:dyDescent="0.2">
      <c r="C72" s="2"/>
      <c r="D72" s="2"/>
      <c r="E72" s="2"/>
      <c r="F72" s="2"/>
      <c r="G72" s="2"/>
      <c r="H72" s="2"/>
      <c r="AV72" s="2"/>
      <c r="AW72" s="2"/>
      <c r="AX72" s="2"/>
      <c r="AY72" s="2"/>
      <c r="AZ72" s="2"/>
      <c r="BA72" s="2"/>
    </row>
    <row r="73" spans="1:53" ht="12" x14ac:dyDescent="0.2">
      <c r="C73" s="2"/>
      <c r="D73" s="2"/>
      <c r="E73" s="2"/>
      <c r="F73" s="2"/>
      <c r="G73" s="2"/>
      <c r="H73" s="2"/>
      <c r="AV73" s="2"/>
      <c r="AW73" s="2"/>
      <c r="AX73" s="2"/>
      <c r="AY73" s="2"/>
      <c r="AZ73" s="2"/>
      <c r="BA73" s="2"/>
    </row>
    <row r="74" spans="1:53" ht="12" x14ac:dyDescent="0.2">
      <c r="C74" s="2"/>
      <c r="D74" s="2"/>
      <c r="E74" s="2"/>
      <c r="F74" s="2"/>
      <c r="G74" s="2"/>
      <c r="H74" s="2"/>
      <c r="AV74" s="2"/>
      <c r="AW74" s="2"/>
      <c r="AX74" s="2"/>
      <c r="AY74" s="2"/>
      <c r="AZ74" s="2"/>
      <c r="BA74" s="2"/>
    </row>
    <row r="75" spans="1:53" ht="12" x14ac:dyDescent="0.2">
      <c r="C75" s="2"/>
      <c r="D75" s="2"/>
      <c r="E75" s="2"/>
      <c r="F75" s="2"/>
      <c r="G75" s="2"/>
      <c r="H75" s="2"/>
      <c r="AV75" s="2"/>
      <c r="AW75" s="2"/>
      <c r="AX75" s="2"/>
      <c r="AY75" s="2"/>
      <c r="AZ75" s="2"/>
      <c r="BA75" s="2"/>
    </row>
    <row r="76" spans="1:53" ht="12" x14ac:dyDescent="0.2">
      <c r="C76" s="2"/>
      <c r="D76" s="2"/>
      <c r="E76" s="2"/>
      <c r="F76" s="2"/>
      <c r="G76" s="2"/>
      <c r="H76" s="2"/>
      <c r="AV76" s="2"/>
      <c r="AW76" s="2"/>
      <c r="AX76" s="2"/>
      <c r="AY76" s="2"/>
      <c r="AZ76" s="2"/>
      <c r="BA76" s="2"/>
    </row>
    <row r="77" spans="1:53" ht="12" x14ac:dyDescent="0.2">
      <c r="C77" s="2"/>
      <c r="D77" s="2"/>
      <c r="E77" s="2"/>
      <c r="F77" s="2"/>
      <c r="G77" s="2"/>
      <c r="H77" s="2"/>
      <c r="AV77" s="2"/>
      <c r="AW77" s="2"/>
      <c r="AX77" s="2"/>
      <c r="AY77" s="2"/>
      <c r="AZ77" s="2"/>
      <c r="BA77" s="2"/>
    </row>
    <row r="78" spans="1:53" ht="12" x14ac:dyDescent="0.2">
      <c r="C78" s="2"/>
      <c r="D78" s="2"/>
      <c r="E78" s="2"/>
      <c r="F78" s="2"/>
      <c r="G78" s="2"/>
      <c r="H78" s="2"/>
      <c r="AV78" s="2"/>
      <c r="AW78" s="2"/>
      <c r="AX78" s="2"/>
      <c r="AY78" s="2"/>
      <c r="AZ78" s="2"/>
      <c r="BA78" s="2"/>
    </row>
    <row r="79" spans="1:53" ht="12" x14ac:dyDescent="0.2">
      <c r="C79" s="2"/>
      <c r="D79" s="2"/>
      <c r="E79" s="2"/>
      <c r="F79" s="2"/>
      <c r="G79" s="2"/>
      <c r="H79" s="2"/>
      <c r="AV79" s="2"/>
      <c r="AW79" s="2"/>
      <c r="AX79" s="2"/>
      <c r="AY79" s="2"/>
      <c r="AZ79" s="2"/>
      <c r="BA79" s="2"/>
    </row>
    <row r="80" spans="1:53" ht="12" x14ac:dyDescent="0.2">
      <c r="C80" s="2"/>
      <c r="D80" s="2"/>
      <c r="E80" s="2"/>
      <c r="F80" s="2"/>
      <c r="G80" s="2"/>
      <c r="H80" s="2"/>
      <c r="AV80" s="2"/>
      <c r="AW80" s="2"/>
      <c r="AX80" s="2"/>
      <c r="AY80" s="2"/>
      <c r="AZ80" s="2"/>
      <c r="BA80" s="2"/>
    </row>
    <row r="81" spans="3:53" ht="12" x14ac:dyDescent="0.2">
      <c r="C81" s="2"/>
      <c r="D81" s="2"/>
      <c r="E81" s="2"/>
      <c r="F81" s="2"/>
      <c r="G81" s="2"/>
      <c r="H81" s="2"/>
      <c r="AV81" s="2"/>
      <c r="AW81" s="2"/>
      <c r="AX81" s="2"/>
      <c r="AY81" s="2"/>
      <c r="AZ81" s="2"/>
      <c r="BA81" s="2"/>
    </row>
    <row r="82" spans="3:53" ht="12" x14ac:dyDescent="0.2">
      <c r="C82" s="2"/>
      <c r="D82" s="2"/>
      <c r="E82" s="2"/>
      <c r="F82" s="2"/>
      <c r="G82" s="2"/>
      <c r="H82" s="2"/>
      <c r="AV82" s="2"/>
      <c r="AW82" s="2"/>
      <c r="AX82" s="2"/>
      <c r="AY82" s="2"/>
      <c r="AZ82" s="2"/>
      <c r="BA82" s="2"/>
    </row>
    <row r="83" spans="3:53" ht="12" x14ac:dyDescent="0.2">
      <c r="C83" s="2"/>
      <c r="D83" s="2"/>
      <c r="E83" s="2"/>
      <c r="F83" s="2"/>
      <c r="G83" s="2"/>
      <c r="H83" s="2"/>
      <c r="AV83" s="2"/>
      <c r="AW83" s="2"/>
      <c r="AX83" s="2"/>
      <c r="AY83" s="2"/>
      <c r="AZ83" s="2"/>
      <c r="BA83" s="2"/>
    </row>
    <row r="84" spans="3:53" ht="12" x14ac:dyDescent="0.2">
      <c r="C84" s="2"/>
      <c r="D84" s="2"/>
      <c r="E84" s="2"/>
      <c r="F84" s="2"/>
      <c r="G84" s="2"/>
      <c r="H84" s="2"/>
      <c r="AV84" s="2"/>
      <c r="AW84" s="2"/>
      <c r="AX84" s="2"/>
      <c r="AY84" s="2"/>
      <c r="AZ84" s="2"/>
      <c r="BA84" s="2"/>
    </row>
    <row r="85" spans="3:53" ht="12" x14ac:dyDescent="0.2">
      <c r="C85" s="2"/>
      <c r="D85" s="2"/>
      <c r="E85" s="2"/>
      <c r="F85" s="2"/>
      <c r="G85" s="2"/>
      <c r="H85" s="2"/>
      <c r="AV85" s="2"/>
      <c r="AW85" s="2"/>
      <c r="AX85" s="2"/>
      <c r="AY85" s="2"/>
      <c r="AZ85" s="2"/>
      <c r="BA85" s="2"/>
    </row>
    <row r="86" spans="3:53" ht="12" x14ac:dyDescent="0.2">
      <c r="C86" s="2"/>
      <c r="D86" s="2"/>
      <c r="E86" s="2"/>
      <c r="F86" s="2"/>
      <c r="G86" s="2"/>
      <c r="H86" s="2"/>
      <c r="AV86" s="2"/>
      <c r="AW86" s="2"/>
      <c r="AX86" s="2"/>
      <c r="AY86" s="2"/>
      <c r="AZ86" s="2"/>
      <c r="BA86" s="2"/>
    </row>
    <row r="87" spans="3:53" ht="12" x14ac:dyDescent="0.2">
      <c r="C87" s="2"/>
      <c r="D87" s="2"/>
      <c r="E87" s="2"/>
      <c r="F87" s="2"/>
      <c r="G87" s="2"/>
      <c r="H87" s="2"/>
      <c r="AV87" s="2"/>
      <c r="AW87" s="2"/>
      <c r="AX87" s="2"/>
      <c r="AY87" s="2"/>
      <c r="AZ87" s="2"/>
      <c r="BA87" s="2"/>
    </row>
    <row r="88" spans="3:53" ht="12" x14ac:dyDescent="0.2">
      <c r="C88" s="2"/>
      <c r="D88" s="2"/>
      <c r="E88" s="2"/>
      <c r="F88" s="2"/>
      <c r="G88" s="2"/>
      <c r="H88" s="2"/>
      <c r="AV88" s="2"/>
      <c r="AW88" s="2"/>
      <c r="AX88" s="2"/>
      <c r="AY88" s="2"/>
      <c r="AZ88" s="2"/>
      <c r="BA88" s="2"/>
    </row>
    <row r="89" spans="3:53" ht="12" x14ac:dyDescent="0.2">
      <c r="C89" s="2"/>
      <c r="D89" s="2"/>
      <c r="E89" s="2"/>
      <c r="F89" s="2"/>
      <c r="G89" s="2"/>
      <c r="H89" s="2"/>
      <c r="AV89" s="2"/>
      <c r="AW89" s="2"/>
      <c r="AX89" s="2"/>
      <c r="AY89" s="2"/>
      <c r="AZ89" s="2"/>
      <c r="BA89" s="2"/>
    </row>
    <row r="90" spans="3:53" ht="12" x14ac:dyDescent="0.2">
      <c r="C90" s="2"/>
      <c r="D90" s="2"/>
      <c r="E90" s="2"/>
      <c r="F90" s="2"/>
      <c r="G90" s="2"/>
      <c r="H90" s="2"/>
      <c r="AV90" s="2"/>
      <c r="AW90" s="2"/>
      <c r="AX90" s="2"/>
      <c r="AY90" s="2"/>
      <c r="AZ90" s="2"/>
      <c r="BA90" s="2"/>
    </row>
    <row r="91" spans="3:53" ht="12" x14ac:dyDescent="0.2">
      <c r="C91" s="2"/>
      <c r="D91" s="2"/>
      <c r="E91" s="2"/>
      <c r="F91" s="2"/>
      <c r="G91" s="2"/>
      <c r="H91" s="2"/>
      <c r="AV91" s="2"/>
      <c r="AW91" s="2"/>
      <c r="AX91" s="2"/>
      <c r="AY91" s="2"/>
      <c r="AZ91" s="2"/>
      <c r="BA91" s="2"/>
    </row>
    <row r="92" spans="3:53" ht="12" x14ac:dyDescent="0.2">
      <c r="C92" s="2"/>
      <c r="D92" s="2"/>
      <c r="E92" s="2"/>
      <c r="F92" s="2"/>
      <c r="G92" s="2"/>
      <c r="H92" s="2"/>
      <c r="AV92" s="2"/>
      <c r="AW92" s="2"/>
      <c r="AX92" s="2"/>
      <c r="AY92" s="2"/>
      <c r="AZ92" s="2"/>
      <c r="BA92" s="2"/>
    </row>
    <row r="93" spans="3:53" ht="12" x14ac:dyDescent="0.2">
      <c r="C93" s="2"/>
      <c r="D93" s="2"/>
      <c r="E93" s="2"/>
      <c r="F93" s="2"/>
      <c r="G93" s="2"/>
      <c r="H93" s="2"/>
      <c r="AV93" s="2"/>
      <c r="AW93" s="2"/>
      <c r="AX93" s="2"/>
      <c r="AY93" s="2"/>
      <c r="AZ93" s="2"/>
      <c r="BA93" s="2"/>
    </row>
    <row r="94" spans="3:53" ht="12" x14ac:dyDescent="0.2">
      <c r="C94" s="2"/>
      <c r="D94" s="2"/>
      <c r="E94" s="2"/>
      <c r="F94" s="2"/>
      <c r="G94" s="2"/>
      <c r="H94" s="2"/>
      <c r="AV94" s="2"/>
      <c r="AW94" s="2"/>
      <c r="AX94" s="2"/>
      <c r="AY94" s="2"/>
      <c r="AZ94" s="2"/>
      <c r="BA94" s="2"/>
    </row>
    <row r="95" spans="3:53" ht="12" x14ac:dyDescent="0.2">
      <c r="C95" s="2"/>
      <c r="D95" s="2"/>
      <c r="E95" s="2"/>
      <c r="F95" s="2"/>
      <c r="G95" s="2"/>
      <c r="H95" s="2"/>
      <c r="AV95" s="2"/>
      <c r="AW95" s="2"/>
      <c r="AX95" s="2"/>
      <c r="AY95" s="2"/>
      <c r="AZ95" s="2"/>
      <c r="BA95" s="2"/>
    </row>
    <row r="96" spans="3:53" ht="12" x14ac:dyDescent="0.2">
      <c r="C96" s="2"/>
      <c r="D96" s="2"/>
      <c r="E96" s="2"/>
      <c r="F96" s="2"/>
      <c r="G96" s="2"/>
      <c r="H96" s="2"/>
      <c r="AV96" s="2"/>
      <c r="AW96" s="2"/>
      <c r="AX96" s="2"/>
      <c r="AY96" s="2"/>
      <c r="AZ96" s="2"/>
      <c r="BA96" s="2"/>
    </row>
    <row r="97" spans="3:53" ht="12" x14ac:dyDescent="0.2">
      <c r="C97" s="2"/>
      <c r="D97" s="2"/>
      <c r="E97" s="2"/>
      <c r="F97" s="2"/>
      <c r="G97" s="2"/>
      <c r="H97" s="2"/>
      <c r="AV97" s="2"/>
      <c r="AW97" s="2"/>
      <c r="AX97" s="2"/>
      <c r="AY97" s="2"/>
      <c r="AZ97" s="2"/>
      <c r="BA97" s="2"/>
    </row>
    <row r="98" spans="3:53" ht="12" x14ac:dyDescent="0.2">
      <c r="C98" s="2"/>
      <c r="D98" s="2"/>
      <c r="E98" s="2"/>
      <c r="F98" s="2"/>
      <c r="G98" s="2"/>
      <c r="H98" s="2"/>
      <c r="AV98" s="2"/>
      <c r="AW98" s="2"/>
      <c r="AX98" s="2"/>
      <c r="AY98" s="2"/>
      <c r="AZ98" s="2"/>
      <c r="BA98" s="2"/>
    </row>
    <row r="99" spans="3:53" ht="12" x14ac:dyDescent="0.2">
      <c r="C99" s="2"/>
      <c r="D99" s="2"/>
      <c r="E99" s="2"/>
      <c r="F99" s="2"/>
      <c r="G99" s="2"/>
      <c r="H99" s="2"/>
      <c r="AV99" s="2"/>
      <c r="AW99" s="2"/>
      <c r="AX99" s="2"/>
      <c r="AY99" s="2"/>
      <c r="AZ99" s="2"/>
      <c r="BA99" s="2"/>
    </row>
    <row r="100" spans="3:53" x14ac:dyDescent="0.2">
      <c r="C100" s="2"/>
      <c r="D100" s="2"/>
      <c r="E100" s="2"/>
      <c r="F100" s="2"/>
      <c r="G100" s="2"/>
      <c r="H100" s="2"/>
    </row>
    <row r="101" spans="3:53" x14ac:dyDescent="0.2">
      <c r="C101" s="2"/>
      <c r="D101" s="2"/>
      <c r="E101" s="2"/>
      <c r="F101" s="2"/>
      <c r="G101" s="2"/>
      <c r="H101" s="2"/>
    </row>
    <row r="102" spans="3:53" x14ac:dyDescent="0.2">
      <c r="C102" s="2"/>
      <c r="D102" s="2"/>
      <c r="E102" s="2"/>
      <c r="F102" s="2"/>
      <c r="G102" s="2"/>
      <c r="H102" s="2"/>
    </row>
    <row r="103" spans="3:53" x14ac:dyDescent="0.2">
      <c r="C103" s="2"/>
      <c r="D103" s="2"/>
      <c r="E103" s="2"/>
      <c r="F103" s="2"/>
      <c r="G103" s="2"/>
      <c r="H103" s="2"/>
    </row>
    <row r="104" spans="3:53" x14ac:dyDescent="0.2">
      <c r="C104" s="2"/>
      <c r="D104" s="2"/>
      <c r="E104" s="2"/>
      <c r="F104" s="2"/>
      <c r="G104" s="2"/>
      <c r="H104" s="2"/>
    </row>
    <row r="105" spans="3:53" x14ac:dyDescent="0.2">
      <c r="C105" s="2"/>
      <c r="D105" s="2"/>
      <c r="E105" s="2"/>
      <c r="F105" s="2"/>
      <c r="G105" s="2"/>
      <c r="H105" s="2"/>
    </row>
    <row r="106" spans="3:53" x14ac:dyDescent="0.2">
      <c r="C106" s="2"/>
      <c r="D106" s="2"/>
      <c r="E106" s="2"/>
      <c r="F106" s="2"/>
      <c r="G106" s="2"/>
      <c r="H106" s="2"/>
    </row>
    <row r="107" spans="3:53" x14ac:dyDescent="0.2">
      <c r="C107" s="2"/>
      <c r="D107" s="2"/>
      <c r="E107" s="2"/>
      <c r="F107" s="2"/>
      <c r="G107" s="2"/>
      <c r="H107" s="2"/>
    </row>
    <row r="108" spans="3:53" x14ac:dyDescent="0.2">
      <c r="C108" s="2"/>
      <c r="D108" s="2"/>
      <c r="E108" s="2"/>
      <c r="F108" s="2"/>
      <c r="G108" s="2"/>
      <c r="H108" s="2"/>
    </row>
    <row r="109" spans="3:53" x14ac:dyDescent="0.2">
      <c r="C109" s="2"/>
      <c r="D109" s="2"/>
      <c r="E109" s="2"/>
      <c r="F109" s="2"/>
      <c r="G109" s="2"/>
      <c r="H109" s="2"/>
    </row>
    <row r="110" spans="3:53" x14ac:dyDescent="0.2">
      <c r="C110" s="2"/>
      <c r="D110" s="2"/>
      <c r="E110" s="2"/>
      <c r="F110" s="2"/>
      <c r="G110" s="2"/>
      <c r="H110" s="2"/>
    </row>
    <row r="111" spans="3:53" x14ac:dyDescent="0.2">
      <c r="C111" s="2"/>
      <c r="D111" s="2"/>
      <c r="E111" s="2"/>
      <c r="F111" s="2"/>
      <c r="G111" s="2"/>
      <c r="H111" s="2"/>
    </row>
    <row r="112" spans="3:53" x14ac:dyDescent="0.2">
      <c r="C112" s="2"/>
      <c r="D112" s="2"/>
      <c r="E112" s="2"/>
      <c r="F112" s="2"/>
      <c r="G112" s="2"/>
      <c r="H112" s="2"/>
    </row>
    <row r="113" spans="3:8" x14ac:dyDescent="0.2">
      <c r="C113" s="2"/>
      <c r="D113" s="2"/>
      <c r="E113" s="2"/>
      <c r="F113" s="2"/>
      <c r="G113" s="2"/>
      <c r="H113" s="2"/>
    </row>
    <row r="114" spans="3:8" x14ac:dyDescent="0.2">
      <c r="C114" s="2"/>
      <c r="D114" s="2"/>
      <c r="E114" s="2"/>
      <c r="F114" s="2"/>
      <c r="G114" s="2"/>
      <c r="H114" s="2"/>
    </row>
    <row r="115" spans="3:8" x14ac:dyDescent="0.2">
      <c r="C115" s="2"/>
      <c r="D115" s="2"/>
      <c r="E115" s="2"/>
      <c r="F115" s="2"/>
      <c r="G115" s="2"/>
      <c r="H115" s="2"/>
    </row>
    <row r="116" spans="3:8" x14ac:dyDescent="0.2">
      <c r="C116" s="2"/>
      <c r="D116" s="2"/>
      <c r="E116" s="2"/>
      <c r="F116" s="2"/>
      <c r="G116" s="2"/>
      <c r="H116" s="2"/>
    </row>
    <row r="117" spans="3:8" x14ac:dyDescent="0.2">
      <c r="C117" s="2"/>
      <c r="D117" s="2"/>
      <c r="E117" s="2"/>
      <c r="F117" s="2"/>
      <c r="G117" s="2"/>
      <c r="H117" s="2"/>
    </row>
    <row r="118" spans="3:8" x14ac:dyDescent="0.2">
      <c r="C118" s="2"/>
      <c r="D118" s="2"/>
      <c r="E118" s="2"/>
      <c r="F118" s="2"/>
      <c r="G118" s="2"/>
      <c r="H118" s="2"/>
    </row>
    <row r="119" spans="3:8" x14ac:dyDescent="0.2">
      <c r="C119" s="2"/>
      <c r="D119" s="2"/>
      <c r="E119" s="2"/>
      <c r="F119" s="2"/>
      <c r="G119" s="2"/>
      <c r="H119" s="2"/>
    </row>
    <row r="120" spans="3:8" x14ac:dyDescent="0.2">
      <c r="C120" s="2"/>
      <c r="D120" s="2"/>
      <c r="E120" s="2"/>
      <c r="F120" s="2"/>
      <c r="G120" s="2"/>
      <c r="H120" s="2"/>
    </row>
    <row r="121" spans="3:8" x14ac:dyDescent="0.2">
      <c r="C121" s="2"/>
      <c r="D121" s="2"/>
      <c r="E121" s="2"/>
      <c r="F121" s="2"/>
      <c r="G121" s="2"/>
      <c r="H121" s="2"/>
    </row>
    <row r="122" spans="3:8" x14ac:dyDescent="0.2">
      <c r="C122" s="2"/>
      <c r="D122" s="2"/>
      <c r="E122" s="2"/>
      <c r="F122" s="2"/>
      <c r="G122" s="2"/>
      <c r="H122" s="2"/>
    </row>
    <row r="123" spans="3:8" x14ac:dyDescent="0.2">
      <c r="C123" s="2"/>
      <c r="D123" s="2"/>
      <c r="E123" s="2"/>
      <c r="F123" s="2"/>
      <c r="G123" s="2"/>
      <c r="H123" s="2"/>
    </row>
    <row r="124" spans="3:8" x14ac:dyDescent="0.2">
      <c r="C124" s="2"/>
      <c r="D124" s="2"/>
      <c r="E124" s="2"/>
      <c r="F124" s="2"/>
      <c r="G124" s="2"/>
      <c r="H124" s="2"/>
    </row>
    <row r="125" spans="3:8" x14ac:dyDescent="0.2">
      <c r="C125" s="2"/>
      <c r="D125" s="2"/>
      <c r="E125" s="2"/>
      <c r="F125" s="2"/>
      <c r="G125" s="2"/>
      <c r="H125" s="2"/>
    </row>
    <row r="126" spans="3:8" x14ac:dyDescent="0.2">
      <c r="C126" s="2"/>
      <c r="D126" s="2"/>
      <c r="E126" s="2"/>
      <c r="F126" s="2"/>
      <c r="G126" s="2"/>
      <c r="H126" s="2"/>
    </row>
    <row r="127" spans="3:8" x14ac:dyDescent="0.2">
      <c r="C127" s="2"/>
      <c r="D127" s="2"/>
      <c r="E127" s="2"/>
      <c r="F127" s="2"/>
      <c r="G127" s="2"/>
      <c r="H127" s="2"/>
    </row>
    <row r="128" spans="3:8" x14ac:dyDescent="0.2">
      <c r="C128" s="2"/>
      <c r="D128" s="2"/>
      <c r="E128" s="2"/>
      <c r="F128" s="2"/>
      <c r="G128" s="2"/>
      <c r="H128" s="2"/>
    </row>
    <row r="129" spans="3:8" x14ac:dyDescent="0.2">
      <c r="C129" s="2"/>
      <c r="D129" s="2"/>
      <c r="E129" s="2"/>
      <c r="F129" s="2"/>
      <c r="G129" s="2"/>
      <c r="H129" s="2"/>
    </row>
    <row r="130" spans="3:8" x14ac:dyDescent="0.2">
      <c r="C130" s="2"/>
      <c r="D130" s="2"/>
      <c r="E130" s="2"/>
      <c r="F130" s="2"/>
      <c r="G130" s="2"/>
      <c r="H130" s="2"/>
    </row>
    <row r="131" spans="3:8" x14ac:dyDescent="0.2">
      <c r="C131" s="2"/>
      <c r="D131" s="2"/>
      <c r="E131" s="2"/>
      <c r="F131" s="2"/>
      <c r="G131" s="2"/>
      <c r="H131" s="2"/>
    </row>
    <row r="132" spans="3:8" x14ac:dyDescent="0.2">
      <c r="C132" s="2"/>
      <c r="D132" s="2"/>
      <c r="E132" s="2"/>
      <c r="F132" s="2"/>
      <c r="G132" s="2"/>
      <c r="H132" s="2"/>
    </row>
    <row r="133" spans="3:8" x14ac:dyDescent="0.2">
      <c r="C133" s="2"/>
      <c r="D133" s="2"/>
      <c r="E133" s="2"/>
      <c r="F133" s="2"/>
      <c r="G133" s="2"/>
      <c r="H133" s="2"/>
    </row>
    <row r="134" spans="3:8" x14ac:dyDescent="0.2">
      <c r="C134" s="2"/>
      <c r="D134" s="2"/>
      <c r="E134" s="2"/>
      <c r="F134" s="2"/>
      <c r="G134" s="2"/>
      <c r="H134" s="2"/>
    </row>
    <row r="135" spans="3:8" x14ac:dyDescent="0.2">
      <c r="C135" s="2"/>
      <c r="D135" s="2"/>
      <c r="E135" s="2"/>
      <c r="F135" s="2"/>
      <c r="G135" s="2"/>
      <c r="H135" s="2"/>
    </row>
    <row r="136" spans="3:8" x14ac:dyDescent="0.2">
      <c r="C136" s="2"/>
      <c r="D136" s="2"/>
      <c r="E136" s="2"/>
      <c r="F136" s="2"/>
      <c r="G136" s="2"/>
      <c r="H136" s="2"/>
    </row>
    <row r="137" spans="3:8" x14ac:dyDescent="0.2">
      <c r="C137" s="2"/>
      <c r="D137" s="2"/>
      <c r="E137" s="2"/>
      <c r="F137" s="2"/>
      <c r="G137" s="2"/>
      <c r="H137" s="2"/>
    </row>
    <row r="138" spans="3:8" x14ac:dyDescent="0.2">
      <c r="C138" s="2"/>
      <c r="D138" s="2"/>
      <c r="E138" s="2"/>
      <c r="F138" s="2"/>
      <c r="G138" s="2"/>
      <c r="H138" s="2"/>
    </row>
    <row r="139" spans="3:8" x14ac:dyDescent="0.2">
      <c r="C139" s="2"/>
      <c r="D139" s="2"/>
      <c r="E139" s="2"/>
      <c r="F139" s="2"/>
      <c r="G139" s="2"/>
      <c r="H139" s="2"/>
    </row>
    <row r="140" spans="3:8" x14ac:dyDescent="0.2">
      <c r="C140" s="2"/>
      <c r="D140" s="2"/>
      <c r="E140" s="2"/>
      <c r="F140" s="2"/>
      <c r="G140" s="2"/>
      <c r="H140" s="2"/>
    </row>
    <row r="141" spans="3:8" x14ac:dyDescent="0.2">
      <c r="C141" s="2"/>
      <c r="D141" s="2"/>
      <c r="E141" s="2"/>
      <c r="F141" s="2"/>
      <c r="G141" s="2"/>
      <c r="H141" s="2"/>
    </row>
    <row r="142" spans="3:8" x14ac:dyDescent="0.2">
      <c r="C142" s="2"/>
      <c r="D142" s="2"/>
      <c r="E142" s="2"/>
      <c r="F142" s="2"/>
      <c r="G142" s="2"/>
      <c r="H142" s="2"/>
    </row>
    <row r="143" spans="3:8" x14ac:dyDescent="0.2">
      <c r="C143" s="2"/>
      <c r="D143" s="2"/>
      <c r="E143" s="2"/>
      <c r="F143" s="2"/>
      <c r="G143" s="2"/>
      <c r="H143" s="2"/>
    </row>
    <row r="144" spans="3:8" x14ac:dyDescent="0.2">
      <c r="C144" s="2"/>
      <c r="D144" s="2"/>
      <c r="E144" s="2"/>
      <c r="F144" s="2"/>
      <c r="G144" s="2"/>
      <c r="H144" s="2"/>
    </row>
    <row r="145" spans="3:8" x14ac:dyDescent="0.2">
      <c r="C145" s="2"/>
      <c r="D145" s="2"/>
      <c r="E145" s="2"/>
      <c r="F145" s="2"/>
      <c r="G145" s="2"/>
      <c r="H145" s="2"/>
    </row>
    <row r="146" spans="3:8" x14ac:dyDescent="0.2">
      <c r="C146" s="2"/>
      <c r="D146" s="2"/>
      <c r="E146" s="2"/>
      <c r="F146" s="2"/>
      <c r="G146" s="2"/>
      <c r="H146" s="2"/>
    </row>
    <row r="147" spans="3:8" x14ac:dyDescent="0.2">
      <c r="C147" s="2"/>
      <c r="D147" s="2"/>
      <c r="E147" s="2"/>
      <c r="F147" s="2"/>
      <c r="G147" s="2"/>
      <c r="H147" s="2"/>
    </row>
    <row r="148" spans="3:8" x14ac:dyDescent="0.2">
      <c r="C148" s="2"/>
      <c r="D148" s="2"/>
      <c r="E148" s="2"/>
      <c r="F148" s="2"/>
      <c r="G148" s="2"/>
      <c r="H148" s="2"/>
    </row>
    <row r="149" spans="3:8" x14ac:dyDescent="0.2">
      <c r="C149" s="2"/>
      <c r="D149" s="2"/>
      <c r="E149" s="2"/>
      <c r="F149" s="2"/>
      <c r="G149" s="2"/>
      <c r="H149" s="2"/>
    </row>
    <row r="150" spans="3:8" x14ac:dyDescent="0.2">
      <c r="C150" s="2"/>
      <c r="D150" s="2"/>
      <c r="E150" s="2"/>
      <c r="F150" s="2"/>
      <c r="G150" s="2"/>
      <c r="H150" s="2"/>
    </row>
    <row r="151" spans="3:8" x14ac:dyDescent="0.2">
      <c r="C151" s="2"/>
      <c r="D151" s="2"/>
      <c r="E151" s="2"/>
      <c r="F151" s="2"/>
      <c r="G151" s="2"/>
      <c r="H151" s="2"/>
    </row>
    <row r="152" spans="3:8" x14ac:dyDescent="0.2">
      <c r="C152" s="2"/>
      <c r="D152" s="2"/>
      <c r="E152" s="2"/>
      <c r="F152" s="2"/>
      <c r="G152" s="2"/>
      <c r="H152" s="2"/>
    </row>
    <row r="153" spans="3:8" x14ac:dyDescent="0.2">
      <c r="C153" s="2"/>
      <c r="D153" s="2"/>
      <c r="E153" s="2"/>
      <c r="F153" s="2"/>
      <c r="G153" s="2"/>
      <c r="H153" s="2"/>
    </row>
    <row r="154" spans="3:8" x14ac:dyDescent="0.2">
      <c r="C154" s="2"/>
      <c r="D154" s="2"/>
      <c r="E154" s="2"/>
      <c r="F154" s="2"/>
      <c r="G154" s="2"/>
      <c r="H154" s="2"/>
    </row>
    <row r="155" spans="3:8" x14ac:dyDescent="0.2">
      <c r="C155" s="2"/>
      <c r="D155" s="2"/>
      <c r="E155" s="2"/>
      <c r="F155" s="2"/>
      <c r="G155" s="2"/>
      <c r="H155" s="2"/>
    </row>
    <row r="156" spans="3:8" x14ac:dyDescent="0.2">
      <c r="C156" s="2"/>
      <c r="D156" s="2"/>
      <c r="E156" s="2"/>
      <c r="F156" s="2"/>
      <c r="G156" s="2"/>
      <c r="H156" s="2"/>
    </row>
    <row r="157" spans="3:8" x14ac:dyDescent="0.2">
      <c r="C157" s="2"/>
      <c r="D157" s="2"/>
      <c r="E157" s="2"/>
      <c r="F157" s="2"/>
      <c r="G157" s="2"/>
      <c r="H157" s="2"/>
    </row>
    <row r="158" spans="3:8" x14ac:dyDescent="0.2">
      <c r="C158" s="2"/>
      <c r="D158" s="2"/>
      <c r="E158" s="2"/>
      <c r="F158" s="2"/>
      <c r="G158" s="2"/>
      <c r="H158" s="2"/>
    </row>
    <row r="159" spans="3:8" x14ac:dyDescent="0.2">
      <c r="C159" s="2"/>
      <c r="D159" s="2"/>
      <c r="E159" s="2"/>
      <c r="F159" s="2"/>
      <c r="G159" s="2"/>
      <c r="H159" s="2"/>
    </row>
    <row r="160" spans="3:8" x14ac:dyDescent="0.2">
      <c r="C160" s="2"/>
      <c r="D160" s="2"/>
      <c r="E160" s="2"/>
      <c r="F160" s="2"/>
      <c r="G160" s="2"/>
      <c r="H160" s="2"/>
    </row>
    <row r="161" spans="3:8" x14ac:dyDescent="0.2">
      <c r="C161" s="2"/>
      <c r="D161" s="2"/>
      <c r="E161" s="2"/>
      <c r="F161" s="2"/>
      <c r="G161" s="2"/>
      <c r="H161" s="2"/>
    </row>
    <row r="162" spans="3:8" x14ac:dyDescent="0.2">
      <c r="C162" s="2"/>
      <c r="D162" s="2"/>
      <c r="E162" s="2"/>
      <c r="F162" s="2"/>
      <c r="G162" s="2"/>
      <c r="H162" s="2"/>
    </row>
    <row r="163" spans="3:8" x14ac:dyDescent="0.2">
      <c r="C163" s="2"/>
      <c r="D163" s="2"/>
      <c r="E163" s="2"/>
      <c r="F163" s="2"/>
      <c r="G163" s="2"/>
      <c r="H163" s="2"/>
    </row>
    <row r="164" spans="3:8" x14ac:dyDescent="0.2">
      <c r="C164" s="2"/>
      <c r="D164" s="2"/>
      <c r="E164" s="2"/>
      <c r="F164" s="2"/>
      <c r="G164" s="2"/>
      <c r="H164" s="2"/>
    </row>
    <row r="165" spans="3:8" x14ac:dyDescent="0.2">
      <c r="C165" s="2"/>
      <c r="D165" s="2"/>
      <c r="E165" s="2"/>
      <c r="F165" s="2"/>
      <c r="G165" s="2"/>
      <c r="H165" s="2"/>
    </row>
    <row r="166" spans="3:8" x14ac:dyDescent="0.2">
      <c r="C166" s="2"/>
      <c r="D166" s="2"/>
      <c r="E166" s="2"/>
      <c r="F166" s="2"/>
      <c r="G166" s="2"/>
      <c r="H166" s="2"/>
    </row>
    <row r="167" spans="3:8" x14ac:dyDescent="0.2">
      <c r="C167" s="2"/>
      <c r="D167" s="2"/>
      <c r="E167" s="2"/>
      <c r="F167" s="2"/>
      <c r="G167" s="2"/>
      <c r="H167" s="2"/>
    </row>
    <row r="168" spans="3:8" x14ac:dyDescent="0.2">
      <c r="C168" s="2"/>
      <c r="D168" s="2"/>
      <c r="E168" s="2"/>
      <c r="F168" s="2"/>
      <c r="G168" s="2"/>
      <c r="H168" s="2"/>
    </row>
  </sheetData>
  <autoFilter ref="A6:BA71" xr:uid="{13224BDE-066A-4523-9011-4B179473B1B7}"/>
  <mergeCells count="4">
    <mergeCell ref="A4:B4"/>
    <mergeCell ref="A3:E3"/>
    <mergeCell ref="C4:D4"/>
    <mergeCell ref="F3:F6"/>
  </mergeCells>
  <phoneticPr fontId="10"/>
  <pageMargins left="0.70866141732283472" right="0.70866141732283472" top="0.74803149606299213" bottom="0.74803149606299213" header="0.31496062992125984" footer="0.31496062992125984"/>
  <pageSetup paperSize="8" scale="44" fitToHeight="0" pageOrder="overThenDown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B121"/>
  <sheetViews>
    <sheetView showGridLines="0" zoomScaleNormal="100" zoomScaleSheetLayoutView="70" workbookViewId="0">
      <pane xSplit="8" ySplit="6" topLeftCell="I7" activePane="bottomRight" state="frozen"/>
      <selection pane="topRight"/>
      <selection pane="bottomLeft"/>
      <selection pane="bottomRight"/>
    </sheetView>
  </sheetViews>
  <sheetFormatPr defaultRowHeight="13" x14ac:dyDescent="0.2"/>
  <cols>
    <col min="1" max="2" width="5.36328125" style="2" customWidth="1"/>
    <col min="3" max="3" width="5.36328125" style="57" customWidth="1"/>
    <col min="4" max="4" width="5.36328125" style="28" customWidth="1"/>
    <col min="5" max="5" width="7.54296875" style="28" customWidth="1"/>
    <col min="6" max="6" width="6.36328125" style="28" customWidth="1"/>
    <col min="7" max="8" width="26.36328125" style="4" customWidth="1"/>
    <col min="9" max="22" width="8.36328125" style="2" customWidth="1"/>
    <col min="23" max="28" width="5.36328125" style="91" customWidth="1"/>
    <col min="29" max="29" width="2.1796875" style="2" customWidth="1"/>
    <col min="30" max="226" width="8.7265625" style="2"/>
    <col min="227" max="228" width="4.36328125" style="2" customWidth="1"/>
    <col min="229" max="229" width="8" style="2" customWidth="1"/>
    <col min="230" max="230" width="9.6328125" style="2" customWidth="1"/>
    <col min="231" max="231" width="20.6328125" style="2" customWidth="1"/>
    <col min="232" max="232" width="6.453125" style="2" customWidth="1"/>
    <col min="233" max="236" width="7.6328125" style="2" bestFit="1" customWidth="1"/>
    <col min="237" max="239" width="9.90625" style="2" bestFit="1" customWidth="1"/>
    <col min="240" max="243" width="7.6328125" style="2" bestFit="1" customWidth="1"/>
    <col min="244" max="249" width="4.36328125" style="2" customWidth="1"/>
    <col min="250" max="250" width="20.6328125" style="2" customWidth="1"/>
    <col min="251" max="482" width="8.7265625" style="2"/>
    <col min="483" max="484" width="4.36328125" style="2" customWidth="1"/>
    <col min="485" max="485" width="8" style="2" customWidth="1"/>
    <col min="486" max="486" width="9.6328125" style="2" customWidth="1"/>
    <col min="487" max="487" width="20.6328125" style="2" customWidth="1"/>
    <col min="488" max="488" width="6.453125" style="2" customWidth="1"/>
    <col min="489" max="492" width="7.6328125" style="2" bestFit="1" customWidth="1"/>
    <col min="493" max="495" width="9.90625" style="2" bestFit="1" customWidth="1"/>
    <col min="496" max="499" width="7.6328125" style="2" bestFit="1" customWidth="1"/>
    <col min="500" max="505" width="4.36328125" style="2" customWidth="1"/>
    <col min="506" max="506" width="20.6328125" style="2" customWidth="1"/>
    <col min="507" max="738" width="8.7265625" style="2"/>
    <col min="739" max="740" width="4.36328125" style="2" customWidth="1"/>
    <col min="741" max="741" width="8" style="2" customWidth="1"/>
    <col min="742" max="742" width="9.6328125" style="2" customWidth="1"/>
    <col min="743" max="743" width="20.6328125" style="2" customWidth="1"/>
    <col min="744" max="744" width="6.453125" style="2" customWidth="1"/>
    <col min="745" max="748" width="7.6328125" style="2" bestFit="1" customWidth="1"/>
    <col min="749" max="751" width="9.90625" style="2" bestFit="1" customWidth="1"/>
    <col min="752" max="755" width="7.6328125" style="2" bestFit="1" customWidth="1"/>
    <col min="756" max="761" width="4.36328125" style="2" customWidth="1"/>
    <col min="762" max="762" width="20.6328125" style="2" customWidth="1"/>
    <col min="763" max="994" width="8.7265625" style="2"/>
    <col min="995" max="996" width="4.36328125" style="2" customWidth="1"/>
    <col min="997" max="997" width="8" style="2" customWidth="1"/>
    <col min="998" max="998" width="9.6328125" style="2" customWidth="1"/>
    <col min="999" max="999" width="20.6328125" style="2" customWidth="1"/>
    <col min="1000" max="1000" width="6.453125" style="2" customWidth="1"/>
    <col min="1001" max="1004" width="7.6328125" style="2" bestFit="1" customWidth="1"/>
    <col min="1005" max="1007" width="9.90625" style="2" bestFit="1" customWidth="1"/>
    <col min="1008" max="1011" width="7.6328125" style="2" bestFit="1" customWidth="1"/>
    <col min="1012" max="1017" width="4.36328125" style="2" customWidth="1"/>
    <col min="1018" max="1018" width="20.6328125" style="2" customWidth="1"/>
    <col min="1019" max="1250" width="8.7265625" style="2"/>
    <col min="1251" max="1252" width="4.36328125" style="2" customWidth="1"/>
    <col min="1253" max="1253" width="8" style="2" customWidth="1"/>
    <col min="1254" max="1254" width="9.6328125" style="2" customWidth="1"/>
    <col min="1255" max="1255" width="20.6328125" style="2" customWidth="1"/>
    <col min="1256" max="1256" width="6.453125" style="2" customWidth="1"/>
    <col min="1257" max="1260" width="7.6328125" style="2" bestFit="1" customWidth="1"/>
    <col min="1261" max="1263" width="9.90625" style="2" bestFit="1" customWidth="1"/>
    <col min="1264" max="1267" width="7.6328125" style="2" bestFit="1" customWidth="1"/>
    <col min="1268" max="1273" width="4.36328125" style="2" customWidth="1"/>
    <col min="1274" max="1274" width="20.6328125" style="2" customWidth="1"/>
    <col min="1275" max="1506" width="8.7265625" style="2"/>
    <col min="1507" max="1508" width="4.36328125" style="2" customWidth="1"/>
    <col min="1509" max="1509" width="8" style="2" customWidth="1"/>
    <col min="1510" max="1510" width="9.6328125" style="2" customWidth="1"/>
    <col min="1511" max="1511" width="20.6328125" style="2" customWidth="1"/>
    <col min="1512" max="1512" width="6.453125" style="2" customWidth="1"/>
    <col min="1513" max="1516" width="7.6328125" style="2" bestFit="1" customWidth="1"/>
    <col min="1517" max="1519" width="9.90625" style="2" bestFit="1" customWidth="1"/>
    <col min="1520" max="1523" width="7.6328125" style="2" bestFit="1" customWidth="1"/>
    <col min="1524" max="1529" width="4.36328125" style="2" customWidth="1"/>
    <col min="1530" max="1530" width="20.6328125" style="2" customWidth="1"/>
    <col min="1531" max="1762" width="8.7265625" style="2"/>
    <col min="1763" max="1764" width="4.36328125" style="2" customWidth="1"/>
    <col min="1765" max="1765" width="8" style="2" customWidth="1"/>
    <col min="1766" max="1766" width="9.6328125" style="2" customWidth="1"/>
    <col min="1767" max="1767" width="20.6328125" style="2" customWidth="1"/>
    <col min="1768" max="1768" width="6.453125" style="2" customWidth="1"/>
    <col min="1769" max="1772" width="7.6328125" style="2" bestFit="1" customWidth="1"/>
    <col min="1773" max="1775" width="9.90625" style="2" bestFit="1" customWidth="1"/>
    <col min="1776" max="1779" width="7.6328125" style="2" bestFit="1" customWidth="1"/>
    <col min="1780" max="1785" width="4.36328125" style="2" customWidth="1"/>
    <col min="1786" max="1786" width="20.6328125" style="2" customWidth="1"/>
    <col min="1787" max="2018" width="8.7265625" style="2"/>
    <col min="2019" max="2020" width="4.36328125" style="2" customWidth="1"/>
    <col min="2021" max="2021" width="8" style="2" customWidth="1"/>
    <col min="2022" max="2022" width="9.6328125" style="2" customWidth="1"/>
    <col min="2023" max="2023" width="20.6328125" style="2" customWidth="1"/>
    <col min="2024" max="2024" width="6.453125" style="2" customWidth="1"/>
    <col min="2025" max="2028" width="7.6328125" style="2" bestFit="1" customWidth="1"/>
    <col min="2029" max="2031" width="9.90625" style="2" bestFit="1" customWidth="1"/>
    <col min="2032" max="2035" width="7.6328125" style="2" bestFit="1" customWidth="1"/>
    <col min="2036" max="2041" width="4.36328125" style="2" customWidth="1"/>
    <col min="2042" max="2042" width="20.6328125" style="2" customWidth="1"/>
    <col min="2043" max="2274" width="8.7265625" style="2"/>
    <col min="2275" max="2276" width="4.36328125" style="2" customWidth="1"/>
    <col min="2277" max="2277" width="8" style="2" customWidth="1"/>
    <col min="2278" max="2278" width="9.6328125" style="2" customWidth="1"/>
    <col min="2279" max="2279" width="20.6328125" style="2" customWidth="1"/>
    <col min="2280" max="2280" width="6.453125" style="2" customWidth="1"/>
    <col min="2281" max="2284" width="7.6328125" style="2" bestFit="1" customWidth="1"/>
    <col min="2285" max="2287" width="9.90625" style="2" bestFit="1" customWidth="1"/>
    <col min="2288" max="2291" width="7.6328125" style="2" bestFit="1" customWidth="1"/>
    <col min="2292" max="2297" width="4.36328125" style="2" customWidth="1"/>
    <col min="2298" max="2298" width="20.6328125" style="2" customWidth="1"/>
    <col min="2299" max="2530" width="8.7265625" style="2"/>
    <col min="2531" max="2532" width="4.36328125" style="2" customWidth="1"/>
    <col min="2533" max="2533" width="8" style="2" customWidth="1"/>
    <col min="2534" max="2534" width="9.6328125" style="2" customWidth="1"/>
    <col min="2535" max="2535" width="20.6328125" style="2" customWidth="1"/>
    <col min="2536" max="2536" width="6.453125" style="2" customWidth="1"/>
    <col min="2537" max="2540" width="7.6328125" style="2" bestFit="1" customWidth="1"/>
    <col min="2541" max="2543" width="9.90625" style="2" bestFit="1" customWidth="1"/>
    <col min="2544" max="2547" width="7.6328125" style="2" bestFit="1" customWidth="1"/>
    <col min="2548" max="2553" width="4.36328125" style="2" customWidth="1"/>
    <col min="2554" max="2554" width="20.6328125" style="2" customWidth="1"/>
    <col min="2555" max="2786" width="8.7265625" style="2"/>
    <col min="2787" max="2788" width="4.36328125" style="2" customWidth="1"/>
    <col min="2789" max="2789" width="8" style="2" customWidth="1"/>
    <col min="2790" max="2790" width="9.6328125" style="2" customWidth="1"/>
    <col min="2791" max="2791" width="20.6328125" style="2" customWidth="1"/>
    <col min="2792" max="2792" width="6.453125" style="2" customWidth="1"/>
    <col min="2793" max="2796" width="7.6328125" style="2" bestFit="1" customWidth="1"/>
    <col min="2797" max="2799" width="9.90625" style="2" bestFit="1" customWidth="1"/>
    <col min="2800" max="2803" width="7.6328125" style="2" bestFit="1" customWidth="1"/>
    <col min="2804" max="2809" width="4.36328125" style="2" customWidth="1"/>
    <col min="2810" max="2810" width="20.6328125" style="2" customWidth="1"/>
    <col min="2811" max="3042" width="8.7265625" style="2"/>
    <col min="3043" max="3044" width="4.36328125" style="2" customWidth="1"/>
    <col min="3045" max="3045" width="8" style="2" customWidth="1"/>
    <col min="3046" max="3046" width="9.6328125" style="2" customWidth="1"/>
    <col min="3047" max="3047" width="20.6328125" style="2" customWidth="1"/>
    <col min="3048" max="3048" width="6.453125" style="2" customWidth="1"/>
    <col min="3049" max="3052" width="7.6328125" style="2" bestFit="1" customWidth="1"/>
    <col min="3053" max="3055" width="9.90625" style="2" bestFit="1" customWidth="1"/>
    <col min="3056" max="3059" width="7.6328125" style="2" bestFit="1" customWidth="1"/>
    <col min="3060" max="3065" width="4.36328125" style="2" customWidth="1"/>
    <col min="3066" max="3066" width="20.6328125" style="2" customWidth="1"/>
    <col min="3067" max="3298" width="8.7265625" style="2"/>
    <col min="3299" max="3300" width="4.36328125" style="2" customWidth="1"/>
    <col min="3301" max="3301" width="8" style="2" customWidth="1"/>
    <col min="3302" max="3302" width="9.6328125" style="2" customWidth="1"/>
    <col min="3303" max="3303" width="20.6328125" style="2" customWidth="1"/>
    <col min="3304" max="3304" width="6.453125" style="2" customWidth="1"/>
    <col min="3305" max="3308" width="7.6328125" style="2" bestFit="1" customWidth="1"/>
    <col min="3309" max="3311" width="9.90625" style="2" bestFit="1" customWidth="1"/>
    <col min="3312" max="3315" width="7.6328125" style="2" bestFit="1" customWidth="1"/>
    <col min="3316" max="3321" width="4.36328125" style="2" customWidth="1"/>
    <col min="3322" max="3322" width="20.6328125" style="2" customWidth="1"/>
    <col min="3323" max="3554" width="8.7265625" style="2"/>
    <col min="3555" max="3556" width="4.36328125" style="2" customWidth="1"/>
    <col min="3557" max="3557" width="8" style="2" customWidth="1"/>
    <col min="3558" max="3558" width="9.6328125" style="2" customWidth="1"/>
    <col min="3559" max="3559" width="20.6328125" style="2" customWidth="1"/>
    <col min="3560" max="3560" width="6.453125" style="2" customWidth="1"/>
    <col min="3561" max="3564" width="7.6328125" style="2" bestFit="1" customWidth="1"/>
    <col min="3565" max="3567" width="9.90625" style="2" bestFit="1" customWidth="1"/>
    <col min="3568" max="3571" width="7.6328125" style="2" bestFit="1" customWidth="1"/>
    <col min="3572" max="3577" width="4.36328125" style="2" customWidth="1"/>
    <col min="3578" max="3578" width="20.6328125" style="2" customWidth="1"/>
    <col min="3579" max="3810" width="8.7265625" style="2"/>
    <col min="3811" max="3812" width="4.36328125" style="2" customWidth="1"/>
    <col min="3813" max="3813" width="8" style="2" customWidth="1"/>
    <col min="3814" max="3814" width="9.6328125" style="2" customWidth="1"/>
    <col min="3815" max="3815" width="20.6328125" style="2" customWidth="1"/>
    <col min="3816" max="3816" width="6.453125" style="2" customWidth="1"/>
    <col min="3817" max="3820" width="7.6328125" style="2" bestFit="1" customWidth="1"/>
    <col min="3821" max="3823" width="9.90625" style="2" bestFit="1" customWidth="1"/>
    <col min="3824" max="3827" width="7.6328125" style="2" bestFit="1" customWidth="1"/>
    <col min="3828" max="3833" width="4.36328125" style="2" customWidth="1"/>
    <col min="3834" max="3834" width="20.6328125" style="2" customWidth="1"/>
    <col min="3835" max="4066" width="8.7265625" style="2"/>
    <col min="4067" max="4068" width="4.36328125" style="2" customWidth="1"/>
    <col min="4069" max="4069" width="8" style="2" customWidth="1"/>
    <col min="4070" max="4070" width="9.6328125" style="2" customWidth="1"/>
    <col min="4071" max="4071" width="20.6328125" style="2" customWidth="1"/>
    <col min="4072" max="4072" width="6.453125" style="2" customWidth="1"/>
    <col min="4073" max="4076" width="7.6328125" style="2" bestFit="1" customWidth="1"/>
    <col min="4077" max="4079" width="9.90625" style="2" bestFit="1" customWidth="1"/>
    <col min="4080" max="4083" width="7.6328125" style="2" bestFit="1" customWidth="1"/>
    <col min="4084" max="4089" width="4.36328125" style="2" customWidth="1"/>
    <col min="4090" max="4090" width="20.6328125" style="2" customWidth="1"/>
    <col min="4091" max="4322" width="8.7265625" style="2"/>
    <col min="4323" max="4324" width="4.36328125" style="2" customWidth="1"/>
    <col min="4325" max="4325" width="8" style="2" customWidth="1"/>
    <col min="4326" max="4326" width="9.6328125" style="2" customWidth="1"/>
    <col min="4327" max="4327" width="20.6328125" style="2" customWidth="1"/>
    <col min="4328" max="4328" width="6.453125" style="2" customWidth="1"/>
    <col min="4329" max="4332" width="7.6328125" style="2" bestFit="1" customWidth="1"/>
    <col min="4333" max="4335" width="9.90625" style="2" bestFit="1" customWidth="1"/>
    <col min="4336" max="4339" width="7.6328125" style="2" bestFit="1" customWidth="1"/>
    <col min="4340" max="4345" width="4.36328125" style="2" customWidth="1"/>
    <col min="4346" max="4346" width="20.6328125" style="2" customWidth="1"/>
    <col min="4347" max="4578" width="8.7265625" style="2"/>
    <col min="4579" max="4580" width="4.36328125" style="2" customWidth="1"/>
    <col min="4581" max="4581" width="8" style="2" customWidth="1"/>
    <col min="4582" max="4582" width="9.6328125" style="2" customWidth="1"/>
    <col min="4583" max="4583" width="20.6328125" style="2" customWidth="1"/>
    <col min="4584" max="4584" width="6.453125" style="2" customWidth="1"/>
    <col min="4585" max="4588" width="7.6328125" style="2" bestFit="1" customWidth="1"/>
    <col min="4589" max="4591" width="9.90625" style="2" bestFit="1" customWidth="1"/>
    <col min="4592" max="4595" width="7.6328125" style="2" bestFit="1" customWidth="1"/>
    <col min="4596" max="4601" width="4.36328125" style="2" customWidth="1"/>
    <col min="4602" max="4602" width="20.6328125" style="2" customWidth="1"/>
    <col min="4603" max="4834" width="8.7265625" style="2"/>
    <col min="4835" max="4836" width="4.36328125" style="2" customWidth="1"/>
    <col min="4837" max="4837" width="8" style="2" customWidth="1"/>
    <col min="4838" max="4838" width="9.6328125" style="2" customWidth="1"/>
    <col min="4839" max="4839" width="20.6328125" style="2" customWidth="1"/>
    <col min="4840" max="4840" width="6.453125" style="2" customWidth="1"/>
    <col min="4841" max="4844" width="7.6328125" style="2" bestFit="1" customWidth="1"/>
    <col min="4845" max="4847" width="9.90625" style="2" bestFit="1" customWidth="1"/>
    <col min="4848" max="4851" width="7.6328125" style="2" bestFit="1" customWidth="1"/>
    <col min="4852" max="4857" width="4.36328125" style="2" customWidth="1"/>
    <col min="4858" max="4858" width="20.6328125" style="2" customWidth="1"/>
    <col min="4859" max="5090" width="8.7265625" style="2"/>
    <col min="5091" max="5092" width="4.36328125" style="2" customWidth="1"/>
    <col min="5093" max="5093" width="8" style="2" customWidth="1"/>
    <col min="5094" max="5094" width="9.6328125" style="2" customWidth="1"/>
    <col min="5095" max="5095" width="20.6328125" style="2" customWidth="1"/>
    <col min="5096" max="5096" width="6.453125" style="2" customWidth="1"/>
    <col min="5097" max="5100" width="7.6328125" style="2" bestFit="1" customWidth="1"/>
    <col min="5101" max="5103" width="9.90625" style="2" bestFit="1" customWidth="1"/>
    <col min="5104" max="5107" width="7.6328125" style="2" bestFit="1" customWidth="1"/>
    <col min="5108" max="5113" width="4.36328125" style="2" customWidth="1"/>
    <col min="5114" max="5114" width="20.6328125" style="2" customWidth="1"/>
    <col min="5115" max="5346" width="8.7265625" style="2"/>
    <col min="5347" max="5348" width="4.36328125" style="2" customWidth="1"/>
    <col min="5349" max="5349" width="8" style="2" customWidth="1"/>
    <col min="5350" max="5350" width="9.6328125" style="2" customWidth="1"/>
    <col min="5351" max="5351" width="20.6328125" style="2" customWidth="1"/>
    <col min="5352" max="5352" width="6.453125" style="2" customWidth="1"/>
    <col min="5353" max="5356" width="7.6328125" style="2" bestFit="1" customWidth="1"/>
    <col min="5357" max="5359" width="9.90625" style="2" bestFit="1" customWidth="1"/>
    <col min="5360" max="5363" width="7.6328125" style="2" bestFit="1" customWidth="1"/>
    <col min="5364" max="5369" width="4.36328125" style="2" customWidth="1"/>
    <col min="5370" max="5370" width="20.6328125" style="2" customWidth="1"/>
    <col min="5371" max="5602" width="8.7265625" style="2"/>
    <col min="5603" max="5604" width="4.36328125" style="2" customWidth="1"/>
    <col min="5605" max="5605" width="8" style="2" customWidth="1"/>
    <col min="5606" max="5606" width="9.6328125" style="2" customWidth="1"/>
    <col min="5607" max="5607" width="20.6328125" style="2" customWidth="1"/>
    <col min="5608" max="5608" width="6.453125" style="2" customWidth="1"/>
    <col min="5609" max="5612" width="7.6328125" style="2" bestFit="1" customWidth="1"/>
    <col min="5613" max="5615" width="9.90625" style="2" bestFit="1" customWidth="1"/>
    <col min="5616" max="5619" width="7.6328125" style="2" bestFit="1" customWidth="1"/>
    <col min="5620" max="5625" width="4.36328125" style="2" customWidth="1"/>
    <col min="5626" max="5626" width="20.6328125" style="2" customWidth="1"/>
    <col min="5627" max="5858" width="8.7265625" style="2"/>
    <col min="5859" max="5860" width="4.36328125" style="2" customWidth="1"/>
    <col min="5861" max="5861" width="8" style="2" customWidth="1"/>
    <col min="5862" max="5862" width="9.6328125" style="2" customWidth="1"/>
    <col min="5863" max="5863" width="20.6328125" style="2" customWidth="1"/>
    <col min="5864" max="5864" width="6.453125" style="2" customWidth="1"/>
    <col min="5865" max="5868" width="7.6328125" style="2" bestFit="1" customWidth="1"/>
    <col min="5869" max="5871" width="9.90625" style="2" bestFit="1" customWidth="1"/>
    <col min="5872" max="5875" width="7.6328125" style="2" bestFit="1" customWidth="1"/>
    <col min="5876" max="5881" width="4.36328125" style="2" customWidth="1"/>
    <col min="5882" max="5882" width="20.6328125" style="2" customWidth="1"/>
    <col min="5883" max="6114" width="8.7265625" style="2"/>
    <col min="6115" max="6116" width="4.36328125" style="2" customWidth="1"/>
    <col min="6117" max="6117" width="8" style="2" customWidth="1"/>
    <col min="6118" max="6118" width="9.6328125" style="2" customWidth="1"/>
    <col min="6119" max="6119" width="20.6328125" style="2" customWidth="1"/>
    <col min="6120" max="6120" width="6.453125" style="2" customWidth="1"/>
    <col min="6121" max="6124" width="7.6328125" style="2" bestFit="1" customWidth="1"/>
    <col min="6125" max="6127" width="9.90625" style="2" bestFit="1" customWidth="1"/>
    <col min="6128" max="6131" width="7.6328125" style="2" bestFit="1" customWidth="1"/>
    <col min="6132" max="6137" width="4.36328125" style="2" customWidth="1"/>
    <col min="6138" max="6138" width="20.6328125" style="2" customWidth="1"/>
    <col min="6139" max="6370" width="8.7265625" style="2"/>
    <col min="6371" max="6372" width="4.36328125" style="2" customWidth="1"/>
    <col min="6373" max="6373" width="8" style="2" customWidth="1"/>
    <col min="6374" max="6374" width="9.6328125" style="2" customWidth="1"/>
    <col min="6375" max="6375" width="20.6328125" style="2" customWidth="1"/>
    <col min="6376" max="6376" width="6.453125" style="2" customWidth="1"/>
    <col min="6377" max="6380" width="7.6328125" style="2" bestFit="1" customWidth="1"/>
    <col min="6381" max="6383" width="9.90625" style="2" bestFit="1" customWidth="1"/>
    <col min="6384" max="6387" width="7.6328125" style="2" bestFit="1" customWidth="1"/>
    <col min="6388" max="6393" width="4.36328125" style="2" customWidth="1"/>
    <col min="6394" max="6394" width="20.6328125" style="2" customWidth="1"/>
    <col min="6395" max="6626" width="8.7265625" style="2"/>
    <col min="6627" max="6628" width="4.36328125" style="2" customWidth="1"/>
    <col min="6629" max="6629" width="8" style="2" customWidth="1"/>
    <col min="6630" max="6630" width="9.6328125" style="2" customWidth="1"/>
    <col min="6631" max="6631" width="20.6328125" style="2" customWidth="1"/>
    <col min="6632" max="6632" width="6.453125" style="2" customWidth="1"/>
    <col min="6633" max="6636" width="7.6328125" style="2" bestFit="1" customWidth="1"/>
    <col min="6637" max="6639" width="9.90625" style="2" bestFit="1" customWidth="1"/>
    <col min="6640" max="6643" width="7.6328125" style="2" bestFit="1" customWidth="1"/>
    <col min="6644" max="6649" width="4.36328125" style="2" customWidth="1"/>
    <col min="6650" max="6650" width="20.6328125" style="2" customWidth="1"/>
    <col min="6651" max="6882" width="8.7265625" style="2"/>
    <col min="6883" max="6884" width="4.36328125" style="2" customWidth="1"/>
    <col min="6885" max="6885" width="8" style="2" customWidth="1"/>
    <col min="6886" max="6886" width="9.6328125" style="2" customWidth="1"/>
    <col min="6887" max="6887" width="20.6328125" style="2" customWidth="1"/>
    <col min="6888" max="6888" width="6.453125" style="2" customWidth="1"/>
    <col min="6889" max="6892" width="7.6328125" style="2" bestFit="1" customWidth="1"/>
    <col min="6893" max="6895" width="9.90625" style="2" bestFit="1" customWidth="1"/>
    <col min="6896" max="6899" width="7.6328125" style="2" bestFit="1" customWidth="1"/>
    <col min="6900" max="6905" width="4.36328125" style="2" customWidth="1"/>
    <col min="6906" max="6906" width="20.6328125" style="2" customWidth="1"/>
    <col min="6907" max="7138" width="8.7265625" style="2"/>
    <col min="7139" max="7140" width="4.36328125" style="2" customWidth="1"/>
    <col min="7141" max="7141" width="8" style="2" customWidth="1"/>
    <col min="7142" max="7142" width="9.6328125" style="2" customWidth="1"/>
    <col min="7143" max="7143" width="20.6328125" style="2" customWidth="1"/>
    <col min="7144" max="7144" width="6.453125" style="2" customWidth="1"/>
    <col min="7145" max="7148" width="7.6328125" style="2" bestFit="1" customWidth="1"/>
    <col min="7149" max="7151" width="9.90625" style="2" bestFit="1" customWidth="1"/>
    <col min="7152" max="7155" width="7.6328125" style="2" bestFit="1" customWidth="1"/>
    <col min="7156" max="7161" width="4.36328125" style="2" customWidth="1"/>
    <col min="7162" max="7162" width="20.6328125" style="2" customWidth="1"/>
    <col min="7163" max="7394" width="8.7265625" style="2"/>
    <col min="7395" max="7396" width="4.36328125" style="2" customWidth="1"/>
    <col min="7397" max="7397" width="8" style="2" customWidth="1"/>
    <col min="7398" max="7398" width="9.6328125" style="2" customWidth="1"/>
    <col min="7399" max="7399" width="20.6328125" style="2" customWidth="1"/>
    <col min="7400" max="7400" width="6.453125" style="2" customWidth="1"/>
    <col min="7401" max="7404" width="7.6328125" style="2" bestFit="1" customWidth="1"/>
    <col min="7405" max="7407" width="9.90625" style="2" bestFit="1" customWidth="1"/>
    <col min="7408" max="7411" width="7.6328125" style="2" bestFit="1" customWidth="1"/>
    <col min="7412" max="7417" width="4.36328125" style="2" customWidth="1"/>
    <col min="7418" max="7418" width="20.6328125" style="2" customWidth="1"/>
    <col min="7419" max="7650" width="8.7265625" style="2"/>
    <col min="7651" max="7652" width="4.36328125" style="2" customWidth="1"/>
    <col min="7653" max="7653" width="8" style="2" customWidth="1"/>
    <col min="7654" max="7654" width="9.6328125" style="2" customWidth="1"/>
    <col min="7655" max="7655" width="20.6328125" style="2" customWidth="1"/>
    <col min="7656" max="7656" width="6.453125" style="2" customWidth="1"/>
    <col min="7657" max="7660" width="7.6328125" style="2" bestFit="1" customWidth="1"/>
    <col min="7661" max="7663" width="9.90625" style="2" bestFit="1" customWidth="1"/>
    <col min="7664" max="7667" width="7.6328125" style="2" bestFit="1" customWidth="1"/>
    <col min="7668" max="7673" width="4.36328125" style="2" customWidth="1"/>
    <col min="7674" max="7674" width="20.6328125" style="2" customWidth="1"/>
    <col min="7675" max="7906" width="8.7265625" style="2"/>
    <col min="7907" max="7908" width="4.36328125" style="2" customWidth="1"/>
    <col min="7909" max="7909" width="8" style="2" customWidth="1"/>
    <col min="7910" max="7910" width="9.6328125" style="2" customWidth="1"/>
    <col min="7911" max="7911" width="20.6328125" style="2" customWidth="1"/>
    <col min="7912" max="7912" width="6.453125" style="2" customWidth="1"/>
    <col min="7913" max="7916" width="7.6328125" style="2" bestFit="1" customWidth="1"/>
    <col min="7917" max="7919" width="9.90625" style="2" bestFit="1" customWidth="1"/>
    <col min="7920" max="7923" width="7.6328125" style="2" bestFit="1" customWidth="1"/>
    <col min="7924" max="7929" width="4.36328125" style="2" customWidth="1"/>
    <col min="7930" max="7930" width="20.6328125" style="2" customWidth="1"/>
    <col min="7931" max="8162" width="8.7265625" style="2"/>
    <col min="8163" max="8164" width="4.36328125" style="2" customWidth="1"/>
    <col min="8165" max="8165" width="8" style="2" customWidth="1"/>
    <col min="8166" max="8166" width="9.6328125" style="2" customWidth="1"/>
    <col min="8167" max="8167" width="20.6328125" style="2" customWidth="1"/>
    <col min="8168" max="8168" width="6.453125" style="2" customWidth="1"/>
    <col min="8169" max="8172" width="7.6328125" style="2" bestFit="1" customWidth="1"/>
    <col min="8173" max="8175" width="9.90625" style="2" bestFit="1" customWidth="1"/>
    <col min="8176" max="8179" width="7.6328125" style="2" bestFit="1" customWidth="1"/>
    <col min="8180" max="8185" width="4.36328125" style="2" customWidth="1"/>
    <col min="8186" max="8186" width="20.6328125" style="2" customWidth="1"/>
    <col min="8187" max="8418" width="8.7265625" style="2"/>
    <col min="8419" max="8420" width="4.36328125" style="2" customWidth="1"/>
    <col min="8421" max="8421" width="8" style="2" customWidth="1"/>
    <col min="8422" max="8422" width="9.6328125" style="2" customWidth="1"/>
    <col min="8423" max="8423" width="20.6328125" style="2" customWidth="1"/>
    <col min="8424" max="8424" width="6.453125" style="2" customWidth="1"/>
    <col min="8425" max="8428" width="7.6328125" style="2" bestFit="1" customWidth="1"/>
    <col min="8429" max="8431" width="9.90625" style="2" bestFit="1" customWidth="1"/>
    <col min="8432" max="8435" width="7.6328125" style="2" bestFit="1" customWidth="1"/>
    <col min="8436" max="8441" width="4.36328125" style="2" customWidth="1"/>
    <col min="8442" max="8442" width="20.6328125" style="2" customWidth="1"/>
    <col min="8443" max="8674" width="8.7265625" style="2"/>
    <col min="8675" max="8676" width="4.36328125" style="2" customWidth="1"/>
    <col min="8677" max="8677" width="8" style="2" customWidth="1"/>
    <col min="8678" max="8678" width="9.6328125" style="2" customWidth="1"/>
    <col min="8679" max="8679" width="20.6328125" style="2" customWidth="1"/>
    <col min="8680" max="8680" width="6.453125" style="2" customWidth="1"/>
    <col min="8681" max="8684" width="7.6328125" style="2" bestFit="1" customWidth="1"/>
    <col min="8685" max="8687" width="9.90625" style="2" bestFit="1" customWidth="1"/>
    <col min="8688" max="8691" width="7.6328125" style="2" bestFit="1" customWidth="1"/>
    <col min="8692" max="8697" width="4.36328125" style="2" customWidth="1"/>
    <col min="8698" max="8698" width="20.6328125" style="2" customWidth="1"/>
    <col min="8699" max="8930" width="8.7265625" style="2"/>
    <col min="8931" max="8932" width="4.36328125" style="2" customWidth="1"/>
    <col min="8933" max="8933" width="8" style="2" customWidth="1"/>
    <col min="8934" max="8934" width="9.6328125" style="2" customWidth="1"/>
    <col min="8935" max="8935" width="20.6328125" style="2" customWidth="1"/>
    <col min="8936" max="8936" width="6.453125" style="2" customWidth="1"/>
    <col min="8937" max="8940" width="7.6328125" style="2" bestFit="1" customWidth="1"/>
    <col min="8941" max="8943" width="9.90625" style="2" bestFit="1" customWidth="1"/>
    <col min="8944" max="8947" width="7.6328125" style="2" bestFit="1" customWidth="1"/>
    <col min="8948" max="8953" width="4.36328125" style="2" customWidth="1"/>
    <col min="8954" max="8954" width="20.6328125" style="2" customWidth="1"/>
    <col min="8955" max="9186" width="8.7265625" style="2"/>
    <col min="9187" max="9188" width="4.36328125" style="2" customWidth="1"/>
    <col min="9189" max="9189" width="8" style="2" customWidth="1"/>
    <col min="9190" max="9190" width="9.6328125" style="2" customWidth="1"/>
    <col min="9191" max="9191" width="20.6328125" style="2" customWidth="1"/>
    <col min="9192" max="9192" width="6.453125" style="2" customWidth="1"/>
    <col min="9193" max="9196" width="7.6328125" style="2" bestFit="1" customWidth="1"/>
    <col min="9197" max="9199" width="9.90625" style="2" bestFit="1" customWidth="1"/>
    <col min="9200" max="9203" width="7.6328125" style="2" bestFit="1" customWidth="1"/>
    <col min="9204" max="9209" width="4.36328125" style="2" customWidth="1"/>
    <col min="9210" max="9210" width="20.6328125" style="2" customWidth="1"/>
    <col min="9211" max="9442" width="8.7265625" style="2"/>
    <col min="9443" max="9444" width="4.36328125" style="2" customWidth="1"/>
    <col min="9445" max="9445" width="8" style="2" customWidth="1"/>
    <col min="9446" max="9446" width="9.6328125" style="2" customWidth="1"/>
    <col min="9447" max="9447" width="20.6328125" style="2" customWidth="1"/>
    <col min="9448" max="9448" width="6.453125" style="2" customWidth="1"/>
    <col min="9449" max="9452" width="7.6328125" style="2" bestFit="1" customWidth="1"/>
    <col min="9453" max="9455" width="9.90625" style="2" bestFit="1" customWidth="1"/>
    <col min="9456" max="9459" width="7.6328125" style="2" bestFit="1" customWidth="1"/>
    <col min="9460" max="9465" width="4.36328125" style="2" customWidth="1"/>
    <col min="9466" max="9466" width="20.6328125" style="2" customWidth="1"/>
    <col min="9467" max="9698" width="8.7265625" style="2"/>
    <col min="9699" max="9700" width="4.36328125" style="2" customWidth="1"/>
    <col min="9701" max="9701" width="8" style="2" customWidth="1"/>
    <col min="9702" max="9702" width="9.6328125" style="2" customWidth="1"/>
    <col min="9703" max="9703" width="20.6328125" style="2" customWidth="1"/>
    <col min="9704" max="9704" width="6.453125" style="2" customWidth="1"/>
    <col min="9705" max="9708" width="7.6328125" style="2" bestFit="1" customWidth="1"/>
    <col min="9709" max="9711" width="9.90625" style="2" bestFit="1" customWidth="1"/>
    <col min="9712" max="9715" width="7.6328125" style="2" bestFit="1" customWidth="1"/>
    <col min="9716" max="9721" width="4.36328125" style="2" customWidth="1"/>
    <col min="9722" max="9722" width="20.6328125" style="2" customWidth="1"/>
    <col min="9723" max="9954" width="8.7265625" style="2"/>
    <col min="9955" max="9956" width="4.36328125" style="2" customWidth="1"/>
    <col min="9957" max="9957" width="8" style="2" customWidth="1"/>
    <col min="9958" max="9958" width="9.6328125" style="2" customWidth="1"/>
    <col min="9959" max="9959" width="20.6328125" style="2" customWidth="1"/>
    <col min="9960" max="9960" width="6.453125" style="2" customWidth="1"/>
    <col min="9961" max="9964" width="7.6328125" style="2" bestFit="1" customWidth="1"/>
    <col min="9965" max="9967" width="9.90625" style="2" bestFit="1" customWidth="1"/>
    <col min="9968" max="9971" width="7.6328125" style="2" bestFit="1" customWidth="1"/>
    <col min="9972" max="9977" width="4.36328125" style="2" customWidth="1"/>
    <col min="9978" max="9978" width="20.6328125" style="2" customWidth="1"/>
    <col min="9979" max="10210" width="8.7265625" style="2"/>
    <col min="10211" max="10212" width="4.36328125" style="2" customWidth="1"/>
    <col min="10213" max="10213" width="8" style="2" customWidth="1"/>
    <col min="10214" max="10214" width="9.6328125" style="2" customWidth="1"/>
    <col min="10215" max="10215" width="20.6328125" style="2" customWidth="1"/>
    <col min="10216" max="10216" width="6.453125" style="2" customWidth="1"/>
    <col min="10217" max="10220" width="7.6328125" style="2" bestFit="1" customWidth="1"/>
    <col min="10221" max="10223" width="9.90625" style="2" bestFit="1" customWidth="1"/>
    <col min="10224" max="10227" width="7.6328125" style="2" bestFit="1" customWidth="1"/>
    <col min="10228" max="10233" width="4.36328125" style="2" customWidth="1"/>
    <col min="10234" max="10234" width="20.6328125" style="2" customWidth="1"/>
    <col min="10235" max="10466" width="8.7265625" style="2"/>
    <col min="10467" max="10468" width="4.36328125" style="2" customWidth="1"/>
    <col min="10469" max="10469" width="8" style="2" customWidth="1"/>
    <col min="10470" max="10470" width="9.6328125" style="2" customWidth="1"/>
    <col min="10471" max="10471" width="20.6328125" style="2" customWidth="1"/>
    <col min="10472" max="10472" width="6.453125" style="2" customWidth="1"/>
    <col min="10473" max="10476" width="7.6328125" style="2" bestFit="1" customWidth="1"/>
    <col min="10477" max="10479" width="9.90625" style="2" bestFit="1" customWidth="1"/>
    <col min="10480" max="10483" width="7.6328125" style="2" bestFit="1" customWidth="1"/>
    <col min="10484" max="10489" width="4.36328125" style="2" customWidth="1"/>
    <col min="10490" max="10490" width="20.6328125" style="2" customWidth="1"/>
    <col min="10491" max="10722" width="8.7265625" style="2"/>
    <col min="10723" max="10724" width="4.36328125" style="2" customWidth="1"/>
    <col min="10725" max="10725" width="8" style="2" customWidth="1"/>
    <col min="10726" max="10726" width="9.6328125" style="2" customWidth="1"/>
    <col min="10727" max="10727" width="20.6328125" style="2" customWidth="1"/>
    <col min="10728" max="10728" width="6.453125" style="2" customWidth="1"/>
    <col min="10729" max="10732" width="7.6328125" style="2" bestFit="1" customWidth="1"/>
    <col min="10733" max="10735" width="9.90625" style="2" bestFit="1" customWidth="1"/>
    <col min="10736" max="10739" width="7.6328125" style="2" bestFit="1" customWidth="1"/>
    <col min="10740" max="10745" width="4.36328125" style="2" customWidth="1"/>
    <col min="10746" max="10746" width="20.6328125" style="2" customWidth="1"/>
    <col min="10747" max="10978" width="8.7265625" style="2"/>
    <col min="10979" max="10980" width="4.36328125" style="2" customWidth="1"/>
    <col min="10981" max="10981" width="8" style="2" customWidth="1"/>
    <col min="10982" max="10982" width="9.6328125" style="2" customWidth="1"/>
    <col min="10983" max="10983" width="20.6328125" style="2" customWidth="1"/>
    <col min="10984" max="10984" width="6.453125" style="2" customWidth="1"/>
    <col min="10985" max="10988" width="7.6328125" style="2" bestFit="1" customWidth="1"/>
    <col min="10989" max="10991" width="9.90625" style="2" bestFit="1" customWidth="1"/>
    <col min="10992" max="10995" width="7.6328125" style="2" bestFit="1" customWidth="1"/>
    <col min="10996" max="11001" width="4.36328125" style="2" customWidth="1"/>
    <col min="11002" max="11002" width="20.6328125" style="2" customWidth="1"/>
    <col min="11003" max="11234" width="8.7265625" style="2"/>
    <col min="11235" max="11236" width="4.36328125" style="2" customWidth="1"/>
    <col min="11237" max="11237" width="8" style="2" customWidth="1"/>
    <col min="11238" max="11238" width="9.6328125" style="2" customWidth="1"/>
    <col min="11239" max="11239" width="20.6328125" style="2" customWidth="1"/>
    <col min="11240" max="11240" width="6.453125" style="2" customWidth="1"/>
    <col min="11241" max="11244" width="7.6328125" style="2" bestFit="1" customWidth="1"/>
    <col min="11245" max="11247" width="9.90625" style="2" bestFit="1" customWidth="1"/>
    <col min="11248" max="11251" width="7.6328125" style="2" bestFit="1" customWidth="1"/>
    <col min="11252" max="11257" width="4.36328125" style="2" customWidth="1"/>
    <col min="11258" max="11258" width="20.6328125" style="2" customWidth="1"/>
    <col min="11259" max="11490" width="8.7265625" style="2"/>
    <col min="11491" max="11492" width="4.36328125" style="2" customWidth="1"/>
    <col min="11493" max="11493" width="8" style="2" customWidth="1"/>
    <col min="11494" max="11494" width="9.6328125" style="2" customWidth="1"/>
    <col min="11495" max="11495" width="20.6328125" style="2" customWidth="1"/>
    <col min="11496" max="11496" width="6.453125" style="2" customWidth="1"/>
    <col min="11497" max="11500" width="7.6328125" style="2" bestFit="1" customWidth="1"/>
    <col min="11501" max="11503" width="9.90625" style="2" bestFit="1" customWidth="1"/>
    <col min="11504" max="11507" width="7.6328125" style="2" bestFit="1" customWidth="1"/>
    <col min="11508" max="11513" width="4.36328125" style="2" customWidth="1"/>
    <col min="11514" max="11514" width="20.6328125" style="2" customWidth="1"/>
    <col min="11515" max="11746" width="8.7265625" style="2"/>
    <col min="11747" max="11748" width="4.36328125" style="2" customWidth="1"/>
    <col min="11749" max="11749" width="8" style="2" customWidth="1"/>
    <col min="11750" max="11750" width="9.6328125" style="2" customWidth="1"/>
    <col min="11751" max="11751" width="20.6328125" style="2" customWidth="1"/>
    <col min="11752" max="11752" width="6.453125" style="2" customWidth="1"/>
    <col min="11753" max="11756" width="7.6328125" style="2" bestFit="1" customWidth="1"/>
    <col min="11757" max="11759" width="9.90625" style="2" bestFit="1" customWidth="1"/>
    <col min="11760" max="11763" width="7.6328125" style="2" bestFit="1" customWidth="1"/>
    <col min="11764" max="11769" width="4.36328125" style="2" customWidth="1"/>
    <col min="11770" max="11770" width="20.6328125" style="2" customWidth="1"/>
    <col min="11771" max="12002" width="8.7265625" style="2"/>
    <col min="12003" max="12004" width="4.36328125" style="2" customWidth="1"/>
    <col min="12005" max="12005" width="8" style="2" customWidth="1"/>
    <col min="12006" max="12006" width="9.6328125" style="2" customWidth="1"/>
    <col min="12007" max="12007" width="20.6328125" style="2" customWidth="1"/>
    <col min="12008" max="12008" width="6.453125" style="2" customWidth="1"/>
    <col min="12009" max="12012" width="7.6328125" style="2" bestFit="1" customWidth="1"/>
    <col min="12013" max="12015" width="9.90625" style="2" bestFit="1" customWidth="1"/>
    <col min="12016" max="12019" width="7.6328125" style="2" bestFit="1" customWidth="1"/>
    <col min="12020" max="12025" width="4.36328125" style="2" customWidth="1"/>
    <col min="12026" max="12026" width="20.6328125" style="2" customWidth="1"/>
    <col min="12027" max="12258" width="8.7265625" style="2"/>
    <col min="12259" max="12260" width="4.36328125" style="2" customWidth="1"/>
    <col min="12261" max="12261" width="8" style="2" customWidth="1"/>
    <col min="12262" max="12262" width="9.6328125" style="2" customWidth="1"/>
    <col min="12263" max="12263" width="20.6328125" style="2" customWidth="1"/>
    <col min="12264" max="12264" width="6.453125" style="2" customWidth="1"/>
    <col min="12265" max="12268" width="7.6328125" style="2" bestFit="1" customWidth="1"/>
    <col min="12269" max="12271" width="9.90625" style="2" bestFit="1" customWidth="1"/>
    <col min="12272" max="12275" width="7.6328125" style="2" bestFit="1" customWidth="1"/>
    <col min="12276" max="12281" width="4.36328125" style="2" customWidth="1"/>
    <col min="12282" max="12282" width="20.6328125" style="2" customWidth="1"/>
    <col min="12283" max="12514" width="8.7265625" style="2"/>
    <col min="12515" max="12516" width="4.36328125" style="2" customWidth="1"/>
    <col min="12517" max="12517" width="8" style="2" customWidth="1"/>
    <col min="12518" max="12518" width="9.6328125" style="2" customWidth="1"/>
    <col min="12519" max="12519" width="20.6328125" style="2" customWidth="1"/>
    <col min="12520" max="12520" width="6.453125" style="2" customWidth="1"/>
    <col min="12521" max="12524" width="7.6328125" style="2" bestFit="1" customWidth="1"/>
    <col min="12525" max="12527" width="9.90625" style="2" bestFit="1" customWidth="1"/>
    <col min="12528" max="12531" width="7.6328125" style="2" bestFit="1" customWidth="1"/>
    <col min="12532" max="12537" width="4.36328125" style="2" customWidth="1"/>
    <col min="12538" max="12538" width="20.6328125" style="2" customWidth="1"/>
    <col min="12539" max="12770" width="8.7265625" style="2"/>
    <col min="12771" max="12772" width="4.36328125" style="2" customWidth="1"/>
    <col min="12773" max="12773" width="8" style="2" customWidth="1"/>
    <col min="12774" max="12774" width="9.6328125" style="2" customWidth="1"/>
    <col min="12775" max="12775" width="20.6328125" style="2" customWidth="1"/>
    <col min="12776" max="12776" width="6.453125" style="2" customWidth="1"/>
    <col min="12777" max="12780" width="7.6328125" style="2" bestFit="1" customWidth="1"/>
    <col min="12781" max="12783" width="9.90625" style="2" bestFit="1" customWidth="1"/>
    <col min="12784" max="12787" width="7.6328125" style="2" bestFit="1" customWidth="1"/>
    <col min="12788" max="12793" width="4.36328125" style="2" customWidth="1"/>
    <col min="12794" max="12794" width="20.6328125" style="2" customWidth="1"/>
    <col min="12795" max="13026" width="8.7265625" style="2"/>
    <col min="13027" max="13028" width="4.36328125" style="2" customWidth="1"/>
    <col min="13029" max="13029" width="8" style="2" customWidth="1"/>
    <col min="13030" max="13030" width="9.6328125" style="2" customWidth="1"/>
    <col min="13031" max="13031" width="20.6328125" style="2" customWidth="1"/>
    <col min="13032" max="13032" width="6.453125" style="2" customWidth="1"/>
    <col min="13033" max="13036" width="7.6328125" style="2" bestFit="1" customWidth="1"/>
    <col min="13037" max="13039" width="9.90625" style="2" bestFit="1" customWidth="1"/>
    <col min="13040" max="13043" width="7.6328125" style="2" bestFit="1" customWidth="1"/>
    <col min="13044" max="13049" width="4.36328125" style="2" customWidth="1"/>
    <col min="13050" max="13050" width="20.6328125" style="2" customWidth="1"/>
    <col min="13051" max="13282" width="8.7265625" style="2"/>
    <col min="13283" max="13284" width="4.36328125" style="2" customWidth="1"/>
    <col min="13285" max="13285" width="8" style="2" customWidth="1"/>
    <col min="13286" max="13286" width="9.6328125" style="2" customWidth="1"/>
    <col min="13287" max="13287" width="20.6328125" style="2" customWidth="1"/>
    <col min="13288" max="13288" width="6.453125" style="2" customWidth="1"/>
    <col min="13289" max="13292" width="7.6328125" style="2" bestFit="1" customWidth="1"/>
    <col min="13293" max="13295" width="9.90625" style="2" bestFit="1" customWidth="1"/>
    <col min="13296" max="13299" width="7.6328125" style="2" bestFit="1" customWidth="1"/>
    <col min="13300" max="13305" width="4.36328125" style="2" customWidth="1"/>
    <col min="13306" max="13306" width="20.6328125" style="2" customWidth="1"/>
    <col min="13307" max="13538" width="8.7265625" style="2"/>
    <col min="13539" max="13540" width="4.36328125" style="2" customWidth="1"/>
    <col min="13541" max="13541" width="8" style="2" customWidth="1"/>
    <col min="13542" max="13542" width="9.6328125" style="2" customWidth="1"/>
    <col min="13543" max="13543" width="20.6328125" style="2" customWidth="1"/>
    <col min="13544" max="13544" width="6.453125" style="2" customWidth="1"/>
    <col min="13545" max="13548" width="7.6328125" style="2" bestFit="1" customWidth="1"/>
    <col min="13549" max="13551" width="9.90625" style="2" bestFit="1" customWidth="1"/>
    <col min="13552" max="13555" width="7.6328125" style="2" bestFit="1" customWidth="1"/>
    <col min="13556" max="13561" width="4.36328125" style="2" customWidth="1"/>
    <col min="13562" max="13562" width="20.6328125" style="2" customWidth="1"/>
    <col min="13563" max="13794" width="8.7265625" style="2"/>
    <col min="13795" max="13796" width="4.36328125" style="2" customWidth="1"/>
    <col min="13797" max="13797" width="8" style="2" customWidth="1"/>
    <col min="13798" max="13798" width="9.6328125" style="2" customWidth="1"/>
    <col min="13799" max="13799" width="20.6328125" style="2" customWidth="1"/>
    <col min="13800" max="13800" width="6.453125" style="2" customWidth="1"/>
    <col min="13801" max="13804" width="7.6328125" style="2" bestFit="1" customWidth="1"/>
    <col min="13805" max="13807" width="9.90625" style="2" bestFit="1" customWidth="1"/>
    <col min="13808" max="13811" width="7.6328125" style="2" bestFit="1" customWidth="1"/>
    <col min="13812" max="13817" width="4.36328125" style="2" customWidth="1"/>
    <col min="13818" max="13818" width="20.6328125" style="2" customWidth="1"/>
    <col min="13819" max="14050" width="8.7265625" style="2"/>
    <col min="14051" max="14052" width="4.36328125" style="2" customWidth="1"/>
    <col min="14053" max="14053" width="8" style="2" customWidth="1"/>
    <col min="14054" max="14054" width="9.6328125" style="2" customWidth="1"/>
    <col min="14055" max="14055" width="20.6328125" style="2" customWidth="1"/>
    <col min="14056" max="14056" width="6.453125" style="2" customWidth="1"/>
    <col min="14057" max="14060" width="7.6328125" style="2" bestFit="1" customWidth="1"/>
    <col min="14061" max="14063" width="9.90625" style="2" bestFit="1" customWidth="1"/>
    <col min="14064" max="14067" width="7.6328125" style="2" bestFit="1" customWidth="1"/>
    <col min="14068" max="14073" width="4.36328125" style="2" customWidth="1"/>
    <col min="14074" max="14074" width="20.6328125" style="2" customWidth="1"/>
    <col min="14075" max="14306" width="8.7265625" style="2"/>
    <col min="14307" max="14308" width="4.36328125" style="2" customWidth="1"/>
    <col min="14309" max="14309" width="8" style="2" customWidth="1"/>
    <col min="14310" max="14310" width="9.6328125" style="2" customWidth="1"/>
    <col min="14311" max="14311" width="20.6328125" style="2" customWidth="1"/>
    <col min="14312" max="14312" width="6.453125" style="2" customWidth="1"/>
    <col min="14313" max="14316" width="7.6328125" style="2" bestFit="1" customWidth="1"/>
    <col min="14317" max="14319" width="9.90625" style="2" bestFit="1" customWidth="1"/>
    <col min="14320" max="14323" width="7.6328125" style="2" bestFit="1" customWidth="1"/>
    <col min="14324" max="14329" width="4.36328125" style="2" customWidth="1"/>
    <col min="14330" max="14330" width="20.6328125" style="2" customWidth="1"/>
    <col min="14331" max="14562" width="8.7265625" style="2"/>
    <col min="14563" max="14564" width="4.36328125" style="2" customWidth="1"/>
    <col min="14565" max="14565" width="8" style="2" customWidth="1"/>
    <col min="14566" max="14566" width="9.6328125" style="2" customWidth="1"/>
    <col min="14567" max="14567" width="20.6328125" style="2" customWidth="1"/>
    <col min="14568" max="14568" width="6.453125" style="2" customWidth="1"/>
    <col min="14569" max="14572" width="7.6328125" style="2" bestFit="1" customWidth="1"/>
    <col min="14573" max="14575" width="9.90625" style="2" bestFit="1" customWidth="1"/>
    <col min="14576" max="14579" width="7.6328125" style="2" bestFit="1" customWidth="1"/>
    <col min="14580" max="14585" width="4.36328125" style="2" customWidth="1"/>
    <col min="14586" max="14586" width="20.6328125" style="2" customWidth="1"/>
    <col min="14587" max="14818" width="8.7265625" style="2"/>
    <col min="14819" max="14820" width="4.36328125" style="2" customWidth="1"/>
    <col min="14821" max="14821" width="8" style="2" customWidth="1"/>
    <col min="14822" max="14822" width="9.6328125" style="2" customWidth="1"/>
    <col min="14823" max="14823" width="20.6328125" style="2" customWidth="1"/>
    <col min="14824" max="14824" width="6.453125" style="2" customWidth="1"/>
    <col min="14825" max="14828" width="7.6328125" style="2" bestFit="1" customWidth="1"/>
    <col min="14829" max="14831" width="9.90625" style="2" bestFit="1" customWidth="1"/>
    <col min="14832" max="14835" width="7.6328125" style="2" bestFit="1" customWidth="1"/>
    <col min="14836" max="14841" width="4.36328125" style="2" customWidth="1"/>
    <col min="14842" max="14842" width="20.6328125" style="2" customWidth="1"/>
    <col min="14843" max="15074" width="8.7265625" style="2"/>
    <col min="15075" max="15076" width="4.36328125" style="2" customWidth="1"/>
    <col min="15077" max="15077" width="8" style="2" customWidth="1"/>
    <col min="15078" max="15078" width="9.6328125" style="2" customWidth="1"/>
    <col min="15079" max="15079" width="20.6328125" style="2" customWidth="1"/>
    <col min="15080" max="15080" width="6.453125" style="2" customWidth="1"/>
    <col min="15081" max="15084" width="7.6328125" style="2" bestFit="1" customWidth="1"/>
    <col min="15085" max="15087" width="9.90625" style="2" bestFit="1" customWidth="1"/>
    <col min="15088" max="15091" width="7.6328125" style="2" bestFit="1" customWidth="1"/>
    <col min="15092" max="15097" width="4.36328125" style="2" customWidth="1"/>
    <col min="15098" max="15098" width="20.6328125" style="2" customWidth="1"/>
    <col min="15099" max="15330" width="8.7265625" style="2"/>
    <col min="15331" max="15332" width="4.36328125" style="2" customWidth="1"/>
    <col min="15333" max="15333" width="8" style="2" customWidth="1"/>
    <col min="15334" max="15334" width="9.6328125" style="2" customWidth="1"/>
    <col min="15335" max="15335" width="20.6328125" style="2" customWidth="1"/>
    <col min="15336" max="15336" width="6.453125" style="2" customWidth="1"/>
    <col min="15337" max="15340" width="7.6328125" style="2" bestFit="1" customWidth="1"/>
    <col min="15341" max="15343" width="9.90625" style="2" bestFit="1" customWidth="1"/>
    <col min="15344" max="15347" width="7.6328125" style="2" bestFit="1" customWidth="1"/>
    <col min="15348" max="15353" width="4.36328125" style="2" customWidth="1"/>
    <col min="15354" max="15354" width="20.6328125" style="2" customWidth="1"/>
    <col min="15355" max="15586" width="8.7265625" style="2"/>
    <col min="15587" max="15588" width="4.36328125" style="2" customWidth="1"/>
    <col min="15589" max="15589" width="8" style="2" customWidth="1"/>
    <col min="15590" max="15590" width="9.6328125" style="2" customWidth="1"/>
    <col min="15591" max="15591" width="20.6328125" style="2" customWidth="1"/>
    <col min="15592" max="15592" width="6.453125" style="2" customWidth="1"/>
    <col min="15593" max="15596" width="7.6328125" style="2" bestFit="1" customWidth="1"/>
    <col min="15597" max="15599" width="9.90625" style="2" bestFit="1" customWidth="1"/>
    <col min="15600" max="15603" width="7.6328125" style="2" bestFit="1" customWidth="1"/>
    <col min="15604" max="15609" width="4.36328125" style="2" customWidth="1"/>
    <col min="15610" max="15610" width="20.6328125" style="2" customWidth="1"/>
    <col min="15611" max="15842" width="8.7265625" style="2"/>
    <col min="15843" max="15844" width="4.36328125" style="2" customWidth="1"/>
    <col min="15845" max="15845" width="8" style="2" customWidth="1"/>
    <col min="15846" max="15846" width="9.6328125" style="2" customWidth="1"/>
    <col min="15847" max="15847" width="20.6328125" style="2" customWidth="1"/>
    <col min="15848" max="15848" width="6.453125" style="2" customWidth="1"/>
    <col min="15849" max="15852" width="7.6328125" style="2" bestFit="1" customWidth="1"/>
    <col min="15853" max="15855" width="9.90625" style="2" bestFit="1" customWidth="1"/>
    <col min="15856" max="15859" width="7.6328125" style="2" bestFit="1" customWidth="1"/>
    <col min="15860" max="15865" width="4.36328125" style="2" customWidth="1"/>
    <col min="15866" max="15866" width="20.6328125" style="2" customWidth="1"/>
    <col min="15867" max="16098" width="8.7265625" style="2"/>
    <col min="16099" max="16100" width="4.36328125" style="2" customWidth="1"/>
    <col min="16101" max="16101" width="8" style="2" customWidth="1"/>
    <col min="16102" max="16102" width="9.6328125" style="2" customWidth="1"/>
    <col min="16103" max="16103" width="20.6328125" style="2" customWidth="1"/>
    <col min="16104" max="16104" width="6.453125" style="2" customWidth="1"/>
    <col min="16105" max="16108" width="7.6328125" style="2" bestFit="1" customWidth="1"/>
    <col min="16109" max="16111" width="9.90625" style="2" bestFit="1" customWidth="1"/>
    <col min="16112" max="16115" width="7.6328125" style="2" bestFit="1" customWidth="1"/>
    <col min="16116" max="16121" width="4.36328125" style="2" customWidth="1"/>
    <col min="16122" max="16122" width="20.6328125" style="2" customWidth="1"/>
    <col min="16123" max="16384" width="8.7265625" style="2"/>
  </cols>
  <sheetData>
    <row r="1" spans="1:28" s="77" customFormat="1" ht="23.5" customHeight="1" x14ac:dyDescent="0.3">
      <c r="A1" s="84" t="s">
        <v>312</v>
      </c>
      <c r="B1" s="90"/>
      <c r="C1" s="90"/>
      <c r="D1" s="125"/>
      <c r="E1" s="90"/>
      <c r="F1" s="90"/>
      <c r="G1" s="126" t="s">
        <v>404</v>
      </c>
      <c r="K1" s="76"/>
      <c r="L1" s="76"/>
      <c r="M1" s="76"/>
      <c r="N1" s="29"/>
      <c r="O1" s="29"/>
      <c r="P1" s="29"/>
      <c r="Q1" s="29"/>
      <c r="R1" s="29"/>
      <c r="S1" s="29"/>
      <c r="T1" s="29"/>
      <c r="W1" s="90"/>
      <c r="X1" s="90"/>
      <c r="Y1" s="90"/>
      <c r="Z1" s="90"/>
      <c r="AA1" s="90"/>
      <c r="AB1" s="90"/>
    </row>
    <row r="2" spans="1:28" ht="5" customHeight="1" thickBot="1" x14ac:dyDescent="0.25"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s="4" customFormat="1" ht="18.5" customHeight="1" thickBot="1" x14ac:dyDescent="0.25">
      <c r="A3" s="226" t="s">
        <v>1</v>
      </c>
      <c r="B3" s="227"/>
      <c r="C3" s="227"/>
      <c r="D3" s="227"/>
      <c r="E3" s="228"/>
      <c r="F3" s="221" t="s">
        <v>314</v>
      </c>
      <c r="G3" s="31"/>
      <c r="H3" s="31"/>
      <c r="I3" s="118" t="s">
        <v>2</v>
      </c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27"/>
      <c r="W3" s="118" t="s">
        <v>305</v>
      </c>
      <c r="X3" s="119"/>
      <c r="Y3" s="119"/>
      <c r="Z3" s="119"/>
      <c r="AA3" s="119"/>
      <c r="AB3" s="127"/>
    </row>
    <row r="4" spans="1:28" s="4" customFormat="1" ht="18.5" customHeight="1" thickBot="1" x14ac:dyDescent="0.25">
      <c r="A4" s="224" t="s">
        <v>178</v>
      </c>
      <c r="B4" s="225"/>
      <c r="C4" s="224" t="s">
        <v>3</v>
      </c>
      <c r="D4" s="225"/>
      <c r="E4" s="32"/>
      <c r="F4" s="222"/>
      <c r="G4" s="33"/>
      <c r="H4" s="33"/>
      <c r="I4" s="17" t="s">
        <v>315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20" t="s">
        <v>306</v>
      </c>
      <c r="X4" s="121"/>
      <c r="Y4" s="121"/>
      <c r="Z4" s="121"/>
      <c r="AA4" s="121"/>
      <c r="AB4" s="209"/>
    </row>
    <row r="5" spans="1:28" s="4" customFormat="1" ht="12.5" customHeight="1" x14ac:dyDescent="0.2">
      <c r="A5" s="34"/>
      <c r="B5" s="35"/>
      <c r="C5" s="34"/>
      <c r="D5" s="35"/>
      <c r="E5" s="36"/>
      <c r="F5" s="222"/>
      <c r="G5" s="33"/>
      <c r="H5" s="33"/>
      <c r="I5" s="5">
        <v>1</v>
      </c>
      <c r="J5" s="6">
        <v>6</v>
      </c>
      <c r="K5" s="6">
        <v>20</v>
      </c>
      <c r="L5" s="6">
        <v>26</v>
      </c>
      <c r="M5" s="6">
        <v>27</v>
      </c>
      <c r="N5" s="6">
        <v>34</v>
      </c>
      <c r="O5" s="6">
        <v>40</v>
      </c>
      <c r="P5" s="6">
        <v>42</v>
      </c>
      <c r="Q5" s="6">
        <v>48</v>
      </c>
      <c r="R5" s="6">
        <v>49</v>
      </c>
      <c r="S5" s="6">
        <v>50</v>
      </c>
      <c r="T5" s="6">
        <v>60</v>
      </c>
      <c r="U5" s="6">
        <v>61</v>
      </c>
      <c r="V5" s="6">
        <v>62</v>
      </c>
      <c r="W5" s="122">
        <v>300</v>
      </c>
      <c r="X5" s="123"/>
      <c r="Y5" s="124"/>
      <c r="Z5" s="124"/>
      <c r="AA5" s="124"/>
      <c r="AB5" s="210"/>
    </row>
    <row r="6" spans="1:28" s="4" customFormat="1" ht="170" customHeight="1" thickBot="1" x14ac:dyDescent="0.25">
      <c r="A6" s="37" t="s">
        <v>179</v>
      </c>
      <c r="B6" s="38" t="s">
        <v>180</v>
      </c>
      <c r="C6" s="37" t="s">
        <v>4</v>
      </c>
      <c r="D6" s="38" t="s">
        <v>5</v>
      </c>
      <c r="E6" s="39" t="s">
        <v>304</v>
      </c>
      <c r="F6" s="223"/>
      <c r="G6" s="40" t="s">
        <v>6</v>
      </c>
      <c r="H6" s="40" t="s">
        <v>148</v>
      </c>
      <c r="I6" s="199" t="str">
        <f>HYPERLINK("#分類事項一覧! $B$3 "," 男女")</f>
        <v xml:space="preserve"> 男女</v>
      </c>
      <c r="J6" s="200" t="str">
        <f>HYPERLINK("#分類事項一覧! $B$48 "," 年齢")</f>
        <v xml:space="preserve"> 年齢</v>
      </c>
      <c r="K6" s="200" t="str">
        <f>HYPERLINK("#分類事項一覧! $B$247 "," 従業上の地位・雇用形態")</f>
        <v xml:space="preserve"> 従業上の地位・雇用形態</v>
      </c>
      <c r="L6" s="200" t="str">
        <f>HYPERLINK("#分類事項一覧! $B$358 "," 産業")</f>
        <v xml:space="preserve"> 産業</v>
      </c>
      <c r="M6" s="200" t="str">
        <f>HYPERLINK("#分類事項一覧! $B$395 "," 職業")</f>
        <v xml:space="preserve"> 職業</v>
      </c>
      <c r="N6" s="200" t="str">
        <f>HYPERLINK("#分類事項一覧! $B$478 "," 年間就業日数・就業の規則性・週間就業時間")</f>
        <v xml:space="preserve"> 年間就業日数・就業の規則性・週間就業時間</v>
      </c>
      <c r="O6" s="200" t="str">
        <f>HYPERLINK("#分類事項一覧! $B$634 "," 所得（主な仕事からの年間収入・収益）")</f>
        <v xml:space="preserve"> 所得（主な仕事からの年間収入・収益）</v>
      </c>
      <c r="P6" s="200" t="str">
        <f>HYPERLINK("#分類事項一覧! $B$677 "," 継続就業期間")</f>
        <v xml:space="preserve"> 継続就業期間</v>
      </c>
      <c r="Q6" s="200" t="str">
        <f>HYPERLINK("#分類事項一覧! $B$751 "," 就業希望意識・就業時間希望・求職活動の有無")</f>
        <v xml:space="preserve"> 就業希望意識・就業時間希望・求職活動の有無</v>
      </c>
      <c r="R6" s="200" t="str">
        <f>HYPERLINK("#分類事項一覧! $B$772 "," 転職希望理由")</f>
        <v xml:space="preserve"> 転職希望理由</v>
      </c>
      <c r="S6" s="200" t="str">
        <f>HYPERLINK("#分類事項一覧! $B$788 "," 就業時間希望")</f>
        <v xml:space="preserve"> 就業時間希望</v>
      </c>
      <c r="T6" s="200" t="str">
        <f>HYPERLINK("#分類事項一覧! $B$884 "," 希望する仕事の種類")</f>
        <v xml:space="preserve"> 希望する仕事の種類</v>
      </c>
      <c r="U6" s="200" t="str">
        <f>HYPERLINK("#分類事項一覧! $B$903 "," 希望する仕事の形態")</f>
        <v xml:space="preserve"> 希望する仕事の形態</v>
      </c>
      <c r="V6" s="200" t="str">
        <f>HYPERLINK("#分類事項一覧! $B$918 "," 求職活動の有無")</f>
        <v xml:space="preserve"> 求職活動の有無</v>
      </c>
      <c r="W6" s="208" t="str">
        <f>HYPERLINK("#分類事項一覧! $B$2321 "," 地域区分")</f>
        <v xml:space="preserve"> 地域区分</v>
      </c>
      <c r="X6" s="41" t="s">
        <v>307</v>
      </c>
      <c r="Y6" s="66" t="s">
        <v>308</v>
      </c>
      <c r="Z6" s="66" t="s">
        <v>309</v>
      </c>
      <c r="AA6" s="66" t="s">
        <v>310</v>
      </c>
      <c r="AB6" s="211" t="s">
        <v>311</v>
      </c>
    </row>
    <row r="7" spans="1:28" s="3" customFormat="1" ht="12" x14ac:dyDescent="0.2">
      <c r="A7" s="47" t="s">
        <v>283</v>
      </c>
      <c r="B7" s="48"/>
      <c r="C7" s="47" t="s">
        <v>47</v>
      </c>
      <c r="D7" s="48"/>
      <c r="E7" s="83" t="s">
        <v>430</v>
      </c>
      <c r="F7" s="83" t="s">
        <v>405</v>
      </c>
      <c r="G7" s="50" t="s">
        <v>9</v>
      </c>
      <c r="H7" s="50" t="s">
        <v>154</v>
      </c>
      <c r="I7" s="11">
        <v>3</v>
      </c>
      <c r="J7" s="12">
        <v>14</v>
      </c>
      <c r="K7" s="27" t="s">
        <v>300</v>
      </c>
      <c r="L7" s="12"/>
      <c r="M7" s="12"/>
      <c r="N7" s="12"/>
      <c r="O7" s="12"/>
      <c r="P7" s="27"/>
      <c r="Q7" s="27">
        <v>15</v>
      </c>
      <c r="R7" s="27"/>
      <c r="S7" s="27"/>
      <c r="T7" s="27"/>
      <c r="U7" s="27"/>
      <c r="V7" s="27"/>
      <c r="W7" s="67">
        <v>134</v>
      </c>
      <c r="X7" s="10" t="s">
        <v>131</v>
      </c>
      <c r="Y7" s="24" t="s">
        <v>131</v>
      </c>
      <c r="Z7" s="24" t="s">
        <v>131</v>
      </c>
      <c r="AA7" s="24" t="s">
        <v>131</v>
      </c>
      <c r="AB7" s="26" t="s">
        <v>131</v>
      </c>
    </row>
    <row r="8" spans="1:28" s="3" customFormat="1" ht="12" x14ac:dyDescent="0.2">
      <c r="A8" s="47" t="s">
        <v>228</v>
      </c>
      <c r="B8" s="48"/>
      <c r="C8" s="47" t="s">
        <v>48</v>
      </c>
      <c r="D8" s="48"/>
      <c r="E8" s="49" t="s">
        <v>430</v>
      </c>
      <c r="F8" s="49" t="s">
        <v>406</v>
      </c>
      <c r="G8" s="50" t="s">
        <v>9</v>
      </c>
      <c r="H8" s="50" t="s">
        <v>154</v>
      </c>
      <c r="I8" s="11">
        <v>3</v>
      </c>
      <c r="J8" s="12"/>
      <c r="K8" s="12" t="s">
        <v>301</v>
      </c>
      <c r="L8" s="12">
        <v>21</v>
      </c>
      <c r="M8" s="12"/>
      <c r="N8" s="12"/>
      <c r="O8" s="12"/>
      <c r="P8" s="12"/>
      <c r="Q8" s="12">
        <v>15</v>
      </c>
      <c r="R8" s="12"/>
      <c r="S8" s="12"/>
      <c r="T8" s="12"/>
      <c r="U8" s="12"/>
      <c r="V8" s="12"/>
      <c r="W8" s="68">
        <v>134</v>
      </c>
      <c r="X8" s="12" t="s">
        <v>131</v>
      </c>
      <c r="Y8" s="13" t="s">
        <v>131</v>
      </c>
      <c r="Z8" s="13" t="s">
        <v>131</v>
      </c>
      <c r="AA8" s="13" t="s">
        <v>131</v>
      </c>
      <c r="AB8" s="19" t="s">
        <v>131</v>
      </c>
    </row>
    <row r="9" spans="1:28" s="3" customFormat="1" ht="12" x14ac:dyDescent="0.2">
      <c r="A9" s="47" t="s">
        <v>229</v>
      </c>
      <c r="B9" s="48"/>
      <c r="C9" s="47" t="s">
        <v>49</v>
      </c>
      <c r="D9" s="48"/>
      <c r="E9" s="49" t="s">
        <v>430</v>
      </c>
      <c r="F9" s="49" t="s">
        <v>407</v>
      </c>
      <c r="G9" s="50" t="s">
        <v>9</v>
      </c>
      <c r="H9" s="50" t="s">
        <v>154</v>
      </c>
      <c r="I9" s="11">
        <v>3</v>
      </c>
      <c r="J9" s="12"/>
      <c r="K9" s="12" t="s">
        <v>301</v>
      </c>
      <c r="L9" s="12"/>
      <c r="M9" s="12">
        <v>13</v>
      </c>
      <c r="N9" s="12"/>
      <c r="O9" s="12"/>
      <c r="P9" s="12"/>
      <c r="Q9" s="12">
        <v>15</v>
      </c>
      <c r="R9" s="12"/>
      <c r="S9" s="12"/>
      <c r="T9" s="12"/>
      <c r="U9" s="12"/>
      <c r="V9" s="12"/>
      <c r="W9" s="68">
        <v>134</v>
      </c>
      <c r="X9" s="12" t="s">
        <v>131</v>
      </c>
      <c r="Y9" s="13" t="s">
        <v>131</v>
      </c>
      <c r="Z9" s="13" t="s">
        <v>131</v>
      </c>
      <c r="AA9" s="13" t="s">
        <v>131</v>
      </c>
      <c r="AB9" s="19" t="s">
        <v>131</v>
      </c>
    </row>
    <row r="10" spans="1:28" s="3" customFormat="1" ht="12" x14ac:dyDescent="0.2">
      <c r="A10" s="47" t="s">
        <v>100</v>
      </c>
      <c r="B10" s="48"/>
      <c r="C10" s="47" t="s">
        <v>50</v>
      </c>
      <c r="D10" s="48"/>
      <c r="E10" s="49" t="s">
        <v>430</v>
      </c>
      <c r="F10" s="49" t="s">
        <v>408</v>
      </c>
      <c r="G10" s="50" t="s">
        <v>9</v>
      </c>
      <c r="H10" s="50" t="s">
        <v>154</v>
      </c>
      <c r="I10" s="11">
        <v>3</v>
      </c>
      <c r="J10" s="12"/>
      <c r="K10" s="12" t="s">
        <v>301</v>
      </c>
      <c r="L10" s="12"/>
      <c r="M10" s="12"/>
      <c r="N10" s="12">
        <v>116</v>
      </c>
      <c r="O10" s="12"/>
      <c r="P10" s="12"/>
      <c r="Q10" s="12">
        <v>15</v>
      </c>
      <c r="R10" s="12"/>
      <c r="S10" s="12"/>
      <c r="T10" s="12"/>
      <c r="U10" s="12"/>
      <c r="V10" s="12"/>
      <c r="W10" s="68">
        <v>134</v>
      </c>
      <c r="X10" s="12" t="s">
        <v>131</v>
      </c>
      <c r="Y10" s="13" t="s">
        <v>131</v>
      </c>
      <c r="Z10" s="13" t="s">
        <v>131</v>
      </c>
      <c r="AA10" s="13" t="s">
        <v>131</v>
      </c>
      <c r="AB10" s="19" t="s">
        <v>131</v>
      </c>
    </row>
    <row r="11" spans="1:28" s="3" customFormat="1" ht="12" x14ac:dyDescent="0.2">
      <c r="A11" s="47" t="s">
        <v>205</v>
      </c>
      <c r="B11" s="62"/>
      <c r="C11" s="61" t="s">
        <v>51</v>
      </c>
      <c r="D11" s="62"/>
      <c r="E11" s="63" t="s">
        <v>430</v>
      </c>
      <c r="F11" s="63" t="s">
        <v>409</v>
      </c>
      <c r="G11" s="64" t="s">
        <v>9</v>
      </c>
      <c r="H11" s="64" t="s">
        <v>154</v>
      </c>
      <c r="I11" s="21">
        <v>3</v>
      </c>
      <c r="J11" s="22"/>
      <c r="K11" s="22" t="s">
        <v>301</v>
      </c>
      <c r="L11" s="22"/>
      <c r="M11" s="22"/>
      <c r="N11" s="22"/>
      <c r="O11" s="22">
        <v>17</v>
      </c>
      <c r="P11" s="22"/>
      <c r="Q11" s="22">
        <v>15</v>
      </c>
      <c r="R11" s="22"/>
      <c r="S11" s="22"/>
      <c r="T11" s="22"/>
      <c r="U11" s="22"/>
      <c r="V11" s="22"/>
      <c r="W11" s="68">
        <v>134</v>
      </c>
      <c r="X11" s="12" t="s">
        <v>131</v>
      </c>
      <c r="Y11" s="13" t="s">
        <v>131</v>
      </c>
      <c r="Z11" s="13" t="s">
        <v>131</v>
      </c>
      <c r="AA11" s="13" t="s">
        <v>131</v>
      </c>
      <c r="AB11" s="19" t="s">
        <v>131</v>
      </c>
    </row>
    <row r="12" spans="1:28" s="3" customFormat="1" ht="12" x14ac:dyDescent="0.2">
      <c r="A12" s="47" t="s">
        <v>85</v>
      </c>
      <c r="B12" s="48"/>
      <c r="C12" s="47" t="s">
        <v>52</v>
      </c>
      <c r="D12" s="48"/>
      <c r="E12" s="49" t="s">
        <v>430</v>
      </c>
      <c r="F12" s="49" t="s">
        <v>410</v>
      </c>
      <c r="G12" s="50" t="s">
        <v>53</v>
      </c>
      <c r="H12" s="50" t="s">
        <v>154</v>
      </c>
      <c r="I12" s="11">
        <v>3</v>
      </c>
      <c r="J12" s="12">
        <v>7</v>
      </c>
      <c r="K12" s="12" t="s">
        <v>301</v>
      </c>
      <c r="L12" s="12"/>
      <c r="M12" s="12"/>
      <c r="N12" s="12">
        <v>33</v>
      </c>
      <c r="O12" s="12"/>
      <c r="P12" s="12"/>
      <c r="Q12" s="12"/>
      <c r="R12" s="12"/>
      <c r="S12" s="12">
        <v>4</v>
      </c>
      <c r="T12" s="12"/>
      <c r="U12" s="12"/>
      <c r="V12" s="12"/>
      <c r="W12" s="68">
        <v>134</v>
      </c>
      <c r="X12" s="12" t="s">
        <v>131</v>
      </c>
      <c r="Y12" s="13" t="s">
        <v>131</v>
      </c>
      <c r="Z12" s="13" t="s">
        <v>131</v>
      </c>
      <c r="AA12" s="13" t="s">
        <v>131</v>
      </c>
      <c r="AB12" s="19" t="s">
        <v>131</v>
      </c>
    </row>
    <row r="13" spans="1:28" s="3" customFormat="1" ht="12" x14ac:dyDescent="0.2">
      <c r="A13" s="47" t="s">
        <v>88</v>
      </c>
      <c r="B13" s="48"/>
      <c r="C13" s="47" t="s">
        <v>54</v>
      </c>
      <c r="D13" s="48"/>
      <c r="E13" s="49" t="s">
        <v>430</v>
      </c>
      <c r="F13" s="49" t="s">
        <v>411</v>
      </c>
      <c r="G13" s="50" t="s">
        <v>55</v>
      </c>
      <c r="H13" s="50" t="s">
        <v>154</v>
      </c>
      <c r="I13" s="11">
        <v>3</v>
      </c>
      <c r="J13" s="12">
        <v>7</v>
      </c>
      <c r="K13" s="12" t="s">
        <v>301</v>
      </c>
      <c r="L13" s="12"/>
      <c r="M13" s="12"/>
      <c r="N13" s="12"/>
      <c r="O13" s="12"/>
      <c r="P13" s="12"/>
      <c r="Q13" s="12"/>
      <c r="R13" s="12"/>
      <c r="S13" s="12"/>
      <c r="T13" s="12"/>
      <c r="U13" s="12">
        <v>9</v>
      </c>
      <c r="V13" s="12">
        <v>2</v>
      </c>
      <c r="W13" s="68">
        <v>134</v>
      </c>
      <c r="X13" s="12" t="s">
        <v>131</v>
      </c>
      <c r="Y13" s="13" t="s">
        <v>131</v>
      </c>
      <c r="Z13" s="13" t="s">
        <v>131</v>
      </c>
      <c r="AA13" s="13" t="s">
        <v>131</v>
      </c>
      <c r="AB13" s="19" t="s">
        <v>131</v>
      </c>
    </row>
    <row r="14" spans="1:28" s="3" customFormat="1" ht="12" x14ac:dyDescent="0.2">
      <c r="A14" s="47" t="s">
        <v>91</v>
      </c>
      <c r="B14" s="48"/>
      <c r="C14" s="47" t="s">
        <v>56</v>
      </c>
      <c r="D14" s="48" t="s">
        <v>15</v>
      </c>
      <c r="E14" s="49" t="s">
        <v>49</v>
      </c>
      <c r="F14" s="49" t="s">
        <v>412</v>
      </c>
      <c r="G14" s="50" t="s">
        <v>57</v>
      </c>
      <c r="H14" s="50" t="s">
        <v>154</v>
      </c>
      <c r="I14" s="11">
        <v>3</v>
      </c>
      <c r="J14" s="12">
        <v>7</v>
      </c>
      <c r="K14" s="12"/>
      <c r="L14" s="12"/>
      <c r="M14" s="12"/>
      <c r="N14" s="12"/>
      <c r="O14" s="12"/>
      <c r="P14" s="12"/>
      <c r="Q14" s="12"/>
      <c r="R14" s="12">
        <v>10</v>
      </c>
      <c r="S14" s="12"/>
      <c r="T14" s="12"/>
      <c r="U14" s="12"/>
      <c r="V14" s="12">
        <v>2</v>
      </c>
      <c r="W14" s="68">
        <v>134</v>
      </c>
      <c r="X14" s="12" t="s">
        <v>131</v>
      </c>
      <c r="Y14" s="13" t="s">
        <v>131</v>
      </c>
      <c r="Z14" s="13" t="s">
        <v>131</v>
      </c>
      <c r="AA14" s="13" t="s">
        <v>131</v>
      </c>
      <c r="AB14" s="19" t="s">
        <v>131</v>
      </c>
    </row>
    <row r="15" spans="1:28" s="3" customFormat="1" ht="12" x14ac:dyDescent="0.2">
      <c r="A15" s="47" t="s">
        <v>94</v>
      </c>
      <c r="B15" s="62"/>
      <c r="C15" s="61" t="s">
        <v>58</v>
      </c>
      <c r="D15" s="62" t="s">
        <v>15</v>
      </c>
      <c r="E15" s="63" t="s">
        <v>50</v>
      </c>
      <c r="F15" s="63" t="s">
        <v>413</v>
      </c>
      <c r="G15" s="64" t="s">
        <v>57</v>
      </c>
      <c r="H15" s="64" t="s">
        <v>154</v>
      </c>
      <c r="I15" s="21">
        <v>3</v>
      </c>
      <c r="J15" s="22">
        <v>7</v>
      </c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>
        <v>9</v>
      </c>
      <c r="V15" s="22">
        <v>2</v>
      </c>
      <c r="W15" s="68">
        <v>134</v>
      </c>
      <c r="X15" s="12" t="s">
        <v>131</v>
      </c>
      <c r="Y15" s="13" t="s">
        <v>131</v>
      </c>
      <c r="Z15" s="13" t="s">
        <v>131</v>
      </c>
      <c r="AA15" s="13" t="s">
        <v>131</v>
      </c>
      <c r="AB15" s="19" t="s">
        <v>131</v>
      </c>
    </row>
    <row r="16" spans="1:28" s="3" customFormat="1" ht="24" x14ac:dyDescent="0.2">
      <c r="A16" s="47" t="s">
        <v>97</v>
      </c>
      <c r="B16" s="48"/>
      <c r="C16" s="47" t="s">
        <v>430</v>
      </c>
      <c r="D16" s="48"/>
      <c r="E16" s="49" t="s">
        <v>432</v>
      </c>
      <c r="F16" s="49" t="s">
        <v>414</v>
      </c>
      <c r="G16" s="50" t="s">
        <v>9</v>
      </c>
      <c r="H16" s="50" t="s">
        <v>154</v>
      </c>
      <c r="I16" s="11">
        <v>3</v>
      </c>
      <c r="J16" s="12">
        <v>7</v>
      </c>
      <c r="K16" s="12">
        <v>2</v>
      </c>
      <c r="L16" s="12"/>
      <c r="M16" s="12"/>
      <c r="N16" s="12"/>
      <c r="O16" s="12"/>
      <c r="P16" s="12">
        <v>11</v>
      </c>
      <c r="Q16" s="12"/>
      <c r="R16" s="12"/>
      <c r="S16" s="12"/>
      <c r="T16" s="12"/>
      <c r="U16" s="12"/>
      <c r="V16" s="12"/>
      <c r="W16" s="68">
        <v>134</v>
      </c>
      <c r="X16" s="12" t="s">
        <v>131</v>
      </c>
      <c r="Y16" s="13" t="s">
        <v>131</v>
      </c>
      <c r="Z16" s="13" t="s">
        <v>131</v>
      </c>
      <c r="AA16" s="13" t="s">
        <v>131</v>
      </c>
      <c r="AB16" s="19" t="s">
        <v>131</v>
      </c>
    </row>
    <row r="17" spans="1:28" s="3" customFormat="1" ht="12" x14ac:dyDescent="0.2">
      <c r="A17" s="47" t="s">
        <v>99</v>
      </c>
      <c r="B17" s="48"/>
      <c r="C17" s="47" t="s">
        <v>430</v>
      </c>
      <c r="D17" s="48"/>
      <c r="E17" s="49" t="s">
        <v>430</v>
      </c>
      <c r="F17" s="49" t="s">
        <v>415</v>
      </c>
      <c r="G17" s="50" t="s">
        <v>143</v>
      </c>
      <c r="H17" s="50" t="s">
        <v>154</v>
      </c>
      <c r="I17" s="11">
        <v>3</v>
      </c>
      <c r="J17" s="12" t="s">
        <v>204</v>
      </c>
      <c r="K17" s="12"/>
      <c r="L17" s="12"/>
      <c r="M17" s="12"/>
      <c r="N17" s="12"/>
      <c r="O17" s="12"/>
      <c r="P17" s="12"/>
      <c r="Q17" s="12"/>
      <c r="R17" s="12"/>
      <c r="S17" s="12"/>
      <c r="T17" s="12">
        <v>13</v>
      </c>
      <c r="U17" s="12">
        <v>9</v>
      </c>
      <c r="V17" s="12">
        <v>2</v>
      </c>
      <c r="W17" s="68">
        <v>134</v>
      </c>
      <c r="X17" s="12" t="s">
        <v>131</v>
      </c>
      <c r="Y17" s="13" t="s">
        <v>131</v>
      </c>
      <c r="Z17" s="13" t="s">
        <v>131</v>
      </c>
      <c r="AA17" s="13" t="s">
        <v>131</v>
      </c>
      <c r="AB17" s="19" t="s">
        <v>131</v>
      </c>
    </row>
    <row r="18" spans="1:28" s="3" customFormat="1" ht="12.5" thickBot="1" x14ac:dyDescent="0.25">
      <c r="A18" s="52" t="s">
        <v>101</v>
      </c>
      <c r="B18" s="53"/>
      <c r="C18" s="52" t="s">
        <v>430</v>
      </c>
      <c r="D18" s="53"/>
      <c r="E18" s="54" t="s">
        <v>430</v>
      </c>
      <c r="F18" s="54" t="s">
        <v>416</v>
      </c>
      <c r="G18" s="55" t="s">
        <v>529</v>
      </c>
      <c r="H18" s="55" t="s">
        <v>153</v>
      </c>
      <c r="I18" s="14">
        <v>3</v>
      </c>
      <c r="J18" s="15" t="s">
        <v>204</v>
      </c>
      <c r="K18" s="15"/>
      <c r="L18" s="15"/>
      <c r="M18" s="15"/>
      <c r="N18" s="15"/>
      <c r="O18" s="15"/>
      <c r="P18" s="15"/>
      <c r="Q18" s="15"/>
      <c r="R18" s="15"/>
      <c r="S18" s="15"/>
      <c r="T18" s="15">
        <v>13</v>
      </c>
      <c r="U18" s="15">
        <v>9</v>
      </c>
      <c r="V18" s="15">
        <v>2</v>
      </c>
      <c r="W18" s="69">
        <v>134</v>
      </c>
      <c r="X18" s="15" t="s">
        <v>131</v>
      </c>
      <c r="Y18" s="16" t="s">
        <v>131</v>
      </c>
      <c r="Z18" s="16" t="s">
        <v>131</v>
      </c>
      <c r="AA18" s="16" t="s">
        <v>131</v>
      </c>
      <c r="AB18" s="20" t="s">
        <v>131</v>
      </c>
    </row>
    <row r="19" spans="1:28" x14ac:dyDescent="0.2">
      <c r="C19" s="2"/>
      <c r="D19" s="2"/>
      <c r="E19" s="2"/>
      <c r="F19" s="2"/>
      <c r="G19" s="2"/>
      <c r="H19" s="2"/>
      <c r="W19"/>
      <c r="X19"/>
      <c r="Y19"/>
      <c r="Z19"/>
      <c r="AA19"/>
      <c r="AB19"/>
    </row>
    <row r="20" spans="1:28" ht="15" customHeight="1" x14ac:dyDescent="0.2">
      <c r="C20" s="2"/>
      <c r="D20" s="2"/>
      <c r="E20" s="2"/>
      <c r="F20" s="2"/>
      <c r="G20" s="2"/>
      <c r="H20" s="2"/>
      <c r="W20"/>
      <c r="X20"/>
      <c r="Y20"/>
      <c r="Z20"/>
      <c r="AA20"/>
      <c r="AB20"/>
    </row>
    <row r="21" spans="1:28" x14ac:dyDescent="0.2">
      <c r="C21" s="2"/>
      <c r="D21" s="2"/>
      <c r="E21" s="2"/>
      <c r="F21" s="2"/>
      <c r="G21" s="2"/>
      <c r="H21" s="2"/>
      <c r="W21"/>
      <c r="X21"/>
      <c r="Y21"/>
      <c r="Z21"/>
      <c r="AA21"/>
      <c r="AB21"/>
    </row>
    <row r="22" spans="1:28" x14ac:dyDescent="0.2">
      <c r="C22" s="2"/>
      <c r="D22" s="2"/>
      <c r="E22" s="2"/>
      <c r="F22" s="2"/>
      <c r="G22" s="2"/>
      <c r="H22" s="2"/>
      <c r="W22"/>
      <c r="X22"/>
      <c r="Y22"/>
      <c r="Z22"/>
      <c r="AA22"/>
      <c r="AB22"/>
    </row>
    <row r="23" spans="1:28" x14ac:dyDescent="0.2">
      <c r="C23" s="2"/>
      <c r="D23" s="2"/>
      <c r="E23" s="2"/>
      <c r="F23" s="2"/>
      <c r="G23" s="2"/>
      <c r="H23" s="2"/>
      <c r="W23"/>
      <c r="X23"/>
      <c r="Y23"/>
      <c r="Z23"/>
      <c r="AA23"/>
      <c r="AB23"/>
    </row>
    <row r="24" spans="1:28" x14ac:dyDescent="0.2">
      <c r="C24" s="2"/>
      <c r="D24" s="2"/>
      <c r="E24" s="2"/>
      <c r="F24" s="2"/>
      <c r="G24" s="2"/>
      <c r="H24" s="2"/>
      <c r="W24"/>
      <c r="X24"/>
      <c r="Y24"/>
      <c r="Z24"/>
      <c r="AA24"/>
      <c r="AB24"/>
    </row>
    <row r="25" spans="1:28" x14ac:dyDescent="0.2">
      <c r="C25" s="2"/>
      <c r="D25" s="2"/>
      <c r="E25" s="2"/>
      <c r="F25" s="2"/>
      <c r="G25" s="2"/>
      <c r="H25" s="2"/>
      <c r="W25"/>
      <c r="X25"/>
      <c r="Y25"/>
      <c r="Z25"/>
      <c r="AA25"/>
      <c r="AB25"/>
    </row>
    <row r="26" spans="1:28" x14ac:dyDescent="0.2">
      <c r="C26" s="2"/>
      <c r="D26" s="2"/>
      <c r="E26" s="2"/>
      <c r="F26" s="2"/>
      <c r="G26" s="2"/>
      <c r="H26" s="2"/>
      <c r="W26"/>
      <c r="X26"/>
      <c r="Y26"/>
      <c r="Z26"/>
      <c r="AA26"/>
      <c r="AB26"/>
    </row>
    <row r="27" spans="1:28" x14ac:dyDescent="0.2">
      <c r="C27" s="2"/>
      <c r="D27" s="2"/>
      <c r="E27" s="2"/>
      <c r="F27" s="2"/>
      <c r="G27" s="2"/>
      <c r="H27" s="2"/>
      <c r="W27"/>
      <c r="X27"/>
      <c r="Y27"/>
      <c r="Z27"/>
      <c r="AA27"/>
      <c r="AB27"/>
    </row>
    <row r="28" spans="1:28" x14ac:dyDescent="0.2">
      <c r="C28" s="2"/>
      <c r="D28" s="2"/>
      <c r="E28" s="2"/>
      <c r="F28" s="2"/>
      <c r="G28" s="2"/>
      <c r="H28" s="2"/>
      <c r="W28"/>
      <c r="X28"/>
      <c r="Y28"/>
      <c r="Z28"/>
      <c r="AA28"/>
      <c r="AB28"/>
    </row>
    <row r="29" spans="1:28" x14ac:dyDescent="0.2">
      <c r="C29" s="2"/>
      <c r="D29" s="2"/>
      <c r="E29" s="2"/>
      <c r="F29" s="2"/>
      <c r="G29" s="2"/>
      <c r="H29" s="2"/>
      <c r="W29"/>
      <c r="X29"/>
      <c r="Y29"/>
      <c r="Z29"/>
      <c r="AA29"/>
      <c r="AB29"/>
    </row>
    <row r="30" spans="1:28" x14ac:dyDescent="0.2">
      <c r="C30" s="2"/>
      <c r="D30" s="2"/>
      <c r="E30" s="2"/>
      <c r="F30" s="2"/>
      <c r="G30" s="2"/>
      <c r="H30" s="2"/>
      <c r="W30"/>
      <c r="X30"/>
      <c r="Y30"/>
      <c r="Z30"/>
      <c r="AA30"/>
      <c r="AB30"/>
    </row>
    <row r="31" spans="1:28" x14ac:dyDescent="0.2">
      <c r="C31" s="2"/>
      <c r="D31" s="2"/>
      <c r="E31" s="2"/>
      <c r="F31" s="2"/>
      <c r="G31" s="2"/>
      <c r="H31" s="2"/>
      <c r="W31"/>
      <c r="X31"/>
      <c r="Y31"/>
      <c r="Z31"/>
      <c r="AA31"/>
      <c r="AB31"/>
    </row>
    <row r="32" spans="1:28" x14ac:dyDescent="0.2">
      <c r="C32" s="2"/>
      <c r="D32" s="2"/>
      <c r="E32" s="2"/>
      <c r="F32" s="2"/>
      <c r="G32" s="2"/>
      <c r="H32" s="2"/>
      <c r="W32"/>
      <c r="X32"/>
      <c r="Y32"/>
      <c r="Z32"/>
      <c r="AA32"/>
      <c r="AB32"/>
    </row>
    <row r="33" spans="3:28" x14ac:dyDescent="0.2">
      <c r="C33" s="2"/>
      <c r="D33" s="2"/>
      <c r="E33" s="2"/>
      <c r="F33" s="2"/>
      <c r="G33" s="2"/>
      <c r="H33" s="2"/>
      <c r="W33"/>
      <c r="X33"/>
      <c r="Y33"/>
      <c r="Z33"/>
      <c r="AA33"/>
      <c r="AB33"/>
    </row>
    <row r="34" spans="3:28" ht="12" x14ac:dyDescent="0.2">
      <c r="C34" s="2"/>
      <c r="D34" s="2"/>
      <c r="E34" s="2"/>
      <c r="F34" s="2"/>
      <c r="G34" s="2"/>
      <c r="H34" s="2"/>
      <c r="W34" s="2"/>
      <c r="X34" s="2"/>
      <c r="Y34" s="2"/>
      <c r="Z34" s="2"/>
      <c r="AA34" s="2"/>
      <c r="AB34" s="2"/>
    </row>
    <row r="35" spans="3:28" ht="12" x14ac:dyDescent="0.2">
      <c r="C35" s="2"/>
      <c r="D35" s="2"/>
      <c r="E35" s="2"/>
      <c r="F35" s="2"/>
      <c r="G35" s="2"/>
      <c r="H35" s="2"/>
      <c r="W35" s="2"/>
      <c r="X35" s="2"/>
      <c r="Y35" s="2"/>
      <c r="Z35" s="2"/>
      <c r="AA35" s="2"/>
      <c r="AB35" s="2"/>
    </row>
    <row r="36" spans="3:28" ht="12" x14ac:dyDescent="0.2">
      <c r="C36" s="2"/>
      <c r="D36" s="2"/>
      <c r="E36" s="2"/>
      <c r="F36" s="2"/>
      <c r="G36" s="2"/>
      <c r="H36" s="2"/>
      <c r="W36" s="2"/>
      <c r="X36" s="2"/>
      <c r="Y36" s="2"/>
      <c r="Z36" s="2"/>
      <c r="AA36" s="2"/>
      <c r="AB36" s="2"/>
    </row>
    <row r="37" spans="3:28" ht="12" x14ac:dyDescent="0.2">
      <c r="C37" s="2"/>
      <c r="D37" s="2"/>
      <c r="E37" s="2"/>
      <c r="F37" s="2"/>
      <c r="G37" s="2"/>
      <c r="H37" s="2"/>
      <c r="W37" s="2"/>
      <c r="X37" s="2"/>
      <c r="Y37" s="2"/>
      <c r="Z37" s="2"/>
      <c r="AA37" s="2"/>
      <c r="AB37" s="2"/>
    </row>
    <row r="38" spans="3:28" ht="12" x14ac:dyDescent="0.2">
      <c r="C38" s="2"/>
      <c r="D38" s="2"/>
      <c r="E38" s="2"/>
      <c r="F38" s="2"/>
      <c r="G38" s="2"/>
      <c r="H38" s="2"/>
      <c r="W38" s="2"/>
      <c r="X38" s="2"/>
      <c r="Y38" s="2"/>
      <c r="Z38" s="2"/>
      <c r="AA38" s="2"/>
      <c r="AB38" s="2"/>
    </row>
    <row r="39" spans="3:28" ht="12" x14ac:dyDescent="0.2">
      <c r="C39" s="2"/>
      <c r="D39" s="2"/>
      <c r="E39" s="2"/>
      <c r="F39" s="2"/>
      <c r="G39" s="2"/>
      <c r="H39" s="2"/>
      <c r="W39" s="2"/>
      <c r="X39" s="2"/>
      <c r="Y39" s="2"/>
      <c r="Z39" s="2"/>
      <c r="AA39" s="2"/>
      <c r="AB39" s="2"/>
    </row>
    <row r="40" spans="3:28" ht="12" x14ac:dyDescent="0.2">
      <c r="C40" s="2"/>
      <c r="D40" s="2"/>
      <c r="E40" s="2"/>
      <c r="F40" s="2"/>
      <c r="G40" s="2"/>
      <c r="H40" s="2"/>
      <c r="W40" s="2"/>
      <c r="X40" s="2"/>
      <c r="Y40" s="2"/>
      <c r="Z40" s="2"/>
      <c r="AA40" s="2"/>
      <c r="AB40" s="2"/>
    </row>
    <row r="41" spans="3:28" ht="12" x14ac:dyDescent="0.2">
      <c r="C41" s="2"/>
      <c r="D41" s="2"/>
      <c r="E41" s="2"/>
      <c r="F41" s="2"/>
      <c r="G41" s="2"/>
      <c r="H41" s="2"/>
      <c r="W41" s="2"/>
      <c r="X41" s="2"/>
      <c r="Y41" s="2"/>
      <c r="Z41" s="2"/>
      <c r="AA41" s="2"/>
      <c r="AB41" s="2"/>
    </row>
    <row r="42" spans="3:28" ht="12" x14ac:dyDescent="0.2">
      <c r="C42" s="2"/>
      <c r="D42" s="2"/>
      <c r="E42" s="2"/>
      <c r="F42" s="2"/>
      <c r="G42" s="2"/>
      <c r="H42" s="2"/>
      <c r="W42" s="2"/>
      <c r="X42" s="2"/>
      <c r="Y42" s="2"/>
      <c r="Z42" s="2"/>
      <c r="AA42" s="2"/>
      <c r="AB42" s="2"/>
    </row>
    <row r="43" spans="3:28" ht="12" x14ac:dyDescent="0.2">
      <c r="C43" s="2"/>
      <c r="D43" s="2"/>
      <c r="E43" s="2"/>
      <c r="F43" s="2"/>
      <c r="G43" s="2"/>
      <c r="H43" s="2"/>
      <c r="W43" s="2"/>
      <c r="X43" s="2"/>
      <c r="Y43" s="2"/>
      <c r="Z43" s="2"/>
      <c r="AA43" s="2"/>
      <c r="AB43" s="2"/>
    </row>
    <row r="44" spans="3:28" ht="12" x14ac:dyDescent="0.2">
      <c r="C44" s="2"/>
      <c r="D44" s="2"/>
      <c r="E44" s="2"/>
      <c r="F44" s="2"/>
      <c r="G44" s="2"/>
      <c r="H44" s="2"/>
      <c r="W44" s="2"/>
      <c r="X44" s="2"/>
      <c r="Y44" s="2"/>
      <c r="Z44" s="2"/>
      <c r="AA44" s="2"/>
      <c r="AB44" s="2"/>
    </row>
    <row r="45" spans="3:28" ht="12" x14ac:dyDescent="0.2">
      <c r="C45" s="2"/>
      <c r="D45" s="2"/>
      <c r="E45" s="2"/>
      <c r="F45" s="2"/>
      <c r="G45" s="2"/>
      <c r="H45" s="2"/>
      <c r="W45" s="2"/>
      <c r="X45" s="2"/>
      <c r="Y45" s="2"/>
      <c r="Z45" s="2"/>
      <c r="AA45" s="2"/>
      <c r="AB45" s="2"/>
    </row>
    <row r="46" spans="3:28" ht="12" x14ac:dyDescent="0.2">
      <c r="C46" s="2"/>
      <c r="D46" s="2"/>
      <c r="E46" s="2"/>
      <c r="F46" s="2"/>
      <c r="G46" s="2"/>
      <c r="H46" s="2"/>
      <c r="W46" s="2"/>
      <c r="X46" s="2"/>
      <c r="Y46" s="2"/>
      <c r="Z46" s="2"/>
      <c r="AA46" s="2"/>
      <c r="AB46" s="2"/>
    </row>
    <row r="47" spans="3:28" ht="12" x14ac:dyDescent="0.2">
      <c r="C47" s="2"/>
      <c r="D47" s="2"/>
      <c r="E47" s="2"/>
      <c r="F47" s="2"/>
      <c r="G47" s="2"/>
      <c r="H47" s="2"/>
      <c r="W47" s="2"/>
      <c r="X47" s="2"/>
      <c r="Y47" s="2"/>
      <c r="Z47" s="2"/>
      <c r="AA47" s="2"/>
      <c r="AB47" s="2"/>
    </row>
    <row r="48" spans="3:28" ht="12" x14ac:dyDescent="0.2">
      <c r="C48" s="2"/>
      <c r="D48" s="2"/>
      <c r="E48" s="2"/>
      <c r="F48" s="2"/>
      <c r="G48" s="2"/>
      <c r="H48" s="2"/>
      <c r="W48" s="2"/>
      <c r="X48" s="2"/>
      <c r="Y48" s="2"/>
      <c r="Z48" s="2"/>
      <c r="AA48" s="2"/>
      <c r="AB48" s="2"/>
    </row>
    <row r="49" spans="3:28" ht="12" x14ac:dyDescent="0.2">
      <c r="C49" s="2"/>
      <c r="D49" s="2"/>
      <c r="E49" s="2"/>
      <c r="F49" s="2"/>
      <c r="G49" s="2"/>
      <c r="H49" s="2"/>
      <c r="W49" s="2"/>
      <c r="X49" s="2"/>
      <c r="Y49" s="2"/>
      <c r="Z49" s="2"/>
      <c r="AA49" s="2"/>
      <c r="AB49" s="2"/>
    </row>
    <row r="50" spans="3:28" ht="12" x14ac:dyDescent="0.2">
      <c r="C50" s="2"/>
      <c r="D50" s="2"/>
      <c r="E50" s="2"/>
      <c r="F50" s="2"/>
      <c r="G50" s="2"/>
      <c r="H50" s="2"/>
      <c r="W50" s="2"/>
      <c r="X50" s="2"/>
      <c r="Y50" s="2"/>
      <c r="Z50" s="2"/>
      <c r="AA50" s="2"/>
      <c r="AB50" s="2"/>
    </row>
    <row r="51" spans="3:28" ht="12" x14ac:dyDescent="0.2">
      <c r="C51" s="2"/>
      <c r="D51" s="2"/>
      <c r="E51" s="2"/>
      <c r="F51" s="2"/>
      <c r="G51" s="2"/>
      <c r="H51" s="2"/>
      <c r="W51" s="2"/>
      <c r="X51" s="2"/>
      <c r="Y51" s="2"/>
      <c r="Z51" s="2"/>
      <c r="AA51" s="2"/>
      <c r="AB51" s="2"/>
    </row>
    <row r="52" spans="3:28" ht="12" x14ac:dyDescent="0.2">
      <c r="C52" s="2"/>
      <c r="D52" s="2"/>
      <c r="E52" s="2"/>
      <c r="F52" s="2"/>
      <c r="G52" s="2"/>
      <c r="H52" s="2"/>
      <c r="W52" s="2"/>
      <c r="X52" s="2"/>
      <c r="Y52" s="2"/>
      <c r="Z52" s="2"/>
      <c r="AA52" s="2"/>
      <c r="AB52" s="2"/>
    </row>
    <row r="53" spans="3:28" ht="12" x14ac:dyDescent="0.2">
      <c r="C53" s="2"/>
      <c r="D53" s="2"/>
      <c r="E53" s="2"/>
      <c r="F53" s="2"/>
      <c r="G53" s="2"/>
      <c r="H53" s="2"/>
      <c r="W53" s="2"/>
      <c r="X53" s="2"/>
      <c r="Y53" s="2"/>
      <c r="Z53" s="2"/>
      <c r="AA53" s="2"/>
      <c r="AB53" s="2"/>
    </row>
    <row r="54" spans="3:28" ht="12" x14ac:dyDescent="0.2">
      <c r="C54" s="2"/>
      <c r="D54" s="2"/>
      <c r="E54" s="2"/>
      <c r="F54" s="2"/>
      <c r="G54" s="2"/>
      <c r="H54" s="2"/>
      <c r="W54" s="2"/>
      <c r="X54" s="2"/>
      <c r="Y54" s="2"/>
      <c r="Z54" s="2"/>
      <c r="AA54" s="2"/>
      <c r="AB54" s="2"/>
    </row>
    <row r="55" spans="3:28" ht="12" x14ac:dyDescent="0.2">
      <c r="C55" s="2"/>
      <c r="D55" s="2"/>
      <c r="E55" s="2"/>
      <c r="F55" s="2"/>
      <c r="G55" s="2"/>
      <c r="H55" s="2"/>
      <c r="W55" s="2"/>
      <c r="X55" s="2"/>
      <c r="Y55" s="2"/>
      <c r="Z55" s="2"/>
      <c r="AA55" s="2"/>
      <c r="AB55" s="2"/>
    </row>
    <row r="56" spans="3:28" ht="12" x14ac:dyDescent="0.2">
      <c r="C56" s="2"/>
      <c r="D56" s="2"/>
      <c r="E56" s="2"/>
      <c r="F56" s="2"/>
      <c r="G56" s="2"/>
      <c r="H56" s="2"/>
      <c r="W56" s="2"/>
      <c r="X56" s="2"/>
      <c r="Y56" s="2"/>
      <c r="Z56" s="2"/>
      <c r="AA56" s="2"/>
      <c r="AB56" s="2"/>
    </row>
    <row r="57" spans="3:28" ht="12" x14ac:dyDescent="0.2">
      <c r="C57" s="2"/>
      <c r="D57" s="2"/>
      <c r="E57" s="2"/>
      <c r="F57" s="2"/>
      <c r="G57" s="2"/>
      <c r="H57" s="2"/>
      <c r="W57" s="2"/>
      <c r="X57" s="2"/>
      <c r="Y57" s="2"/>
      <c r="Z57" s="2"/>
      <c r="AA57" s="2"/>
      <c r="AB57" s="2"/>
    </row>
    <row r="58" spans="3:28" ht="12" x14ac:dyDescent="0.2">
      <c r="C58" s="2"/>
      <c r="D58" s="2"/>
      <c r="E58" s="2"/>
      <c r="F58" s="2"/>
      <c r="G58" s="2"/>
      <c r="H58" s="2"/>
      <c r="W58" s="2"/>
      <c r="X58" s="2"/>
      <c r="Y58" s="2"/>
      <c r="Z58" s="2"/>
      <c r="AA58" s="2"/>
      <c r="AB58" s="2"/>
    </row>
    <row r="59" spans="3:28" ht="12" x14ac:dyDescent="0.2">
      <c r="C59" s="2"/>
      <c r="D59" s="2"/>
      <c r="E59" s="2"/>
      <c r="F59" s="2"/>
      <c r="G59" s="2"/>
      <c r="H59" s="2"/>
      <c r="W59" s="2"/>
      <c r="X59" s="2"/>
      <c r="Y59" s="2"/>
      <c r="Z59" s="2"/>
      <c r="AA59" s="2"/>
      <c r="AB59" s="2"/>
    </row>
    <row r="60" spans="3:28" ht="12" x14ac:dyDescent="0.2">
      <c r="C60" s="2"/>
      <c r="D60" s="2"/>
      <c r="E60" s="2"/>
      <c r="F60" s="2"/>
      <c r="G60" s="2"/>
      <c r="H60" s="2"/>
      <c r="W60" s="2"/>
      <c r="X60" s="2"/>
      <c r="Y60" s="2"/>
      <c r="Z60" s="2"/>
      <c r="AA60" s="2"/>
      <c r="AB60" s="2"/>
    </row>
    <row r="61" spans="3:28" ht="12" x14ac:dyDescent="0.2">
      <c r="C61" s="2"/>
      <c r="D61" s="2"/>
      <c r="E61" s="2"/>
      <c r="F61" s="2"/>
      <c r="G61" s="2"/>
      <c r="H61" s="2"/>
      <c r="W61" s="2"/>
      <c r="X61" s="2"/>
      <c r="Y61" s="2"/>
      <c r="Z61" s="2"/>
      <c r="AA61" s="2"/>
      <c r="AB61" s="2"/>
    </row>
    <row r="62" spans="3:28" ht="12" x14ac:dyDescent="0.2">
      <c r="C62" s="2"/>
      <c r="D62" s="2"/>
      <c r="E62" s="2"/>
      <c r="F62" s="2"/>
      <c r="G62" s="2"/>
      <c r="H62" s="2"/>
      <c r="W62" s="2"/>
      <c r="X62" s="2"/>
      <c r="Y62" s="2"/>
      <c r="Z62" s="2"/>
      <c r="AA62" s="2"/>
      <c r="AB62" s="2"/>
    </row>
    <row r="63" spans="3:28" ht="12" x14ac:dyDescent="0.2">
      <c r="C63" s="2"/>
      <c r="D63" s="2"/>
      <c r="E63" s="2"/>
      <c r="F63" s="2"/>
      <c r="G63" s="2"/>
      <c r="H63" s="2"/>
      <c r="W63" s="2"/>
      <c r="X63" s="2"/>
      <c r="Y63" s="2"/>
      <c r="Z63" s="2"/>
      <c r="AA63" s="2"/>
      <c r="AB63" s="2"/>
    </row>
    <row r="64" spans="3:28" ht="12" x14ac:dyDescent="0.2">
      <c r="C64" s="2"/>
      <c r="D64" s="2"/>
      <c r="E64" s="2"/>
      <c r="F64" s="2"/>
      <c r="G64" s="2"/>
      <c r="H64" s="2"/>
      <c r="W64" s="2"/>
      <c r="X64" s="2"/>
      <c r="Y64" s="2"/>
      <c r="Z64" s="2"/>
      <c r="AA64" s="2"/>
      <c r="AB64" s="2"/>
    </row>
    <row r="65" spans="3:28" ht="12" x14ac:dyDescent="0.2">
      <c r="C65" s="2"/>
      <c r="D65" s="2"/>
      <c r="E65" s="2"/>
      <c r="F65" s="2"/>
      <c r="G65" s="2"/>
      <c r="H65" s="2"/>
      <c r="W65" s="2"/>
      <c r="X65" s="2"/>
      <c r="Y65" s="2"/>
      <c r="Z65" s="2"/>
      <c r="AA65" s="2"/>
      <c r="AB65" s="2"/>
    </row>
    <row r="66" spans="3:28" ht="12" x14ac:dyDescent="0.2">
      <c r="C66" s="2"/>
      <c r="D66" s="2"/>
      <c r="E66" s="2"/>
      <c r="F66" s="2"/>
      <c r="G66" s="2"/>
      <c r="H66" s="2"/>
      <c r="W66" s="2"/>
      <c r="X66" s="2"/>
      <c r="Y66" s="2"/>
      <c r="Z66" s="2"/>
      <c r="AA66" s="2"/>
      <c r="AB66" s="2"/>
    </row>
    <row r="67" spans="3:28" ht="12" x14ac:dyDescent="0.2">
      <c r="C67" s="2"/>
      <c r="D67" s="2"/>
      <c r="E67" s="2"/>
      <c r="F67" s="2"/>
      <c r="G67" s="2"/>
      <c r="H67" s="2"/>
      <c r="W67" s="2"/>
      <c r="X67" s="2"/>
      <c r="Y67" s="2"/>
      <c r="Z67" s="2"/>
      <c r="AA67" s="2"/>
      <c r="AB67" s="2"/>
    </row>
    <row r="68" spans="3:28" ht="12" x14ac:dyDescent="0.2">
      <c r="C68" s="2"/>
      <c r="D68" s="2"/>
      <c r="E68" s="2"/>
      <c r="F68" s="2"/>
      <c r="G68" s="2"/>
      <c r="H68" s="2"/>
      <c r="W68" s="2"/>
      <c r="X68" s="2"/>
      <c r="Y68" s="2"/>
      <c r="Z68" s="2"/>
      <c r="AA68" s="2"/>
      <c r="AB68" s="2"/>
    </row>
    <row r="69" spans="3:28" ht="12" x14ac:dyDescent="0.2">
      <c r="C69" s="2"/>
      <c r="D69" s="2"/>
      <c r="E69" s="2"/>
      <c r="F69" s="2"/>
      <c r="G69" s="2"/>
      <c r="H69" s="2"/>
      <c r="W69" s="2"/>
      <c r="X69" s="2"/>
      <c r="Y69" s="2"/>
      <c r="Z69" s="2"/>
      <c r="AA69" s="2"/>
      <c r="AB69" s="2"/>
    </row>
    <row r="70" spans="3:28" ht="12" x14ac:dyDescent="0.2">
      <c r="C70" s="2"/>
      <c r="D70" s="2"/>
      <c r="E70" s="2"/>
      <c r="F70" s="2"/>
      <c r="G70" s="2"/>
      <c r="H70" s="2"/>
      <c r="W70" s="2"/>
      <c r="X70" s="2"/>
      <c r="Y70" s="2"/>
      <c r="Z70" s="2"/>
      <c r="AA70" s="2"/>
      <c r="AB70" s="2"/>
    </row>
    <row r="71" spans="3:28" ht="12" x14ac:dyDescent="0.2">
      <c r="C71" s="2"/>
      <c r="D71" s="2"/>
      <c r="E71" s="2"/>
      <c r="F71" s="2"/>
      <c r="G71" s="2"/>
      <c r="H71" s="2"/>
      <c r="W71" s="2"/>
      <c r="X71" s="2"/>
      <c r="Y71" s="2"/>
      <c r="Z71" s="2"/>
      <c r="AA71" s="2"/>
      <c r="AB71" s="2"/>
    </row>
    <row r="72" spans="3:28" ht="12" x14ac:dyDescent="0.2">
      <c r="C72" s="2"/>
      <c r="D72" s="2"/>
      <c r="E72" s="2"/>
      <c r="F72" s="2"/>
      <c r="G72" s="2"/>
      <c r="H72" s="2"/>
      <c r="W72" s="2"/>
      <c r="X72" s="2"/>
      <c r="Y72" s="2"/>
      <c r="Z72" s="2"/>
      <c r="AA72" s="2"/>
      <c r="AB72" s="2"/>
    </row>
    <row r="73" spans="3:28" ht="12" x14ac:dyDescent="0.2">
      <c r="C73" s="2"/>
      <c r="D73" s="2"/>
      <c r="E73" s="2"/>
      <c r="F73" s="2"/>
      <c r="G73" s="2"/>
      <c r="H73" s="2"/>
      <c r="W73" s="2"/>
      <c r="X73" s="2"/>
      <c r="Y73" s="2"/>
      <c r="Z73" s="2"/>
      <c r="AA73" s="2"/>
      <c r="AB73" s="2"/>
    </row>
    <row r="74" spans="3:28" ht="12" x14ac:dyDescent="0.2">
      <c r="C74" s="2"/>
      <c r="D74" s="2"/>
      <c r="E74" s="2"/>
      <c r="F74" s="2"/>
      <c r="G74" s="2"/>
      <c r="H74" s="2"/>
      <c r="W74" s="2"/>
      <c r="X74" s="2"/>
      <c r="Y74" s="2"/>
      <c r="Z74" s="2"/>
      <c r="AA74" s="2"/>
      <c r="AB74" s="2"/>
    </row>
    <row r="75" spans="3:28" ht="12" x14ac:dyDescent="0.2">
      <c r="C75" s="2"/>
      <c r="D75" s="2"/>
      <c r="E75" s="2"/>
      <c r="F75" s="2"/>
      <c r="G75" s="2"/>
      <c r="H75" s="2"/>
      <c r="W75" s="2"/>
      <c r="X75" s="2"/>
      <c r="Y75" s="2"/>
      <c r="Z75" s="2"/>
      <c r="AA75" s="2"/>
      <c r="AB75" s="2"/>
    </row>
    <row r="76" spans="3:28" ht="12" x14ac:dyDescent="0.2">
      <c r="C76" s="2"/>
      <c r="D76" s="2"/>
      <c r="E76" s="2"/>
      <c r="F76" s="2"/>
      <c r="G76" s="2"/>
      <c r="H76" s="2"/>
      <c r="W76" s="2"/>
      <c r="X76" s="2"/>
      <c r="Y76" s="2"/>
      <c r="Z76" s="2"/>
      <c r="AA76" s="2"/>
      <c r="AB76" s="2"/>
    </row>
    <row r="77" spans="3:28" ht="12" x14ac:dyDescent="0.2">
      <c r="C77" s="2"/>
      <c r="D77" s="2"/>
      <c r="E77" s="2"/>
      <c r="F77" s="2"/>
      <c r="G77" s="2"/>
      <c r="H77" s="2"/>
      <c r="W77" s="2"/>
      <c r="X77" s="2"/>
      <c r="Y77" s="2"/>
      <c r="Z77" s="2"/>
      <c r="AA77" s="2"/>
      <c r="AB77" s="2"/>
    </row>
    <row r="78" spans="3:28" ht="12" x14ac:dyDescent="0.2">
      <c r="C78" s="2"/>
      <c r="D78" s="2"/>
      <c r="E78" s="2"/>
      <c r="F78" s="2"/>
      <c r="G78" s="2"/>
      <c r="H78" s="2"/>
      <c r="W78" s="2"/>
      <c r="X78" s="2"/>
      <c r="Y78" s="2"/>
      <c r="Z78" s="2"/>
      <c r="AA78" s="2"/>
      <c r="AB78" s="2"/>
    </row>
    <row r="79" spans="3:28" ht="12" x14ac:dyDescent="0.2">
      <c r="C79" s="2"/>
      <c r="D79" s="2"/>
      <c r="E79" s="2"/>
      <c r="F79" s="2"/>
      <c r="G79" s="2"/>
      <c r="H79" s="2"/>
      <c r="W79" s="2"/>
      <c r="X79" s="2"/>
      <c r="Y79" s="2"/>
      <c r="Z79" s="2"/>
      <c r="AA79" s="2"/>
      <c r="AB79" s="2"/>
    </row>
    <row r="80" spans="3:28" ht="12" x14ac:dyDescent="0.2">
      <c r="C80" s="2"/>
      <c r="D80" s="2"/>
      <c r="E80" s="2"/>
      <c r="F80" s="2"/>
      <c r="G80" s="2"/>
      <c r="H80" s="2"/>
      <c r="W80" s="2"/>
      <c r="X80" s="2"/>
      <c r="Y80" s="2"/>
      <c r="Z80" s="2"/>
      <c r="AA80" s="2"/>
      <c r="AB80" s="2"/>
    </row>
    <row r="81" spans="3:28" ht="12" x14ac:dyDescent="0.2">
      <c r="C81" s="2"/>
      <c r="D81" s="2"/>
      <c r="E81" s="2"/>
      <c r="F81" s="2"/>
      <c r="G81" s="2"/>
      <c r="H81" s="2"/>
      <c r="W81" s="2"/>
      <c r="X81" s="2"/>
      <c r="Y81" s="2"/>
      <c r="Z81" s="2"/>
      <c r="AA81" s="2"/>
      <c r="AB81" s="2"/>
    </row>
    <row r="82" spans="3:28" ht="12" x14ac:dyDescent="0.2">
      <c r="C82" s="2"/>
      <c r="D82" s="2"/>
      <c r="E82" s="2"/>
      <c r="F82" s="2"/>
      <c r="G82" s="2"/>
      <c r="H82" s="2"/>
      <c r="W82" s="2"/>
      <c r="X82" s="2"/>
      <c r="Y82" s="2"/>
      <c r="Z82" s="2"/>
      <c r="AA82" s="2"/>
      <c r="AB82" s="2"/>
    </row>
    <row r="83" spans="3:28" ht="12" x14ac:dyDescent="0.2">
      <c r="C83" s="2"/>
      <c r="D83" s="2"/>
      <c r="E83" s="2"/>
      <c r="F83" s="2"/>
      <c r="G83" s="2"/>
      <c r="H83" s="2"/>
      <c r="W83" s="2"/>
      <c r="X83" s="2"/>
      <c r="Y83" s="2"/>
      <c r="Z83" s="2"/>
      <c r="AA83" s="2"/>
      <c r="AB83" s="2"/>
    </row>
    <row r="84" spans="3:28" ht="12" x14ac:dyDescent="0.2">
      <c r="C84" s="2"/>
      <c r="D84" s="2"/>
      <c r="E84" s="2"/>
      <c r="F84" s="2"/>
      <c r="G84" s="2"/>
      <c r="H84" s="2"/>
      <c r="W84" s="2"/>
      <c r="X84" s="2"/>
      <c r="Y84" s="2"/>
      <c r="Z84" s="2"/>
      <c r="AA84" s="2"/>
      <c r="AB84" s="2"/>
    </row>
    <row r="85" spans="3:28" ht="12" x14ac:dyDescent="0.2">
      <c r="C85" s="2"/>
      <c r="D85" s="2"/>
      <c r="E85" s="2"/>
      <c r="F85" s="2"/>
      <c r="G85" s="2"/>
      <c r="H85" s="2"/>
      <c r="W85" s="2"/>
      <c r="X85" s="2"/>
      <c r="Y85" s="2"/>
      <c r="Z85" s="2"/>
      <c r="AA85" s="2"/>
      <c r="AB85" s="2"/>
    </row>
    <row r="86" spans="3:28" ht="12" x14ac:dyDescent="0.2">
      <c r="C86" s="2"/>
      <c r="D86" s="2"/>
      <c r="E86" s="2"/>
      <c r="F86" s="2"/>
      <c r="G86" s="2"/>
      <c r="H86" s="2"/>
      <c r="W86" s="2"/>
      <c r="X86" s="2"/>
      <c r="Y86" s="2"/>
      <c r="Z86" s="2"/>
      <c r="AA86" s="2"/>
      <c r="AB86" s="2"/>
    </row>
    <row r="87" spans="3:28" ht="12" x14ac:dyDescent="0.2">
      <c r="C87" s="2"/>
      <c r="D87" s="2"/>
      <c r="E87" s="2"/>
      <c r="F87" s="2"/>
      <c r="G87" s="2"/>
      <c r="H87" s="2"/>
      <c r="W87" s="2"/>
      <c r="X87" s="2"/>
      <c r="Y87" s="2"/>
      <c r="Z87" s="2"/>
      <c r="AA87" s="2"/>
      <c r="AB87" s="2"/>
    </row>
    <row r="88" spans="3:28" ht="12" x14ac:dyDescent="0.2">
      <c r="C88" s="2"/>
      <c r="D88" s="2"/>
      <c r="E88" s="2"/>
      <c r="F88" s="2"/>
      <c r="G88" s="2"/>
      <c r="H88" s="2"/>
      <c r="W88" s="2"/>
      <c r="X88" s="2"/>
      <c r="Y88" s="2"/>
      <c r="Z88" s="2"/>
      <c r="AA88" s="2"/>
      <c r="AB88" s="2"/>
    </row>
    <row r="89" spans="3:28" ht="12" x14ac:dyDescent="0.2">
      <c r="C89" s="2"/>
      <c r="D89" s="2"/>
      <c r="E89" s="2"/>
      <c r="F89" s="2"/>
      <c r="G89" s="2"/>
      <c r="H89" s="2"/>
      <c r="W89" s="2"/>
      <c r="X89" s="2"/>
      <c r="Y89" s="2"/>
      <c r="Z89" s="2"/>
      <c r="AA89" s="2"/>
      <c r="AB89" s="2"/>
    </row>
    <row r="90" spans="3:28" ht="12" x14ac:dyDescent="0.2">
      <c r="C90" s="2"/>
      <c r="D90" s="2"/>
      <c r="E90" s="2"/>
      <c r="F90" s="2"/>
      <c r="G90" s="2"/>
      <c r="H90" s="2"/>
      <c r="W90" s="2"/>
      <c r="X90" s="2"/>
      <c r="Y90" s="2"/>
      <c r="Z90" s="2"/>
      <c r="AA90" s="2"/>
      <c r="AB90" s="2"/>
    </row>
    <row r="91" spans="3:28" ht="12" x14ac:dyDescent="0.2">
      <c r="C91" s="2"/>
      <c r="D91" s="2"/>
      <c r="E91" s="2"/>
      <c r="F91" s="2"/>
      <c r="G91" s="2"/>
      <c r="H91" s="2"/>
      <c r="W91" s="2"/>
      <c r="X91" s="2"/>
      <c r="Y91" s="2"/>
      <c r="Z91" s="2"/>
      <c r="AA91" s="2"/>
      <c r="AB91" s="2"/>
    </row>
    <row r="92" spans="3:28" ht="12" x14ac:dyDescent="0.2">
      <c r="C92" s="2"/>
      <c r="D92" s="2"/>
      <c r="E92" s="2"/>
      <c r="F92" s="2"/>
      <c r="G92" s="2"/>
      <c r="H92" s="2"/>
      <c r="W92" s="2"/>
      <c r="X92" s="2"/>
      <c r="Y92" s="2"/>
      <c r="Z92" s="2"/>
      <c r="AA92" s="2"/>
      <c r="AB92" s="2"/>
    </row>
    <row r="93" spans="3:28" ht="12" x14ac:dyDescent="0.2">
      <c r="C93" s="2"/>
      <c r="D93" s="2"/>
      <c r="E93" s="2"/>
      <c r="F93" s="2"/>
      <c r="G93" s="2"/>
      <c r="H93" s="2"/>
      <c r="W93" s="2"/>
      <c r="X93" s="2"/>
      <c r="Y93" s="2"/>
      <c r="Z93" s="2"/>
      <c r="AA93" s="2"/>
      <c r="AB93" s="2"/>
    </row>
    <row r="94" spans="3:28" ht="12" x14ac:dyDescent="0.2">
      <c r="C94" s="2"/>
      <c r="D94" s="2"/>
      <c r="E94" s="2"/>
      <c r="F94" s="2"/>
      <c r="G94" s="2"/>
      <c r="H94" s="2"/>
      <c r="W94" s="2"/>
      <c r="X94" s="2"/>
      <c r="Y94" s="2"/>
      <c r="Z94" s="2"/>
      <c r="AA94" s="2"/>
      <c r="AB94" s="2"/>
    </row>
    <row r="95" spans="3:28" ht="12" x14ac:dyDescent="0.2">
      <c r="C95" s="2"/>
      <c r="D95" s="2"/>
      <c r="E95" s="2"/>
      <c r="F95" s="2"/>
      <c r="G95" s="2"/>
      <c r="H95" s="2"/>
      <c r="W95" s="2"/>
      <c r="X95" s="2"/>
      <c r="Y95" s="2"/>
      <c r="Z95" s="2"/>
      <c r="AA95" s="2"/>
      <c r="AB95" s="2"/>
    </row>
    <row r="96" spans="3:28" ht="12" x14ac:dyDescent="0.2">
      <c r="C96" s="2"/>
      <c r="D96" s="2"/>
      <c r="E96" s="2"/>
      <c r="F96" s="2"/>
      <c r="G96" s="2"/>
      <c r="H96" s="2"/>
      <c r="W96" s="2"/>
      <c r="X96" s="2"/>
      <c r="Y96" s="2"/>
      <c r="Z96" s="2"/>
      <c r="AA96" s="2"/>
      <c r="AB96" s="2"/>
    </row>
    <row r="97" spans="3:28" ht="12" x14ac:dyDescent="0.2">
      <c r="C97" s="2"/>
      <c r="D97" s="2"/>
      <c r="E97" s="2"/>
      <c r="F97" s="2"/>
      <c r="G97" s="2"/>
      <c r="H97" s="2"/>
      <c r="W97" s="2"/>
      <c r="X97" s="2"/>
      <c r="Y97" s="2"/>
      <c r="Z97" s="2"/>
      <c r="AA97" s="2"/>
      <c r="AB97" s="2"/>
    </row>
    <row r="98" spans="3:28" ht="12" x14ac:dyDescent="0.2">
      <c r="C98" s="2"/>
      <c r="D98" s="2"/>
      <c r="E98" s="2"/>
      <c r="F98" s="2"/>
      <c r="G98" s="2"/>
      <c r="H98" s="2"/>
      <c r="W98" s="2"/>
      <c r="X98" s="2"/>
      <c r="Y98" s="2"/>
      <c r="Z98" s="2"/>
      <c r="AA98" s="2"/>
      <c r="AB98" s="2"/>
    </row>
    <row r="99" spans="3:28" ht="12" x14ac:dyDescent="0.2">
      <c r="C99" s="2"/>
      <c r="D99" s="2"/>
      <c r="E99" s="2"/>
      <c r="F99" s="2"/>
      <c r="G99" s="2"/>
      <c r="H99" s="2"/>
      <c r="W99" s="2"/>
      <c r="X99" s="2"/>
      <c r="Y99" s="2"/>
      <c r="Z99" s="2"/>
      <c r="AA99" s="2"/>
      <c r="AB99" s="2"/>
    </row>
    <row r="100" spans="3:28" ht="12" x14ac:dyDescent="0.2">
      <c r="C100" s="2"/>
      <c r="D100" s="2"/>
      <c r="E100" s="2"/>
      <c r="F100" s="2"/>
      <c r="G100" s="2"/>
      <c r="H100" s="2"/>
      <c r="W100" s="2"/>
      <c r="X100" s="2"/>
      <c r="Y100" s="2"/>
      <c r="Z100" s="2"/>
      <c r="AA100" s="2"/>
      <c r="AB100" s="2"/>
    </row>
    <row r="101" spans="3:28" x14ac:dyDescent="0.2">
      <c r="C101" s="2"/>
      <c r="D101" s="2"/>
      <c r="E101" s="2"/>
      <c r="F101" s="2"/>
      <c r="G101" s="2"/>
      <c r="H101" s="2"/>
    </row>
    <row r="102" spans="3:28" x14ac:dyDescent="0.2">
      <c r="C102" s="2"/>
      <c r="D102" s="2"/>
      <c r="E102" s="2"/>
      <c r="F102" s="2"/>
      <c r="G102" s="2"/>
      <c r="H102" s="2"/>
    </row>
    <row r="103" spans="3:28" x14ac:dyDescent="0.2">
      <c r="C103" s="2"/>
      <c r="D103" s="2"/>
      <c r="E103" s="2"/>
      <c r="F103" s="2"/>
      <c r="G103" s="2"/>
      <c r="H103" s="2"/>
    </row>
    <row r="104" spans="3:28" x14ac:dyDescent="0.2">
      <c r="C104" s="2"/>
      <c r="D104" s="2"/>
      <c r="E104" s="2"/>
      <c r="F104" s="2"/>
      <c r="G104" s="2"/>
      <c r="H104" s="2"/>
    </row>
    <row r="105" spans="3:28" x14ac:dyDescent="0.2">
      <c r="C105" s="2"/>
      <c r="D105" s="2"/>
      <c r="E105" s="2"/>
      <c r="F105" s="2"/>
      <c r="G105" s="2"/>
      <c r="H105" s="2"/>
    </row>
    <row r="106" spans="3:28" x14ac:dyDescent="0.2">
      <c r="C106" s="2"/>
      <c r="D106" s="2"/>
      <c r="E106" s="2"/>
      <c r="F106" s="2"/>
      <c r="G106" s="2"/>
      <c r="H106" s="2"/>
    </row>
    <row r="107" spans="3:28" x14ac:dyDescent="0.2">
      <c r="C107" s="2"/>
      <c r="D107" s="2"/>
      <c r="E107" s="2"/>
      <c r="F107" s="2"/>
      <c r="G107" s="2"/>
      <c r="H107" s="2"/>
    </row>
    <row r="108" spans="3:28" x14ac:dyDescent="0.2">
      <c r="C108" s="2"/>
      <c r="D108" s="2"/>
      <c r="E108" s="2"/>
      <c r="F108" s="2"/>
      <c r="G108" s="2"/>
      <c r="H108" s="2"/>
    </row>
    <row r="109" spans="3:28" x14ac:dyDescent="0.2">
      <c r="C109" s="2"/>
      <c r="D109" s="2"/>
      <c r="E109" s="2"/>
      <c r="F109" s="2"/>
      <c r="G109" s="2"/>
      <c r="H109" s="2"/>
    </row>
    <row r="110" spans="3:28" x14ac:dyDescent="0.2">
      <c r="C110" s="2"/>
      <c r="D110" s="2"/>
      <c r="E110" s="2"/>
      <c r="F110" s="2"/>
      <c r="G110" s="2"/>
      <c r="H110" s="2"/>
    </row>
    <row r="111" spans="3:28" x14ac:dyDescent="0.2">
      <c r="C111" s="2"/>
      <c r="D111" s="2"/>
      <c r="E111" s="2"/>
      <c r="F111" s="2"/>
      <c r="G111" s="2"/>
      <c r="H111" s="2"/>
    </row>
    <row r="112" spans="3:28" x14ac:dyDescent="0.2">
      <c r="C112" s="2"/>
      <c r="D112" s="2"/>
      <c r="E112" s="2"/>
      <c r="F112" s="2"/>
      <c r="G112" s="2"/>
      <c r="H112" s="2"/>
    </row>
    <row r="113" spans="3:8" x14ac:dyDescent="0.2">
      <c r="C113" s="2"/>
      <c r="D113" s="2"/>
      <c r="E113" s="2"/>
      <c r="F113" s="2"/>
      <c r="G113" s="2"/>
      <c r="H113" s="2"/>
    </row>
    <row r="114" spans="3:8" x14ac:dyDescent="0.2">
      <c r="C114" s="2"/>
      <c r="D114" s="2"/>
      <c r="E114" s="2"/>
      <c r="F114" s="2"/>
      <c r="G114" s="2"/>
      <c r="H114" s="2"/>
    </row>
    <row r="115" spans="3:8" x14ac:dyDescent="0.2">
      <c r="C115" s="2"/>
      <c r="D115" s="2"/>
      <c r="E115" s="2"/>
      <c r="F115" s="2"/>
      <c r="G115" s="2"/>
      <c r="H115" s="2"/>
    </row>
    <row r="116" spans="3:8" x14ac:dyDescent="0.2">
      <c r="C116" s="2"/>
      <c r="D116" s="2"/>
      <c r="E116" s="2"/>
      <c r="F116" s="2"/>
      <c r="G116" s="2"/>
      <c r="H116" s="2"/>
    </row>
    <row r="117" spans="3:8" x14ac:dyDescent="0.2">
      <c r="C117" s="2"/>
      <c r="D117" s="2"/>
      <c r="E117" s="2"/>
      <c r="F117" s="2"/>
      <c r="G117" s="2"/>
      <c r="H117" s="2"/>
    </row>
    <row r="118" spans="3:8" x14ac:dyDescent="0.2">
      <c r="C118" s="2"/>
      <c r="D118" s="2"/>
      <c r="E118" s="2"/>
      <c r="F118" s="2"/>
      <c r="G118" s="2"/>
      <c r="H118" s="2"/>
    </row>
    <row r="119" spans="3:8" x14ac:dyDescent="0.2">
      <c r="C119" s="2"/>
      <c r="D119" s="2"/>
      <c r="E119" s="2"/>
      <c r="F119" s="2"/>
      <c r="G119" s="2"/>
      <c r="H119" s="2"/>
    </row>
    <row r="120" spans="3:8" x14ac:dyDescent="0.2">
      <c r="C120" s="2"/>
      <c r="D120" s="2"/>
      <c r="E120" s="2"/>
      <c r="F120" s="2"/>
      <c r="G120" s="2"/>
      <c r="H120" s="2"/>
    </row>
    <row r="121" spans="3:8" x14ac:dyDescent="0.2">
      <c r="C121" s="2"/>
      <c r="D121" s="2"/>
      <c r="E121" s="2"/>
      <c r="F121" s="2"/>
      <c r="G121" s="2"/>
      <c r="H121" s="2"/>
    </row>
  </sheetData>
  <autoFilter ref="A6:AB6" xr:uid="{68B7ECE5-B036-4809-BC96-34EC61DE1A96}"/>
  <mergeCells count="4">
    <mergeCell ref="A4:B4"/>
    <mergeCell ref="A3:E3"/>
    <mergeCell ref="C4:D4"/>
    <mergeCell ref="F3:F6"/>
  </mergeCells>
  <phoneticPr fontId="2"/>
  <pageMargins left="0.70866141732283472" right="0.70866141732283472" top="0.74803149606299213" bottom="0.74803149606299213" header="0.31496062992125984" footer="0.31496062992125984"/>
  <pageSetup paperSize="8" scale="81" fitToHeight="0" pageOrder="overThenDown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pageSetUpPr fitToPage="1"/>
  </sheetPr>
  <dimension ref="A1:AC166"/>
  <sheetViews>
    <sheetView showGridLines="0" zoomScaleNormal="100" zoomScaleSheetLayoutView="70" workbookViewId="0">
      <pane xSplit="8" ySplit="6" topLeftCell="I7" activePane="bottomRight" state="frozen"/>
      <selection pane="topRight"/>
      <selection pane="bottomLeft"/>
      <selection pane="bottomRight"/>
    </sheetView>
  </sheetViews>
  <sheetFormatPr defaultRowHeight="13" x14ac:dyDescent="0.2"/>
  <cols>
    <col min="1" max="2" width="5.36328125" style="2" customWidth="1"/>
    <col min="3" max="3" width="5.36328125" style="57" customWidth="1"/>
    <col min="4" max="4" width="5.36328125" style="28" customWidth="1"/>
    <col min="5" max="5" width="7.54296875" style="28" customWidth="1"/>
    <col min="6" max="6" width="6.36328125" style="28" customWidth="1"/>
    <col min="7" max="8" width="26.36328125" style="4" customWidth="1"/>
    <col min="9" max="23" width="8.36328125" style="2" customWidth="1"/>
    <col min="24" max="29" width="5.36328125" style="91" customWidth="1"/>
    <col min="30" max="30" width="2.1796875" style="2" customWidth="1"/>
    <col min="31" max="213" width="8.7265625" style="2"/>
    <col min="214" max="215" width="4.36328125" style="2" customWidth="1"/>
    <col min="216" max="216" width="8" style="2" customWidth="1"/>
    <col min="217" max="217" width="9.6328125" style="2" customWidth="1"/>
    <col min="218" max="218" width="20.6328125" style="2" customWidth="1"/>
    <col min="219" max="219" width="6.453125" style="2" customWidth="1"/>
    <col min="220" max="223" width="7.6328125" style="2" bestFit="1" customWidth="1"/>
    <col min="224" max="226" width="9.90625" style="2" bestFit="1" customWidth="1"/>
    <col min="227" max="230" width="7.6328125" style="2" bestFit="1" customWidth="1"/>
    <col min="231" max="236" width="4.36328125" style="2" customWidth="1"/>
    <col min="237" max="237" width="20.6328125" style="2" customWidth="1"/>
    <col min="238" max="469" width="8.7265625" style="2"/>
    <col min="470" max="471" width="4.36328125" style="2" customWidth="1"/>
    <col min="472" max="472" width="8" style="2" customWidth="1"/>
    <col min="473" max="473" width="9.6328125" style="2" customWidth="1"/>
    <col min="474" max="474" width="20.6328125" style="2" customWidth="1"/>
    <col min="475" max="475" width="6.453125" style="2" customWidth="1"/>
    <col min="476" max="479" width="7.6328125" style="2" bestFit="1" customWidth="1"/>
    <col min="480" max="482" width="9.90625" style="2" bestFit="1" customWidth="1"/>
    <col min="483" max="486" width="7.6328125" style="2" bestFit="1" customWidth="1"/>
    <col min="487" max="492" width="4.36328125" style="2" customWidth="1"/>
    <col min="493" max="493" width="20.6328125" style="2" customWidth="1"/>
    <col min="494" max="725" width="8.7265625" style="2"/>
    <col min="726" max="727" width="4.36328125" style="2" customWidth="1"/>
    <col min="728" max="728" width="8" style="2" customWidth="1"/>
    <col min="729" max="729" width="9.6328125" style="2" customWidth="1"/>
    <col min="730" max="730" width="20.6328125" style="2" customWidth="1"/>
    <col min="731" max="731" width="6.453125" style="2" customWidth="1"/>
    <col min="732" max="735" width="7.6328125" style="2" bestFit="1" customWidth="1"/>
    <col min="736" max="738" width="9.90625" style="2" bestFit="1" customWidth="1"/>
    <col min="739" max="742" width="7.6328125" style="2" bestFit="1" customWidth="1"/>
    <col min="743" max="748" width="4.36328125" style="2" customWidth="1"/>
    <col min="749" max="749" width="20.6328125" style="2" customWidth="1"/>
    <col min="750" max="981" width="8.7265625" style="2"/>
    <col min="982" max="983" width="4.36328125" style="2" customWidth="1"/>
    <col min="984" max="984" width="8" style="2" customWidth="1"/>
    <col min="985" max="985" width="9.6328125" style="2" customWidth="1"/>
    <col min="986" max="986" width="20.6328125" style="2" customWidth="1"/>
    <col min="987" max="987" width="6.453125" style="2" customWidth="1"/>
    <col min="988" max="991" width="7.6328125" style="2" bestFit="1" customWidth="1"/>
    <col min="992" max="994" width="9.90625" style="2" bestFit="1" customWidth="1"/>
    <col min="995" max="998" width="7.6328125" style="2" bestFit="1" customWidth="1"/>
    <col min="999" max="1004" width="4.36328125" style="2" customWidth="1"/>
    <col min="1005" max="1005" width="20.6328125" style="2" customWidth="1"/>
    <col min="1006" max="1237" width="8.7265625" style="2"/>
    <col min="1238" max="1239" width="4.36328125" style="2" customWidth="1"/>
    <col min="1240" max="1240" width="8" style="2" customWidth="1"/>
    <col min="1241" max="1241" width="9.6328125" style="2" customWidth="1"/>
    <col min="1242" max="1242" width="20.6328125" style="2" customWidth="1"/>
    <col min="1243" max="1243" width="6.453125" style="2" customWidth="1"/>
    <col min="1244" max="1247" width="7.6328125" style="2" bestFit="1" customWidth="1"/>
    <col min="1248" max="1250" width="9.90625" style="2" bestFit="1" customWidth="1"/>
    <col min="1251" max="1254" width="7.6328125" style="2" bestFit="1" customWidth="1"/>
    <col min="1255" max="1260" width="4.36328125" style="2" customWidth="1"/>
    <col min="1261" max="1261" width="20.6328125" style="2" customWidth="1"/>
    <col min="1262" max="1493" width="8.7265625" style="2"/>
    <col min="1494" max="1495" width="4.36328125" style="2" customWidth="1"/>
    <col min="1496" max="1496" width="8" style="2" customWidth="1"/>
    <col min="1497" max="1497" width="9.6328125" style="2" customWidth="1"/>
    <col min="1498" max="1498" width="20.6328125" style="2" customWidth="1"/>
    <col min="1499" max="1499" width="6.453125" style="2" customWidth="1"/>
    <col min="1500" max="1503" width="7.6328125" style="2" bestFit="1" customWidth="1"/>
    <col min="1504" max="1506" width="9.90625" style="2" bestFit="1" customWidth="1"/>
    <col min="1507" max="1510" width="7.6328125" style="2" bestFit="1" customWidth="1"/>
    <col min="1511" max="1516" width="4.36328125" style="2" customWidth="1"/>
    <col min="1517" max="1517" width="20.6328125" style="2" customWidth="1"/>
    <col min="1518" max="1749" width="8.7265625" style="2"/>
    <col min="1750" max="1751" width="4.36328125" style="2" customWidth="1"/>
    <col min="1752" max="1752" width="8" style="2" customWidth="1"/>
    <col min="1753" max="1753" width="9.6328125" style="2" customWidth="1"/>
    <col min="1754" max="1754" width="20.6328125" style="2" customWidth="1"/>
    <col min="1755" max="1755" width="6.453125" style="2" customWidth="1"/>
    <col min="1756" max="1759" width="7.6328125" style="2" bestFit="1" customWidth="1"/>
    <col min="1760" max="1762" width="9.90625" style="2" bestFit="1" customWidth="1"/>
    <col min="1763" max="1766" width="7.6328125" style="2" bestFit="1" customWidth="1"/>
    <col min="1767" max="1772" width="4.36328125" style="2" customWidth="1"/>
    <col min="1773" max="1773" width="20.6328125" style="2" customWidth="1"/>
    <col min="1774" max="2005" width="8.7265625" style="2"/>
    <col min="2006" max="2007" width="4.36328125" style="2" customWidth="1"/>
    <col min="2008" max="2008" width="8" style="2" customWidth="1"/>
    <col min="2009" max="2009" width="9.6328125" style="2" customWidth="1"/>
    <col min="2010" max="2010" width="20.6328125" style="2" customWidth="1"/>
    <col min="2011" max="2011" width="6.453125" style="2" customWidth="1"/>
    <col min="2012" max="2015" width="7.6328125" style="2" bestFit="1" customWidth="1"/>
    <col min="2016" max="2018" width="9.90625" style="2" bestFit="1" customWidth="1"/>
    <col min="2019" max="2022" width="7.6328125" style="2" bestFit="1" customWidth="1"/>
    <col min="2023" max="2028" width="4.36328125" style="2" customWidth="1"/>
    <col min="2029" max="2029" width="20.6328125" style="2" customWidth="1"/>
    <col min="2030" max="2261" width="8.7265625" style="2"/>
    <col min="2262" max="2263" width="4.36328125" style="2" customWidth="1"/>
    <col min="2264" max="2264" width="8" style="2" customWidth="1"/>
    <col min="2265" max="2265" width="9.6328125" style="2" customWidth="1"/>
    <col min="2266" max="2266" width="20.6328125" style="2" customWidth="1"/>
    <col min="2267" max="2267" width="6.453125" style="2" customWidth="1"/>
    <col min="2268" max="2271" width="7.6328125" style="2" bestFit="1" customWidth="1"/>
    <col min="2272" max="2274" width="9.90625" style="2" bestFit="1" customWidth="1"/>
    <col min="2275" max="2278" width="7.6328125" style="2" bestFit="1" customWidth="1"/>
    <col min="2279" max="2284" width="4.36328125" style="2" customWidth="1"/>
    <col min="2285" max="2285" width="20.6328125" style="2" customWidth="1"/>
    <col min="2286" max="2517" width="8.7265625" style="2"/>
    <col min="2518" max="2519" width="4.36328125" style="2" customWidth="1"/>
    <col min="2520" max="2520" width="8" style="2" customWidth="1"/>
    <col min="2521" max="2521" width="9.6328125" style="2" customWidth="1"/>
    <col min="2522" max="2522" width="20.6328125" style="2" customWidth="1"/>
    <col min="2523" max="2523" width="6.453125" style="2" customWidth="1"/>
    <col min="2524" max="2527" width="7.6328125" style="2" bestFit="1" customWidth="1"/>
    <col min="2528" max="2530" width="9.90625" style="2" bestFit="1" customWidth="1"/>
    <col min="2531" max="2534" width="7.6328125" style="2" bestFit="1" customWidth="1"/>
    <col min="2535" max="2540" width="4.36328125" style="2" customWidth="1"/>
    <col min="2541" max="2541" width="20.6328125" style="2" customWidth="1"/>
    <col min="2542" max="2773" width="8.7265625" style="2"/>
    <col min="2774" max="2775" width="4.36328125" style="2" customWidth="1"/>
    <col min="2776" max="2776" width="8" style="2" customWidth="1"/>
    <col min="2777" max="2777" width="9.6328125" style="2" customWidth="1"/>
    <col min="2778" max="2778" width="20.6328125" style="2" customWidth="1"/>
    <col min="2779" max="2779" width="6.453125" style="2" customWidth="1"/>
    <col min="2780" max="2783" width="7.6328125" style="2" bestFit="1" customWidth="1"/>
    <col min="2784" max="2786" width="9.90625" style="2" bestFit="1" customWidth="1"/>
    <col min="2787" max="2790" width="7.6328125" style="2" bestFit="1" customWidth="1"/>
    <col min="2791" max="2796" width="4.36328125" style="2" customWidth="1"/>
    <col min="2797" max="2797" width="20.6328125" style="2" customWidth="1"/>
    <col min="2798" max="3029" width="8.7265625" style="2"/>
    <col min="3030" max="3031" width="4.36328125" style="2" customWidth="1"/>
    <col min="3032" max="3032" width="8" style="2" customWidth="1"/>
    <col min="3033" max="3033" width="9.6328125" style="2" customWidth="1"/>
    <col min="3034" max="3034" width="20.6328125" style="2" customWidth="1"/>
    <col min="3035" max="3035" width="6.453125" style="2" customWidth="1"/>
    <col min="3036" max="3039" width="7.6328125" style="2" bestFit="1" customWidth="1"/>
    <col min="3040" max="3042" width="9.90625" style="2" bestFit="1" customWidth="1"/>
    <col min="3043" max="3046" width="7.6328125" style="2" bestFit="1" customWidth="1"/>
    <col min="3047" max="3052" width="4.36328125" style="2" customWidth="1"/>
    <col min="3053" max="3053" width="20.6328125" style="2" customWidth="1"/>
    <col min="3054" max="3285" width="8.7265625" style="2"/>
    <col min="3286" max="3287" width="4.36328125" style="2" customWidth="1"/>
    <col min="3288" max="3288" width="8" style="2" customWidth="1"/>
    <col min="3289" max="3289" width="9.6328125" style="2" customWidth="1"/>
    <col min="3290" max="3290" width="20.6328125" style="2" customWidth="1"/>
    <col min="3291" max="3291" width="6.453125" style="2" customWidth="1"/>
    <col min="3292" max="3295" width="7.6328125" style="2" bestFit="1" customWidth="1"/>
    <col min="3296" max="3298" width="9.90625" style="2" bestFit="1" customWidth="1"/>
    <col min="3299" max="3302" width="7.6328125" style="2" bestFit="1" customWidth="1"/>
    <col min="3303" max="3308" width="4.36328125" style="2" customWidth="1"/>
    <col min="3309" max="3309" width="20.6328125" style="2" customWidth="1"/>
    <col min="3310" max="3541" width="8.7265625" style="2"/>
    <col min="3542" max="3543" width="4.36328125" style="2" customWidth="1"/>
    <col min="3544" max="3544" width="8" style="2" customWidth="1"/>
    <col min="3545" max="3545" width="9.6328125" style="2" customWidth="1"/>
    <col min="3546" max="3546" width="20.6328125" style="2" customWidth="1"/>
    <col min="3547" max="3547" width="6.453125" style="2" customWidth="1"/>
    <col min="3548" max="3551" width="7.6328125" style="2" bestFit="1" customWidth="1"/>
    <col min="3552" max="3554" width="9.90625" style="2" bestFit="1" customWidth="1"/>
    <col min="3555" max="3558" width="7.6328125" style="2" bestFit="1" customWidth="1"/>
    <col min="3559" max="3564" width="4.36328125" style="2" customWidth="1"/>
    <col min="3565" max="3565" width="20.6328125" style="2" customWidth="1"/>
    <col min="3566" max="3797" width="8.7265625" style="2"/>
    <col min="3798" max="3799" width="4.36328125" style="2" customWidth="1"/>
    <col min="3800" max="3800" width="8" style="2" customWidth="1"/>
    <col min="3801" max="3801" width="9.6328125" style="2" customWidth="1"/>
    <col min="3802" max="3802" width="20.6328125" style="2" customWidth="1"/>
    <col min="3803" max="3803" width="6.453125" style="2" customWidth="1"/>
    <col min="3804" max="3807" width="7.6328125" style="2" bestFit="1" customWidth="1"/>
    <col min="3808" max="3810" width="9.90625" style="2" bestFit="1" customWidth="1"/>
    <col min="3811" max="3814" width="7.6328125" style="2" bestFit="1" customWidth="1"/>
    <col min="3815" max="3820" width="4.36328125" style="2" customWidth="1"/>
    <col min="3821" max="3821" width="20.6328125" style="2" customWidth="1"/>
    <col min="3822" max="4053" width="8.7265625" style="2"/>
    <col min="4054" max="4055" width="4.36328125" style="2" customWidth="1"/>
    <col min="4056" max="4056" width="8" style="2" customWidth="1"/>
    <col min="4057" max="4057" width="9.6328125" style="2" customWidth="1"/>
    <col min="4058" max="4058" width="20.6328125" style="2" customWidth="1"/>
    <col min="4059" max="4059" width="6.453125" style="2" customWidth="1"/>
    <col min="4060" max="4063" width="7.6328125" style="2" bestFit="1" customWidth="1"/>
    <col min="4064" max="4066" width="9.90625" style="2" bestFit="1" customWidth="1"/>
    <col min="4067" max="4070" width="7.6328125" style="2" bestFit="1" customWidth="1"/>
    <col min="4071" max="4076" width="4.36328125" style="2" customWidth="1"/>
    <col min="4077" max="4077" width="20.6328125" style="2" customWidth="1"/>
    <col min="4078" max="4309" width="8.7265625" style="2"/>
    <col min="4310" max="4311" width="4.36328125" style="2" customWidth="1"/>
    <col min="4312" max="4312" width="8" style="2" customWidth="1"/>
    <col min="4313" max="4313" width="9.6328125" style="2" customWidth="1"/>
    <col min="4314" max="4314" width="20.6328125" style="2" customWidth="1"/>
    <col min="4315" max="4315" width="6.453125" style="2" customWidth="1"/>
    <col min="4316" max="4319" width="7.6328125" style="2" bestFit="1" customWidth="1"/>
    <col min="4320" max="4322" width="9.90625" style="2" bestFit="1" customWidth="1"/>
    <col min="4323" max="4326" width="7.6328125" style="2" bestFit="1" customWidth="1"/>
    <col min="4327" max="4332" width="4.36328125" style="2" customWidth="1"/>
    <col min="4333" max="4333" width="20.6328125" style="2" customWidth="1"/>
    <col min="4334" max="4565" width="8.7265625" style="2"/>
    <col min="4566" max="4567" width="4.36328125" style="2" customWidth="1"/>
    <col min="4568" max="4568" width="8" style="2" customWidth="1"/>
    <col min="4569" max="4569" width="9.6328125" style="2" customWidth="1"/>
    <col min="4570" max="4570" width="20.6328125" style="2" customWidth="1"/>
    <col min="4571" max="4571" width="6.453125" style="2" customWidth="1"/>
    <col min="4572" max="4575" width="7.6328125" style="2" bestFit="1" customWidth="1"/>
    <col min="4576" max="4578" width="9.90625" style="2" bestFit="1" customWidth="1"/>
    <col min="4579" max="4582" width="7.6328125" style="2" bestFit="1" customWidth="1"/>
    <col min="4583" max="4588" width="4.36328125" style="2" customWidth="1"/>
    <col min="4589" max="4589" width="20.6328125" style="2" customWidth="1"/>
    <col min="4590" max="4821" width="8.7265625" style="2"/>
    <col min="4822" max="4823" width="4.36328125" style="2" customWidth="1"/>
    <col min="4824" max="4824" width="8" style="2" customWidth="1"/>
    <col min="4825" max="4825" width="9.6328125" style="2" customWidth="1"/>
    <col min="4826" max="4826" width="20.6328125" style="2" customWidth="1"/>
    <col min="4827" max="4827" width="6.453125" style="2" customWidth="1"/>
    <col min="4828" max="4831" width="7.6328125" style="2" bestFit="1" customWidth="1"/>
    <col min="4832" max="4834" width="9.90625" style="2" bestFit="1" customWidth="1"/>
    <col min="4835" max="4838" width="7.6328125" style="2" bestFit="1" customWidth="1"/>
    <col min="4839" max="4844" width="4.36328125" style="2" customWidth="1"/>
    <col min="4845" max="4845" width="20.6328125" style="2" customWidth="1"/>
    <col min="4846" max="5077" width="8.7265625" style="2"/>
    <col min="5078" max="5079" width="4.36328125" style="2" customWidth="1"/>
    <col min="5080" max="5080" width="8" style="2" customWidth="1"/>
    <col min="5081" max="5081" width="9.6328125" style="2" customWidth="1"/>
    <col min="5082" max="5082" width="20.6328125" style="2" customWidth="1"/>
    <col min="5083" max="5083" width="6.453125" style="2" customWidth="1"/>
    <col min="5084" max="5087" width="7.6328125" style="2" bestFit="1" customWidth="1"/>
    <col min="5088" max="5090" width="9.90625" style="2" bestFit="1" customWidth="1"/>
    <col min="5091" max="5094" width="7.6328125" style="2" bestFit="1" customWidth="1"/>
    <col min="5095" max="5100" width="4.36328125" style="2" customWidth="1"/>
    <col min="5101" max="5101" width="20.6328125" style="2" customWidth="1"/>
    <col min="5102" max="5333" width="8.7265625" style="2"/>
    <col min="5334" max="5335" width="4.36328125" style="2" customWidth="1"/>
    <col min="5336" max="5336" width="8" style="2" customWidth="1"/>
    <col min="5337" max="5337" width="9.6328125" style="2" customWidth="1"/>
    <col min="5338" max="5338" width="20.6328125" style="2" customWidth="1"/>
    <col min="5339" max="5339" width="6.453125" style="2" customWidth="1"/>
    <col min="5340" max="5343" width="7.6328125" style="2" bestFit="1" customWidth="1"/>
    <col min="5344" max="5346" width="9.90625" style="2" bestFit="1" customWidth="1"/>
    <col min="5347" max="5350" width="7.6328125" style="2" bestFit="1" customWidth="1"/>
    <col min="5351" max="5356" width="4.36328125" style="2" customWidth="1"/>
    <col min="5357" max="5357" width="20.6328125" style="2" customWidth="1"/>
    <col min="5358" max="5589" width="8.7265625" style="2"/>
    <col min="5590" max="5591" width="4.36328125" style="2" customWidth="1"/>
    <col min="5592" max="5592" width="8" style="2" customWidth="1"/>
    <col min="5593" max="5593" width="9.6328125" style="2" customWidth="1"/>
    <col min="5594" max="5594" width="20.6328125" style="2" customWidth="1"/>
    <col min="5595" max="5595" width="6.453125" style="2" customWidth="1"/>
    <col min="5596" max="5599" width="7.6328125" style="2" bestFit="1" customWidth="1"/>
    <col min="5600" max="5602" width="9.90625" style="2" bestFit="1" customWidth="1"/>
    <col min="5603" max="5606" width="7.6328125" style="2" bestFit="1" customWidth="1"/>
    <col min="5607" max="5612" width="4.36328125" style="2" customWidth="1"/>
    <col min="5613" max="5613" width="20.6328125" style="2" customWidth="1"/>
    <col min="5614" max="5845" width="8.7265625" style="2"/>
    <col min="5846" max="5847" width="4.36328125" style="2" customWidth="1"/>
    <col min="5848" max="5848" width="8" style="2" customWidth="1"/>
    <col min="5849" max="5849" width="9.6328125" style="2" customWidth="1"/>
    <col min="5850" max="5850" width="20.6328125" style="2" customWidth="1"/>
    <col min="5851" max="5851" width="6.453125" style="2" customWidth="1"/>
    <col min="5852" max="5855" width="7.6328125" style="2" bestFit="1" customWidth="1"/>
    <col min="5856" max="5858" width="9.90625" style="2" bestFit="1" customWidth="1"/>
    <col min="5859" max="5862" width="7.6328125" style="2" bestFit="1" customWidth="1"/>
    <col min="5863" max="5868" width="4.36328125" style="2" customWidth="1"/>
    <col min="5869" max="5869" width="20.6328125" style="2" customWidth="1"/>
    <col min="5870" max="6101" width="8.7265625" style="2"/>
    <col min="6102" max="6103" width="4.36328125" style="2" customWidth="1"/>
    <col min="6104" max="6104" width="8" style="2" customWidth="1"/>
    <col min="6105" max="6105" width="9.6328125" style="2" customWidth="1"/>
    <col min="6106" max="6106" width="20.6328125" style="2" customWidth="1"/>
    <col min="6107" max="6107" width="6.453125" style="2" customWidth="1"/>
    <col min="6108" max="6111" width="7.6328125" style="2" bestFit="1" customWidth="1"/>
    <col min="6112" max="6114" width="9.90625" style="2" bestFit="1" customWidth="1"/>
    <col min="6115" max="6118" width="7.6328125" style="2" bestFit="1" customWidth="1"/>
    <col min="6119" max="6124" width="4.36328125" style="2" customWidth="1"/>
    <col min="6125" max="6125" width="20.6328125" style="2" customWidth="1"/>
    <col min="6126" max="6357" width="8.7265625" style="2"/>
    <col min="6358" max="6359" width="4.36328125" style="2" customWidth="1"/>
    <col min="6360" max="6360" width="8" style="2" customWidth="1"/>
    <col min="6361" max="6361" width="9.6328125" style="2" customWidth="1"/>
    <col min="6362" max="6362" width="20.6328125" style="2" customWidth="1"/>
    <col min="6363" max="6363" width="6.453125" style="2" customWidth="1"/>
    <col min="6364" max="6367" width="7.6328125" style="2" bestFit="1" customWidth="1"/>
    <col min="6368" max="6370" width="9.90625" style="2" bestFit="1" customWidth="1"/>
    <col min="6371" max="6374" width="7.6328125" style="2" bestFit="1" customWidth="1"/>
    <col min="6375" max="6380" width="4.36328125" style="2" customWidth="1"/>
    <col min="6381" max="6381" width="20.6328125" style="2" customWidth="1"/>
    <col min="6382" max="6613" width="8.7265625" style="2"/>
    <col min="6614" max="6615" width="4.36328125" style="2" customWidth="1"/>
    <col min="6616" max="6616" width="8" style="2" customWidth="1"/>
    <col min="6617" max="6617" width="9.6328125" style="2" customWidth="1"/>
    <col min="6618" max="6618" width="20.6328125" style="2" customWidth="1"/>
    <col min="6619" max="6619" width="6.453125" style="2" customWidth="1"/>
    <col min="6620" max="6623" width="7.6328125" style="2" bestFit="1" customWidth="1"/>
    <col min="6624" max="6626" width="9.90625" style="2" bestFit="1" customWidth="1"/>
    <col min="6627" max="6630" width="7.6328125" style="2" bestFit="1" customWidth="1"/>
    <col min="6631" max="6636" width="4.36328125" style="2" customWidth="1"/>
    <col min="6637" max="6637" width="20.6328125" style="2" customWidth="1"/>
    <col min="6638" max="6869" width="8.7265625" style="2"/>
    <col min="6870" max="6871" width="4.36328125" style="2" customWidth="1"/>
    <col min="6872" max="6872" width="8" style="2" customWidth="1"/>
    <col min="6873" max="6873" width="9.6328125" style="2" customWidth="1"/>
    <col min="6874" max="6874" width="20.6328125" style="2" customWidth="1"/>
    <col min="6875" max="6875" width="6.453125" style="2" customWidth="1"/>
    <col min="6876" max="6879" width="7.6328125" style="2" bestFit="1" customWidth="1"/>
    <col min="6880" max="6882" width="9.90625" style="2" bestFit="1" customWidth="1"/>
    <col min="6883" max="6886" width="7.6328125" style="2" bestFit="1" customWidth="1"/>
    <col min="6887" max="6892" width="4.36328125" style="2" customWidth="1"/>
    <col min="6893" max="6893" width="20.6328125" style="2" customWidth="1"/>
    <col min="6894" max="7125" width="8.7265625" style="2"/>
    <col min="7126" max="7127" width="4.36328125" style="2" customWidth="1"/>
    <col min="7128" max="7128" width="8" style="2" customWidth="1"/>
    <col min="7129" max="7129" width="9.6328125" style="2" customWidth="1"/>
    <col min="7130" max="7130" width="20.6328125" style="2" customWidth="1"/>
    <col min="7131" max="7131" width="6.453125" style="2" customWidth="1"/>
    <col min="7132" max="7135" width="7.6328125" style="2" bestFit="1" customWidth="1"/>
    <col min="7136" max="7138" width="9.90625" style="2" bestFit="1" customWidth="1"/>
    <col min="7139" max="7142" width="7.6328125" style="2" bestFit="1" customWidth="1"/>
    <col min="7143" max="7148" width="4.36328125" style="2" customWidth="1"/>
    <col min="7149" max="7149" width="20.6328125" style="2" customWidth="1"/>
    <col min="7150" max="7381" width="8.7265625" style="2"/>
    <col min="7382" max="7383" width="4.36328125" style="2" customWidth="1"/>
    <col min="7384" max="7384" width="8" style="2" customWidth="1"/>
    <col min="7385" max="7385" width="9.6328125" style="2" customWidth="1"/>
    <col min="7386" max="7386" width="20.6328125" style="2" customWidth="1"/>
    <col min="7387" max="7387" width="6.453125" style="2" customWidth="1"/>
    <col min="7388" max="7391" width="7.6328125" style="2" bestFit="1" customWidth="1"/>
    <col min="7392" max="7394" width="9.90625" style="2" bestFit="1" customWidth="1"/>
    <col min="7395" max="7398" width="7.6328125" style="2" bestFit="1" customWidth="1"/>
    <col min="7399" max="7404" width="4.36328125" style="2" customWidth="1"/>
    <col min="7405" max="7405" width="20.6328125" style="2" customWidth="1"/>
    <col min="7406" max="7637" width="8.7265625" style="2"/>
    <col min="7638" max="7639" width="4.36328125" style="2" customWidth="1"/>
    <col min="7640" max="7640" width="8" style="2" customWidth="1"/>
    <col min="7641" max="7641" width="9.6328125" style="2" customWidth="1"/>
    <col min="7642" max="7642" width="20.6328125" style="2" customWidth="1"/>
    <col min="7643" max="7643" width="6.453125" style="2" customWidth="1"/>
    <col min="7644" max="7647" width="7.6328125" style="2" bestFit="1" customWidth="1"/>
    <col min="7648" max="7650" width="9.90625" style="2" bestFit="1" customWidth="1"/>
    <col min="7651" max="7654" width="7.6328125" style="2" bestFit="1" customWidth="1"/>
    <col min="7655" max="7660" width="4.36328125" style="2" customWidth="1"/>
    <col min="7661" max="7661" width="20.6328125" style="2" customWidth="1"/>
    <col min="7662" max="7893" width="8.7265625" style="2"/>
    <col min="7894" max="7895" width="4.36328125" style="2" customWidth="1"/>
    <col min="7896" max="7896" width="8" style="2" customWidth="1"/>
    <col min="7897" max="7897" width="9.6328125" style="2" customWidth="1"/>
    <col min="7898" max="7898" width="20.6328125" style="2" customWidth="1"/>
    <col min="7899" max="7899" width="6.453125" style="2" customWidth="1"/>
    <col min="7900" max="7903" width="7.6328125" style="2" bestFit="1" customWidth="1"/>
    <col min="7904" max="7906" width="9.90625" style="2" bestFit="1" customWidth="1"/>
    <col min="7907" max="7910" width="7.6328125" style="2" bestFit="1" customWidth="1"/>
    <col min="7911" max="7916" width="4.36328125" style="2" customWidth="1"/>
    <col min="7917" max="7917" width="20.6328125" style="2" customWidth="1"/>
    <col min="7918" max="8149" width="8.7265625" style="2"/>
    <col min="8150" max="8151" width="4.36328125" style="2" customWidth="1"/>
    <col min="8152" max="8152" width="8" style="2" customWidth="1"/>
    <col min="8153" max="8153" width="9.6328125" style="2" customWidth="1"/>
    <col min="8154" max="8154" width="20.6328125" style="2" customWidth="1"/>
    <col min="8155" max="8155" width="6.453125" style="2" customWidth="1"/>
    <col min="8156" max="8159" width="7.6328125" style="2" bestFit="1" customWidth="1"/>
    <col min="8160" max="8162" width="9.90625" style="2" bestFit="1" customWidth="1"/>
    <col min="8163" max="8166" width="7.6328125" style="2" bestFit="1" customWidth="1"/>
    <col min="8167" max="8172" width="4.36328125" style="2" customWidth="1"/>
    <col min="8173" max="8173" width="20.6328125" style="2" customWidth="1"/>
    <col min="8174" max="8405" width="8.7265625" style="2"/>
    <col min="8406" max="8407" width="4.36328125" style="2" customWidth="1"/>
    <col min="8408" max="8408" width="8" style="2" customWidth="1"/>
    <col min="8409" max="8409" width="9.6328125" style="2" customWidth="1"/>
    <col min="8410" max="8410" width="20.6328125" style="2" customWidth="1"/>
    <col min="8411" max="8411" width="6.453125" style="2" customWidth="1"/>
    <col min="8412" max="8415" width="7.6328125" style="2" bestFit="1" customWidth="1"/>
    <col min="8416" max="8418" width="9.90625" style="2" bestFit="1" customWidth="1"/>
    <col min="8419" max="8422" width="7.6328125" style="2" bestFit="1" customWidth="1"/>
    <col min="8423" max="8428" width="4.36328125" style="2" customWidth="1"/>
    <col min="8429" max="8429" width="20.6328125" style="2" customWidth="1"/>
    <col min="8430" max="8661" width="8.7265625" style="2"/>
    <col min="8662" max="8663" width="4.36328125" style="2" customWidth="1"/>
    <col min="8664" max="8664" width="8" style="2" customWidth="1"/>
    <col min="8665" max="8665" width="9.6328125" style="2" customWidth="1"/>
    <col min="8666" max="8666" width="20.6328125" style="2" customWidth="1"/>
    <col min="8667" max="8667" width="6.453125" style="2" customWidth="1"/>
    <col min="8668" max="8671" width="7.6328125" style="2" bestFit="1" customWidth="1"/>
    <col min="8672" max="8674" width="9.90625" style="2" bestFit="1" customWidth="1"/>
    <col min="8675" max="8678" width="7.6328125" style="2" bestFit="1" customWidth="1"/>
    <col min="8679" max="8684" width="4.36328125" style="2" customWidth="1"/>
    <col min="8685" max="8685" width="20.6328125" style="2" customWidth="1"/>
    <col min="8686" max="8917" width="8.7265625" style="2"/>
    <col min="8918" max="8919" width="4.36328125" style="2" customWidth="1"/>
    <col min="8920" max="8920" width="8" style="2" customWidth="1"/>
    <col min="8921" max="8921" width="9.6328125" style="2" customWidth="1"/>
    <col min="8922" max="8922" width="20.6328125" style="2" customWidth="1"/>
    <col min="8923" max="8923" width="6.453125" style="2" customWidth="1"/>
    <col min="8924" max="8927" width="7.6328125" style="2" bestFit="1" customWidth="1"/>
    <col min="8928" max="8930" width="9.90625" style="2" bestFit="1" customWidth="1"/>
    <col min="8931" max="8934" width="7.6328125" style="2" bestFit="1" customWidth="1"/>
    <col min="8935" max="8940" width="4.36328125" style="2" customWidth="1"/>
    <col min="8941" max="8941" width="20.6328125" style="2" customWidth="1"/>
    <col min="8942" max="9173" width="8.7265625" style="2"/>
    <col min="9174" max="9175" width="4.36328125" style="2" customWidth="1"/>
    <col min="9176" max="9176" width="8" style="2" customWidth="1"/>
    <col min="9177" max="9177" width="9.6328125" style="2" customWidth="1"/>
    <col min="9178" max="9178" width="20.6328125" style="2" customWidth="1"/>
    <col min="9179" max="9179" width="6.453125" style="2" customWidth="1"/>
    <col min="9180" max="9183" width="7.6328125" style="2" bestFit="1" customWidth="1"/>
    <col min="9184" max="9186" width="9.90625" style="2" bestFit="1" customWidth="1"/>
    <col min="9187" max="9190" width="7.6328125" style="2" bestFit="1" customWidth="1"/>
    <col min="9191" max="9196" width="4.36328125" style="2" customWidth="1"/>
    <col min="9197" max="9197" width="20.6328125" style="2" customWidth="1"/>
    <col min="9198" max="9429" width="8.7265625" style="2"/>
    <col min="9430" max="9431" width="4.36328125" style="2" customWidth="1"/>
    <col min="9432" max="9432" width="8" style="2" customWidth="1"/>
    <col min="9433" max="9433" width="9.6328125" style="2" customWidth="1"/>
    <col min="9434" max="9434" width="20.6328125" style="2" customWidth="1"/>
    <col min="9435" max="9435" width="6.453125" style="2" customWidth="1"/>
    <col min="9436" max="9439" width="7.6328125" style="2" bestFit="1" customWidth="1"/>
    <col min="9440" max="9442" width="9.90625" style="2" bestFit="1" customWidth="1"/>
    <col min="9443" max="9446" width="7.6328125" style="2" bestFit="1" customWidth="1"/>
    <col min="9447" max="9452" width="4.36328125" style="2" customWidth="1"/>
    <col min="9453" max="9453" width="20.6328125" style="2" customWidth="1"/>
    <col min="9454" max="9685" width="8.7265625" style="2"/>
    <col min="9686" max="9687" width="4.36328125" style="2" customWidth="1"/>
    <col min="9688" max="9688" width="8" style="2" customWidth="1"/>
    <col min="9689" max="9689" width="9.6328125" style="2" customWidth="1"/>
    <col min="9690" max="9690" width="20.6328125" style="2" customWidth="1"/>
    <col min="9691" max="9691" width="6.453125" style="2" customWidth="1"/>
    <col min="9692" max="9695" width="7.6328125" style="2" bestFit="1" customWidth="1"/>
    <col min="9696" max="9698" width="9.90625" style="2" bestFit="1" customWidth="1"/>
    <col min="9699" max="9702" width="7.6328125" style="2" bestFit="1" customWidth="1"/>
    <col min="9703" max="9708" width="4.36328125" style="2" customWidth="1"/>
    <col min="9709" max="9709" width="20.6328125" style="2" customWidth="1"/>
    <col min="9710" max="9941" width="8.7265625" style="2"/>
    <col min="9942" max="9943" width="4.36328125" style="2" customWidth="1"/>
    <col min="9944" max="9944" width="8" style="2" customWidth="1"/>
    <col min="9945" max="9945" width="9.6328125" style="2" customWidth="1"/>
    <col min="9946" max="9946" width="20.6328125" style="2" customWidth="1"/>
    <col min="9947" max="9947" width="6.453125" style="2" customWidth="1"/>
    <col min="9948" max="9951" width="7.6328125" style="2" bestFit="1" customWidth="1"/>
    <col min="9952" max="9954" width="9.90625" style="2" bestFit="1" customWidth="1"/>
    <col min="9955" max="9958" width="7.6328125" style="2" bestFit="1" customWidth="1"/>
    <col min="9959" max="9964" width="4.36328125" style="2" customWidth="1"/>
    <col min="9965" max="9965" width="20.6328125" style="2" customWidth="1"/>
    <col min="9966" max="10197" width="8.7265625" style="2"/>
    <col min="10198" max="10199" width="4.36328125" style="2" customWidth="1"/>
    <col min="10200" max="10200" width="8" style="2" customWidth="1"/>
    <col min="10201" max="10201" width="9.6328125" style="2" customWidth="1"/>
    <col min="10202" max="10202" width="20.6328125" style="2" customWidth="1"/>
    <col min="10203" max="10203" width="6.453125" style="2" customWidth="1"/>
    <col min="10204" max="10207" width="7.6328125" style="2" bestFit="1" customWidth="1"/>
    <col min="10208" max="10210" width="9.90625" style="2" bestFit="1" customWidth="1"/>
    <col min="10211" max="10214" width="7.6328125" style="2" bestFit="1" customWidth="1"/>
    <col min="10215" max="10220" width="4.36328125" style="2" customWidth="1"/>
    <col min="10221" max="10221" width="20.6328125" style="2" customWidth="1"/>
    <col min="10222" max="10453" width="8.7265625" style="2"/>
    <col min="10454" max="10455" width="4.36328125" style="2" customWidth="1"/>
    <col min="10456" max="10456" width="8" style="2" customWidth="1"/>
    <col min="10457" max="10457" width="9.6328125" style="2" customWidth="1"/>
    <col min="10458" max="10458" width="20.6328125" style="2" customWidth="1"/>
    <col min="10459" max="10459" width="6.453125" style="2" customWidth="1"/>
    <col min="10460" max="10463" width="7.6328125" style="2" bestFit="1" customWidth="1"/>
    <col min="10464" max="10466" width="9.90625" style="2" bestFit="1" customWidth="1"/>
    <col min="10467" max="10470" width="7.6328125" style="2" bestFit="1" customWidth="1"/>
    <col min="10471" max="10476" width="4.36328125" style="2" customWidth="1"/>
    <col min="10477" max="10477" width="20.6328125" style="2" customWidth="1"/>
    <col min="10478" max="10709" width="8.7265625" style="2"/>
    <col min="10710" max="10711" width="4.36328125" style="2" customWidth="1"/>
    <col min="10712" max="10712" width="8" style="2" customWidth="1"/>
    <col min="10713" max="10713" width="9.6328125" style="2" customWidth="1"/>
    <col min="10714" max="10714" width="20.6328125" style="2" customWidth="1"/>
    <col min="10715" max="10715" width="6.453125" style="2" customWidth="1"/>
    <col min="10716" max="10719" width="7.6328125" style="2" bestFit="1" customWidth="1"/>
    <col min="10720" max="10722" width="9.90625" style="2" bestFit="1" customWidth="1"/>
    <col min="10723" max="10726" width="7.6328125" style="2" bestFit="1" customWidth="1"/>
    <col min="10727" max="10732" width="4.36328125" style="2" customWidth="1"/>
    <col min="10733" max="10733" width="20.6328125" style="2" customWidth="1"/>
    <col min="10734" max="10965" width="8.7265625" style="2"/>
    <col min="10966" max="10967" width="4.36328125" style="2" customWidth="1"/>
    <col min="10968" max="10968" width="8" style="2" customWidth="1"/>
    <col min="10969" max="10969" width="9.6328125" style="2" customWidth="1"/>
    <col min="10970" max="10970" width="20.6328125" style="2" customWidth="1"/>
    <col min="10971" max="10971" width="6.453125" style="2" customWidth="1"/>
    <col min="10972" max="10975" width="7.6328125" style="2" bestFit="1" customWidth="1"/>
    <col min="10976" max="10978" width="9.90625" style="2" bestFit="1" customWidth="1"/>
    <col min="10979" max="10982" width="7.6328125" style="2" bestFit="1" customWidth="1"/>
    <col min="10983" max="10988" width="4.36328125" style="2" customWidth="1"/>
    <col min="10989" max="10989" width="20.6328125" style="2" customWidth="1"/>
    <col min="10990" max="11221" width="8.7265625" style="2"/>
    <col min="11222" max="11223" width="4.36328125" style="2" customWidth="1"/>
    <col min="11224" max="11224" width="8" style="2" customWidth="1"/>
    <col min="11225" max="11225" width="9.6328125" style="2" customWidth="1"/>
    <col min="11226" max="11226" width="20.6328125" style="2" customWidth="1"/>
    <col min="11227" max="11227" width="6.453125" style="2" customWidth="1"/>
    <col min="11228" max="11231" width="7.6328125" style="2" bestFit="1" customWidth="1"/>
    <col min="11232" max="11234" width="9.90625" style="2" bestFit="1" customWidth="1"/>
    <col min="11235" max="11238" width="7.6328125" style="2" bestFit="1" customWidth="1"/>
    <col min="11239" max="11244" width="4.36328125" style="2" customWidth="1"/>
    <col min="11245" max="11245" width="20.6328125" style="2" customWidth="1"/>
    <col min="11246" max="11477" width="8.7265625" style="2"/>
    <col min="11478" max="11479" width="4.36328125" style="2" customWidth="1"/>
    <col min="11480" max="11480" width="8" style="2" customWidth="1"/>
    <col min="11481" max="11481" width="9.6328125" style="2" customWidth="1"/>
    <col min="11482" max="11482" width="20.6328125" style="2" customWidth="1"/>
    <col min="11483" max="11483" width="6.453125" style="2" customWidth="1"/>
    <col min="11484" max="11487" width="7.6328125" style="2" bestFit="1" customWidth="1"/>
    <col min="11488" max="11490" width="9.90625" style="2" bestFit="1" customWidth="1"/>
    <col min="11491" max="11494" width="7.6328125" style="2" bestFit="1" customWidth="1"/>
    <col min="11495" max="11500" width="4.36328125" style="2" customWidth="1"/>
    <col min="11501" max="11501" width="20.6328125" style="2" customWidth="1"/>
    <col min="11502" max="11733" width="8.7265625" style="2"/>
    <col min="11734" max="11735" width="4.36328125" style="2" customWidth="1"/>
    <col min="11736" max="11736" width="8" style="2" customWidth="1"/>
    <col min="11737" max="11737" width="9.6328125" style="2" customWidth="1"/>
    <col min="11738" max="11738" width="20.6328125" style="2" customWidth="1"/>
    <col min="11739" max="11739" width="6.453125" style="2" customWidth="1"/>
    <col min="11740" max="11743" width="7.6328125" style="2" bestFit="1" customWidth="1"/>
    <col min="11744" max="11746" width="9.90625" style="2" bestFit="1" customWidth="1"/>
    <col min="11747" max="11750" width="7.6328125" style="2" bestFit="1" customWidth="1"/>
    <col min="11751" max="11756" width="4.36328125" style="2" customWidth="1"/>
    <col min="11757" max="11757" width="20.6328125" style="2" customWidth="1"/>
    <col min="11758" max="11989" width="8.7265625" style="2"/>
    <col min="11990" max="11991" width="4.36328125" style="2" customWidth="1"/>
    <col min="11992" max="11992" width="8" style="2" customWidth="1"/>
    <col min="11993" max="11993" width="9.6328125" style="2" customWidth="1"/>
    <col min="11994" max="11994" width="20.6328125" style="2" customWidth="1"/>
    <col min="11995" max="11995" width="6.453125" style="2" customWidth="1"/>
    <col min="11996" max="11999" width="7.6328125" style="2" bestFit="1" customWidth="1"/>
    <col min="12000" max="12002" width="9.90625" style="2" bestFit="1" customWidth="1"/>
    <col min="12003" max="12006" width="7.6328125" style="2" bestFit="1" customWidth="1"/>
    <col min="12007" max="12012" width="4.36328125" style="2" customWidth="1"/>
    <col min="12013" max="12013" width="20.6328125" style="2" customWidth="1"/>
    <col min="12014" max="12245" width="8.7265625" style="2"/>
    <col min="12246" max="12247" width="4.36328125" style="2" customWidth="1"/>
    <col min="12248" max="12248" width="8" style="2" customWidth="1"/>
    <col min="12249" max="12249" width="9.6328125" style="2" customWidth="1"/>
    <col min="12250" max="12250" width="20.6328125" style="2" customWidth="1"/>
    <col min="12251" max="12251" width="6.453125" style="2" customWidth="1"/>
    <col min="12252" max="12255" width="7.6328125" style="2" bestFit="1" customWidth="1"/>
    <col min="12256" max="12258" width="9.90625" style="2" bestFit="1" customWidth="1"/>
    <col min="12259" max="12262" width="7.6328125" style="2" bestFit="1" customWidth="1"/>
    <col min="12263" max="12268" width="4.36328125" style="2" customWidth="1"/>
    <col min="12269" max="12269" width="20.6328125" style="2" customWidth="1"/>
    <col min="12270" max="12501" width="8.7265625" style="2"/>
    <col min="12502" max="12503" width="4.36328125" style="2" customWidth="1"/>
    <col min="12504" max="12504" width="8" style="2" customWidth="1"/>
    <col min="12505" max="12505" width="9.6328125" style="2" customWidth="1"/>
    <col min="12506" max="12506" width="20.6328125" style="2" customWidth="1"/>
    <col min="12507" max="12507" width="6.453125" style="2" customWidth="1"/>
    <col min="12508" max="12511" width="7.6328125" style="2" bestFit="1" customWidth="1"/>
    <col min="12512" max="12514" width="9.90625" style="2" bestFit="1" customWidth="1"/>
    <col min="12515" max="12518" width="7.6328125" style="2" bestFit="1" customWidth="1"/>
    <col min="12519" max="12524" width="4.36328125" style="2" customWidth="1"/>
    <col min="12525" max="12525" width="20.6328125" style="2" customWidth="1"/>
    <col min="12526" max="12757" width="8.7265625" style="2"/>
    <col min="12758" max="12759" width="4.36328125" style="2" customWidth="1"/>
    <col min="12760" max="12760" width="8" style="2" customWidth="1"/>
    <col min="12761" max="12761" width="9.6328125" style="2" customWidth="1"/>
    <col min="12762" max="12762" width="20.6328125" style="2" customWidth="1"/>
    <col min="12763" max="12763" width="6.453125" style="2" customWidth="1"/>
    <col min="12764" max="12767" width="7.6328125" style="2" bestFit="1" customWidth="1"/>
    <col min="12768" max="12770" width="9.90625" style="2" bestFit="1" customWidth="1"/>
    <col min="12771" max="12774" width="7.6328125" style="2" bestFit="1" customWidth="1"/>
    <col min="12775" max="12780" width="4.36328125" style="2" customWidth="1"/>
    <col min="12781" max="12781" width="20.6328125" style="2" customWidth="1"/>
    <col min="12782" max="13013" width="8.7265625" style="2"/>
    <col min="13014" max="13015" width="4.36328125" style="2" customWidth="1"/>
    <col min="13016" max="13016" width="8" style="2" customWidth="1"/>
    <col min="13017" max="13017" width="9.6328125" style="2" customWidth="1"/>
    <col min="13018" max="13018" width="20.6328125" style="2" customWidth="1"/>
    <col min="13019" max="13019" width="6.453125" style="2" customWidth="1"/>
    <col min="13020" max="13023" width="7.6328125" style="2" bestFit="1" customWidth="1"/>
    <col min="13024" max="13026" width="9.90625" style="2" bestFit="1" customWidth="1"/>
    <col min="13027" max="13030" width="7.6328125" style="2" bestFit="1" customWidth="1"/>
    <col min="13031" max="13036" width="4.36328125" style="2" customWidth="1"/>
    <col min="13037" max="13037" width="20.6328125" style="2" customWidth="1"/>
    <col min="13038" max="13269" width="8.7265625" style="2"/>
    <col min="13270" max="13271" width="4.36328125" style="2" customWidth="1"/>
    <col min="13272" max="13272" width="8" style="2" customWidth="1"/>
    <col min="13273" max="13273" width="9.6328125" style="2" customWidth="1"/>
    <col min="13274" max="13274" width="20.6328125" style="2" customWidth="1"/>
    <col min="13275" max="13275" width="6.453125" style="2" customWidth="1"/>
    <col min="13276" max="13279" width="7.6328125" style="2" bestFit="1" customWidth="1"/>
    <col min="13280" max="13282" width="9.90625" style="2" bestFit="1" customWidth="1"/>
    <col min="13283" max="13286" width="7.6328125" style="2" bestFit="1" customWidth="1"/>
    <col min="13287" max="13292" width="4.36328125" style="2" customWidth="1"/>
    <col min="13293" max="13293" width="20.6328125" style="2" customWidth="1"/>
    <col min="13294" max="13525" width="8.7265625" style="2"/>
    <col min="13526" max="13527" width="4.36328125" style="2" customWidth="1"/>
    <col min="13528" max="13528" width="8" style="2" customWidth="1"/>
    <col min="13529" max="13529" width="9.6328125" style="2" customWidth="1"/>
    <col min="13530" max="13530" width="20.6328125" style="2" customWidth="1"/>
    <col min="13531" max="13531" width="6.453125" style="2" customWidth="1"/>
    <col min="13532" max="13535" width="7.6328125" style="2" bestFit="1" customWidth="1"/>
    <col min="13536" max="13538" width="9.90625" style="2" bestFit="1" customWidth="1"/>
    <col min="13539" max="13542" width="7.6328125" style="2" bestFit="1" customWidth="1"/>
    <col min="13543" max="13548" width="4.36328125" style="2" customWidth="1"/>
    <col min="13549" max="13549" width="20.6328125" style="2" customWidth="1"/>
    <col min="13550" max="13781" width="8.7265625" style="2"/>
    <col min="13782" max="13783" width="4.36328125" style="2" customWidth="1"/>
    <col min="13784" max="13784" width="8" style="2" customWidth="1"/>
    <col min="13785" max="13785" width="9.6328125" style="2" customWidth="1"/>
    <col min="13786" max="13786" width="20.6328125" style="2" customWidth="1"/>
    <col min="13787" max="13787" width="6.453125" style="2" customWidth="1"/>
    <col min="13788" max="13791" width="7.6328125" style="2" bestFit="1" customWidth="1"/>
    <col min="13792" max="13794" width="9.90625" style="2" bestFit="1" customWidth="1"/>
    <col min="13795" max="13798" width="7.6328125" style="2" bestFit="1" customWidth="1"/>
    <col min="13799" max="13804" width="4.36328125" style="2" customWidth="1"/>
    <col min="13805" max="13805" width="20.6328125" style="2" customWidth="1"/>
    <col min="13806" max="14037" width="8.7265625" style="2"/>
    <col min="14038" max="14039" width="4.36328125" style="2" customWidth="1"/>
    <col min="14040" max="14040" width="8" style="2" customWidth="1"/>
    <col min="14041" max="14041" width="9.6328125" style="2" customWidth="1"/>
    <col min="14042" max="14042" width="20.6328125" style="2" customWidth="1"/>
    <col min="14043" max="14043" width="6.453125" style="2" customWidth="1"/>
    <col min="14044" max="14047" width="7.6328125" style="2" bestFit="1" customWidth="1"/>
    <col min="14048" max="14050" width="9.90625" style="2" bestFit="1" customWidth="1"/>
    <col min="14051" max="14054" width="7.6328125" style="2" bestFit="1" customWidth="1"/>
    <col min="14055" max="14060" width="4.36328125" style="2" customWidth="1"/>
    <col min="14061" max="14061" width="20.6328125" style="2" customWidth="1"/>
    <col min="14062" max="14293" width="8.7265625" style="2"/>
    <col min="14294" max="14295" width="4.36328125" style="2" customWidth="1"/>
    <col min="14296" max="14296" width="8" style="2" customWidth="1"/>
    <col min="14297" max="14297" width="9.6328125" style="2" customWidth="1"/>
    <col min="14298" max="14298" width="20.6328125" style="2" customWidth="1"/>
    <col min="14299" max="14299" width="6.453125" style="2" customWidth="1"/>
    <col min="14300" max="14303" width="7.6328125" style="2" bestFit="1" customWidth="1"/>
    <col min="14304" max="14306" width="9.90625" style="2" bestFit="1" customWidth="1"/>
    <col min="14307" max="14310" width="7.6328125" style="2" bestFit="1" customWidth="1"/>
    <col min="14311" max="14316" width="4.36328125" style="2" customWidth="1"/>
    <col min="14317" max="14317" width="20.6328125" style="2" customWidth="1"/>
    <col min="14318" max="14549" width="8.7265625" style="2"/>
    <col min="14550" max="14551" width="4.36328125" style="2" customWidth="1"/>
    <col min="14552" max="14552" width="8" style="2" customWidth="1"/>
    <col min="14553" max="14553" width="9.6328125" style="2" customWidth="1"/>
    <col min="14554" max="14554" width="20.6328125" style="2" customWidth="1"/>
    <col min="14555" max="14555" width="6.453125" style="2" customWidth="1"/>
    <col min="14556" max="14559" width="7.6328125" style="2" bestFit="1" customWidth="1"/>
    <col min="14560" max="14562" width="9.90625" style="2" bestFit="1" customWidth="1"/>
    <col min="14563" max="14566" width="7.6328125" style="2" bestFit="1" customWidth="1"/>
    <col min="14567" max="14572" width="4.36328125" style="2" customWidth="1"/>
    <col min="14573" max="14573" width="20.6328125" style="2" customWidth="1"/>
    <col min="14574" max="14805" width="8.7265625" style="2"/>
    <col min="14806" max="14807" width="4.36328125" style="2" customWidth="1"/>
    <col min="14808" max="14808" width="8" style="2" customWidth="1"/>
    <col min="14809" max="14809" width="9.6328125" style="2" customWidth="1"/>
    <col min="14810" max="14810" width="20.6328125" style="2" customWidth="1"/>
    <col min="14811" max="14811" width="6.453125" style="2" customWidth="1"/>
    <col min="14812" max="14815" width="7.6328125" style="2" bestFit="1" customWidth="1"/>
    <col min="14816" max="14818" width="9.90625" style="2" bestFit="1" customWidth="1"/>
    <col min="14819" max="14822" width="7.6328125" style="2" bestFit="1" customWidth="1"/>
    <col min="14823" max="14828" width="4.36328125" style="2" customWidth="1"/>
    <col min="14829" max="14829" width="20.6328125" style="2" customWidth="1"/>
    <col min="14830" max="15061" width="8.7265625" style="2"/>
    <col min="15062" max="15063" width="4.36328125" style="2" customWidth="1"/>
    <col min="15064" max="15064" width="8" style="2" customWidth="1"/>
    <col min="15065" max="15065" width="9.6328125" style="2" customWidth="1"/>
    <col min="15066" max="15066" width="20.6328125" style="2" customWidth="1"/>
    <col min="15067" max="15067" width="6.453125" style="2" customWidth="1"/>
    <col min="15068" max="15071" width="7.6328125" style="2" bestFit="1" customWidth="1"/>
    <col min="15072" max="15074" width="9.90625" style="2" bestFit="1" customWidth="1"/>
    <col min="15075" max="15078" width="7.6328125" style="2" bestFit="1" customWidth="1"/>
    <col min="15079" max="15084" width="4.36328125" style="2" customWidth="1"/>
    <col min="15085" max="15085" width="20.6328125" style="2" customWidth="1"/>
    <col min="15086" max="15317" width="8.7265625" style="2"/>
    <col min="15318" max="15319" width="4.36328125" style="2" customWidth="1"/>
    <col min="15320" max="15320" width="8" style="2" customWidth="1"/>
    <col min="15321" max="15321" width="9.6328125" style="2" customWidth="1"/>
    <col min="15322" max="15322" width="20.6328125" style="2" customWidth="1"/>
    <col min="15323" max="15323" width="6.453125" style="2" customWidth="1"/>
    <col min="15324" max="15327" width="7.6328125" style="2" bestFit="1" customWidth="1"/>
    <col min="15328" max="15330" width="9.90625" style="2" bestFit="1" customWidth="1"/>
    <col min="15331" max="15334" width="7.6328125" style="2" bestFit="1" customWidth="1"/>
    <col min="15335" max="15340" width="4.36328125" style="2" customWidth="1"/>
    <col min="15341" max="15341" width="20.6328125" style="2" customWidth="1"/>
    <col min="15342" max="15573" width="8.7265625" style="2"/>
    <col min="15574" max="15575" width="4.36328125" style="2" customWidth="1"/>
    <col min="15576" max="15576" width="8" style="2" customWidth="1"/>
    <col min="15577" max="15577" width="9.6328125" style="2" customWidth="1"/>
    <col min="15578" max="15578" width="20.6328125" style="2" customWidth="1"/>
    <col min="15579" max="15579" width="6.453125" style="2" customWidth="1"/>
    <col min="15580" max="15583" width="7.6328125" style="2" bestFit="1" customWidth="1"/>
    <col min="15584" max="15586" width="9.90625" style="2" bestFit="1" customWidth="1"/>
    <col min="15587" max="15590" width="7.6328125" style="2" bestFit="1" customWidth="1"/>
    <col min="15591" max="15596" width="4.36328125" style="2" customWidth="1"/>
    <col min="15597" max="15597" width="20.6328125" style="2" customWidth="1"/>
    <col min="15598" max="15829" width="8.7265625" style="2"/>
    <col min="15830" max="15831" width="4.36328125" style="2" customWidth="1"/>
    <col min="15832" max="15832" width="8" style="2" customWidth="1"/>
    <col min="15833" max="15833" width="9.6328125" style="2" customWidth="1"/>
    <col min="15834" max="15834" width="20.6328125" style="2" customWidth="1"/>
    <col min="15835" max="15835" width="6.453125" style="2" customWidth="1"/>
    <col min="15836" max="15839" width="7.6328125" style="2" bestFit="1" customWidth="1"/>
    <col min="15840" max="15842" width="9.90625" style="2" bestFit="1" customWidth="1"/>
    <col min="15843" max="15846" width="7.6328125" style="2" bestFit="1" customWidth="1"/>
    <col min="15847" max="15852" width="4.36328125" style="2" customWidth="1"/>
    <col min="15853" max="15853" width="20.6328125" style="2" customWidth="1"/>
    <col min="15854" max="16085" width="8.7265625" style="2"/>
    <col min="16086" max="16087" width="4.36328125" style="2" customWidth="1"/>
    <col min="16088" max="16088" width="8" style="2" customWidth="1"/>
    <col min="16089" max="16089" width="9.6328125" style="2" customWidth="1"/>
    <col min="16090" max="16090" width="20.6328125" style="2" customWidth="1"/>
    <col min="16091" max="16091" width="6.453125" style="2" customWidth="1"/>
    <col min="16092" max="16095" width="7.6328125" style="2" bestFit="1" customWidth="1"/>
    <col min="16096" max="16098" width="9.90625" style="2" bestFit="1" customWidth="1"/>
    <col min="16099" max="16102" width="7.6328125" style="2" bestFit="1" customWidth="1"/>
    <col min="16103" max="16108" width="4.36328125" style="2" customWidth="1"/>
    <col min="16109" max="16109" width="20.6328125" style="2" customWidth="1"/>
    <col min="16110" max="16384" width="8.7265625" style="2"/>
  </cols>
  <sheetData>
    <row r="1" spans="1:29" s="77" customFormat="1" ht="23.5" customHeight="1" x14ac:dyDescent="0.2">
      <c r="A1" s="84" t="s">
        <v>312</v>
      </c>
      <c r="B1" s="90"/>
      <c r="C1" s="90"/>
      <c r="D1" s="125"/>
      <c r="E1" s="90"/>
      <c r="F1" s="90"/>
      <c r="G1" s="126" t="s">
        <v>417</v>
      </c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X1" s="90"/>
      <c r="Y1" s="90"/>
      <c r="Z1" s="90"/>
      <c r="AA1" s="90"/>
      <c r="AB1" s="90"/>
      <c r="AC1" s="90"/>
    </row>
    <row r="2" spans="1:29" ht="5" customHeight="1" thickBot="1" x14ac:dyDescent="0.25"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s="4" customFormat="1" ht="18.5" customHeight="1" thickBot="1" x14ac:dyDescent="0.25">
      <c r="A3" s="226" t="s">
        <v>1</v>
      </c>
      <c r="B3" s="227"/>
      <c r="C3" s="227"/>
      <c r="D3" s="227"/>
      <c r="E3" s="228"/>
      <c r="F3" s="221" t="s">
        <v>314</v>
      </c>
      <c r="G3" s="31"/>
      <c r="H3" s="31"/>
      <c r="I3" s="118" t="s">
        <v>2</v>
      </c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27"/>
      <c r="X3" s="118" t="s">
        <v>305</v>
      </c>
      <c r="Y3" s="119"/>
      <c r="Z3" s="119"/>
      <c r="AA3" s="119"/>
      <c r="AB3" s="119"/>
      <c r="AC3" s="127"/>
    </row>
    <row r="4" spans="1:29" s="4" customFormat="1" ht="18.5" customHeight="1" thickBot="1" x14ac:dyDescent="0.25">
      <c r="A4" s="224" t="s">
        <v>181</v>
      </c>
      <c r="B4" s="225"/>
      <c r="C4" s="224" t="s">
        <v>3</v>
      </c>
      <c r="D4" s="225"/>
      <c r="E4" s="32"/>
      <c r="F4" s="222"/>
      <c r="G4" s="33"/>
      <c r="H4" s="33"/>
      <c r="I4" s="17" t="s">
        <v>315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20" t="s">
        <v>306</v>
      </c>
      <c r="Y4" s="121"/>
      <c r="Z4" s="121"/>
      <c r="AA4" s="121"/>
      <c r="AB4" s="121"/>
      <c r="AC4" s="209"/>
    </row>
    <row r="5" spans="1:29" s="4" customFormat="1" ht="12.5" customHeight="1" x14ac:dyDescent="0.2">
      <c r="A5" s="34"/>
      <c r="B5" s="35"/>
      <c r="C5" s="34"/>
      <c r="D5" s="35"/>
      <c r="E5" s="36"/>
      <c r="F5" s="222"/>
      <c r="G5" s="33"/>
      <c r="H5" s="33"/>
      <c r="I5" s="5">
        <v>1</v>
      </c>
      <c r="J5" s="6">
        <v>2</v>
      </c>
      <c r="K5" s="6">
        <v>6</v>
      </c>
      <c r="L5" s="6">
        <v>8</v>
      </c>
      <c r="M5" s="6">
        <v>11</v>
      </c>
      <c r="N5" s="6">
        <v>55</v>
      </c>
      <c r="O5" s="6">
        <v>59</v>
      </c>
      <c r="P5" s="6">
        <v>60</v>
      </c>
      <c r="Q5" s="6">
        <v>61</v>
      </c>
      <c r="R5" s="6">
        <v>62</v>
      </c>
      <c r="S5" s="6">
        <v>64</v>
      </c>
      <c r="T5" s="6">
        <v>65</v>
      </c>
      <c r="U5" s="6">
        <v>66</v>
      </c>
      <c r="V5" s="7">
        <v>67</v>
      </c>
      <c r="W5" s="8">
        <v>178</v>
      </c>
      <c r="X5" s="122">
        <v>300</v>
      </c>
      <c r="Y5" s="123"/>
      <c r="Z5" s="124"/>
      <c r="AA5" s="124"/>
      <c r="AB5" s="124"/>
      <c r="AC5" s="210"/>
    </row>
    <row r="6" spans="1:29" s="4" customFormat="1" ht="170" customHeight="1" thickBot="1" x14ac:dyDescent="0.25">
      <c r="A6" s="37" t="s">
        <v>4</v>
      </c>
      <c r="B6" s="38" t="s">
        <v>5</v>
      </c>
      <c r="C6" s="37" t="s">
        <v>4</v>
      </c>
      <c r="D6" s="38" t="s">
        <v>5</v>
      </c>
      <c r="E6" s="39" t="s">
        <v>304</v>
      </c>
      <c r="F6" s="223"/>
      <c r="G6" s="40" t="s">
        <v>6</v>
      </c>
      <c r="H6" s="40" t="s">
        <v>149</v>
      </c>
      <c r="I6" s="199" t="str">
        <f>HYPERLINK("#分類事項一覧! $B$3 "," 男女")</f>
        <v xml:space="preserve"> 男女</v>
      </c>
      <c r="J6" s="200" t="str">
        <f>HYPERLINK("#分類事項一覧! $B$12 "," 配偶関係")</f>
        <v xml:space="preserve"> 配偶関係</v>
      </c>
      <c r="K6" s="200" t="str">
        <f>HYPERLINK("#分類事項一覧! $B$48 "," 年齢")</f>
        <v xml:space="preserve"> 年齢</v>
      </c>
      <c r="L6" s="200" t="str">
        <f>HYPERLINK("#分類事項一覧! $B$70 "," 教育")</f>
        <v xml:space="preserve"> 教育</v>
      </c>
      <c r="M6" s="200" t="str">
        <f>HYPERLINK("#分類事項一覧! $B$117 "," 就業状態・仕事の主従")</f>
        <v xml:space="preserve"> 就業状態・仕事の主従</v>
      </c>
      <c r="N6" s="200" t="str">
        <f>HYPERLINK("#分類事項一覧! $B$846 "," 就業希望の有無・求職活動の有無")</f>
        <v xml:space="preserve"> 就業希望の有無・求職活動の有無</v>
      </c>
      <c r="O6" s="200" t="str">
        <f>HYPERLINK("#分類事項一覧! $B$869 "," 就業希望理由")</f>
        <v xml:space="preserve"> 就業希望理由</v>
      </c>
      <c r="P6" s="200" t="str">
        <f>HYPERLINK("#分類事項一覧! $B$884 "," 希望する仕事の種類")</f>
        <v xml:space="preserve"> 希望する仕事の種類</v>
      </c>
      <c r="Q6" s="200" t="str">
        <f>HYPERLINK("#分類事項一覧! $B$903 "," 希望する仕事の形態")</f>
        <v xml:space="preserve"> 希望する仕事の形態</v>
      </c>
      <c r="R6" s="200" t="str">
        <f>HYPERLINK("#分類事項一覧! $B$918 "," 求職活動の有無")</f>
        <v xml:space="preserve"> 求職活動の有無</v>
      </c>
      <c r="S6" s="200" t="str">
        <f>HYPERLINK("#分類事項一覧! $B$926 "," 非求職理由")</f>
        <v xml:space="preserve"> 非求職理由</v>
      </c>
      <c r="T6" s="200" t="str">
        <f>HYPERLINK("#分類事項一覧! $B$944 "," 求職期間")</f>
        <v xml:space="preserve"> 求職期間</v>
      </c>
      <c r="U6" s="200" t="str">
        <f>HYPERLINK("#分類事項一覧! $B$966 "," 就業希望時期")</f>
        <v xml:space="preserve"> 就業希望時期</v>
      </c>
      <c r="V6" s="201" t="str">
        <f>HYPERLINK("#分類事項一覧! $B$974 "," 非就業希望理由")</f>
        <v xml:space="preserve"> 非就業希望理由</v>
      </c>
      <c r="W6" s="206" t="str">
        <f>HYPERLINK("#分類事項一覧! $B$2078 "," 世帯の家族類型")</f>
        <v xml:space="preserve"> 世帯の家族類型</v>
      </c>
      <c r="X6" s="208" t="str">
        <f>HYPERLINK("#分類事項一覧! $B$2321 "," 地域区分")</f>
        <v xml:space="preserve"> 地域区分</v>
      </c>
      <c r="Y6" s="41" t="s">
        <v>307</v>
      </c>
      <c r="Z6" s="66" t="s">
        <v>308</v>
      </c>
      <c r="AA6" s="66" t="s">
        <v>309</v>
      </c>
      <c r="AB6" s="66" t="s">
        <v>310</v>
      </c>
      <c r="AC6" s="211" t="s">
        <v>311</v>
      </c>
    </row>
    <row r="7" spans="1:29" s="3" customFormat="1" ht="12" customHeight="1" x14ac:dyDescent="0.2">
      <c r="A7" s="42" t="s">
        <v>284</v>
      </c>
      <c r="B7" s="43" t="s">
        <v>7</v>
      </c>
      <c r="C7" s="42" t="s">
        <v>59</v>
      </c>
      <c r="D7" s="43" t="s">
        <v>7</v>
      </c>
      <c r="E7" s="44" t="s">
        <v>51</v>
      </c>
      <c r="F7" s="44" t="s">
        <v>418</v>
      </c>
      <c r="G7" s="45" t="s">
        <v>60</v>
      </c>
      <c r="H7" s="45" t="s">
        <v>155</v>
      </c>
      <c r="I7" s="9">
        <v>3</v>
      </c>
      <c r="J7" s="10">
        <v>2</v>
      </c>
      <c r="K7" s="10">
        <v>7</v>
      </c>
      <c r="L7" s="10"/>
      <c r="M7" s="10"/>
      <c r="N7" s="10"/>
      <c r="O7" s="10">
        <v>9</v>
      </c>
      <c r="P7" s="10"/>
      <c r="Q7" s="10"/>
      <c r="R7" s="10">
        <v>2</v>
      </c>
      <c r="S7" s="10"/>
      <c r="T7" s="10"/>
      <c r="U7" s="10"/>
      <c r="V7" s="24"/>
      <c r="W7" s="26"/>
      <c r="X7" s="67">
        <v>134</v>
      </c>
      <c r="Y7" s="10" t="s">
        <v>131</v>
      </c>
      <c r="Z7" s="24" t="s">
        <v>131</v>
      </c>
      <c r="AA7" s="24" t="s">
        <v>131</v>
      </c>
      <c r="AB7" s="24" t="s">
        <v>131</v>
      </c>
      <c r="AC7" s="26" t="s">
        <v>131</v>
      </c>
    </row>
    <row r="8" spans="1:29" s="3" customFormat="1" ht="12" customHeight="1" x14ac:dyDescent="0.2">
      <c r="A8" s="47" t="s">
        <v>284</v>
      </c>
      <c r="B8" s="48" t="s">
        <v>8</v>
      </c>
      <c r="C8" s="47" t="s">
        <v>59</v>
      </c>
      <c r="D8" s="48" t="s">
        <v>8</v>
      </c>
      <c r="E8" s="60" t="s">
        <v>51</v>
      </c>
      <c r="F8" s="60" t="s">
        <v>419</v>
      </c>
      <c r="G8" s="50" t="s">
        <v>60</v>
      </c>
      <c r="H8" s="50" t="s">
        <v>155</v>
      </c>
      <c r="I8" s="11">
        <v>3</v>
      </c>
      <c r="J8" s="12">
        <v>2</v>
      </c>
      <c r="K8" s="12">
        <v>7</v>
      </c>
      <c r="L8" s="12"/>
      <c r="M8" s="12"/>
      <c r="N8" s="12"/>
      <c r="O8" s="12"/>
      <c r="P8" s="12">
        <v>13</v>
      </c>
      <c r="Q8" s="12"/>
      <c r="R8" s="12">
        <v>2</v>
      </c>
      <c r="S8" s="12"/>
      <c r="T8" s="12"/>
      <c r="U8" s="12"/>
      <c r="V8" s="13"/>
      <c r="W8" s="19"/>
      <c r="X8" s="68">
        <v>134</v>
      </c>
      <c r="Y8" s="12" t="s">
        <v>131</v>
      </c>
      <c r="Z8" s="13" t="s">
        <v>131</v>
      </c>
      <c r="AA8" s="13" t="s">
        <v>131</v>
      </c>
      <c r="AB8" s="13" t="s">
        <v>131</v>
      </c>
      <c r="AC8" s="19" t="s">
        <v>131</v>
      </c>
    </row>
    <row r="9" spans="1:29" s="3" customFormat="1" ht="12" customHeight="1" x14ac:dyDescent="0.2">
      <c r="A9" s="47" t="s">
        <v>284</v>
      </c>
      <c r="B9" s="48" t="s">
        <v>10</v>
      </c>
      <c r="C9" s="47" t="s">
        <v>59</v>
      </c>
      <c r="D9" s="48" t="s">
        <v>10</v>
      </c>
      <c r="E9" s="49" t="s">
        <v>51</v>
      </c>
      <c r="F9" s="49" t="s">
        <v>420</v>
      </c>
      <c r="G9" s="50" t="s">
        <v>60</v>
      </c>
      <c r="H9" s="50" t="s">
        <v>155</v>
      </c>
      <c r="I9" s="11">
        <v>3</v>
      </c>
      <c r="J9" s="12">
        <v>2</v>
      </c>
      <c r="K9" s="12">
        <v>7</v>
      </c>
      <c r="L9" s="12"/>
      <c r="M9" s="12"/>
      <c r="N9" s="12"/>
      <c r="O9" s="12"/>
      <c r="P9" s="12"/>
      <c r="Q9" s="12">
        <v>9</v>
      </c>
      <c r="R9" s="12">
        <v>2</v>
      </c>
      <c r="S9" s="12"/>
      <c r="T9" s="12"/>
      <c r="U9" s="12"/>
      <c r="V9" s="13"/>
      <c r="W9" s="19"/>
      <c r="X9" s="68">
        <v>134</v>
      </c>
      <c r="Y9" s="12" t="s">
        <v>131</v>
      </c>
      <c r="Z9" s="13" t="s">
        <v>131</v>
      </c>
      <c r="AA9" s="13" t="s">
        <v>131</v>
      </c>
      <c r="AB9" s="13" t="s">
        <v>131</v>
      </c>
      <c r="AC9" s="19" t="s">
        <v>131</v>
      </c>
    </row>
    <row r="10" spans="1:29" s="3" customFormat="1" ht="12" customHeight="1" x14ac:dyDescent="0.2">
      <c r="A10" s="47" t="s">
        <v>230</v>
      </c>
      <c r="B10" s="48" t="s">
        <v>15</v>
      </c>
      <c r="C10" s="47" t="s">
        <v>61</v>
      </c>
      <c r="D10" s="48" t="s">
        <v>15</v>
      </c>
      <c r="E10" s="49" t="s">
        <v>52</v>
      </c>
      <c r="F10" s="49" t="s">
        <v>421</v>
      </c>
      <c r="G10" s="50" t="s">
        <v>132</v>
      </c>
      <c r="H10" s="50" t="s">
        <v>155</v>
      </c>
      <c r="I10" s="11">
        <v>3</v>
      </c>
      <c r="J10" s="12"/>
      <c r="K10" s="12"/>
      <c r="L10" s="12"/>
      <c r="M10" s="12"/>
      <c r="N10" s="12"/>
      <c r="O10" s="12"/>
      <c r="P10" s="12"/>
      <c r="Q10" s="12">
        <v>9</v>
      </c>
      <c r="R10" s="12"/>
      <c r="S10" s="12"/>
      <c r="T10" s="12">
        <v>9</v>
      </c>
      <c r="U10" s="12">
        <v>2</v>
      </c>
      <c r="V10" s="13"/>
      <c r="W10" s="19"/>
      <c r="X10" s="68">
        <v>134</v>
      </c>
      <c r="Y10" s="12" t="s">
        <v>131</v>
      </c>
      <c r="Z10" s="13" t="s">
        <v>131</v>
      </c>
      <c r="AA10" s="13" t="s">
        <v>131</v>
      </c>
      <c r="AB10" s="13" t="s">
        <v>131</v>
      </c>
      <c r="AC10" s="19" t="s">
        <v>131</v>
      </c>
    </row>
    <row r="11" spans="1:29" s="3" customFormat="1" ht="24" x14ac:dyDescent="0.2">
      <c r="A11" s="47" t="s">
        <v>104</v>
      </c>
      <c r="B11" s="48" t="s">
        <v>15</v>
      </c>
      <c r="C11" s="47" t="s">
        <v>62</v>
      </c>
      <c r="D11" s="48" t="s">
        <v>15</v>
      </c>
      <c r="E11" s="49" t="s">
        <v>54</v>
      </c>
      <c r="F11" s="49" t="s">
        <v>422</v>
      </c>
      <c r="G11" s="50" t="s">
        <v>63</v>
      </c>
      <c r="H11" s="50" t="s">
        <v>155</v>
      </c>
      <c r="I11" s="11">
        <v>3</v>
      </c>
      <c r="J11" s="12">
        <v>2</v>
      </c>
      <c r="K11" s="12">
        <v>7</v>
      </c>
      <c r="L11" s="12"/>
      <c r="M11" s="12"/>
      <c r="N11" s="12"/>
      <c r="O11" s="12"/>
      <c r="P11" s="12"/>
      <c r="Q11" s="12"/>
      <c r="R11" s="12"/>
      <c r="S11" s="12"/>
      <c r="T11" s="12">
        <v>16</v>
      </c>
      <c r="U11" s="12"/>
      <c r="V11" s="13"/>
      <c r="W11" s="19"/>
      <c r="X11" s="68">
        <v>134</v>
      </c>
      <c r="Y11" s="12" t="s">
        <v>131</v>
      </c>
      <c r="Z11" s="13" t="s">
        <v>131</v>
      </c>
      <c r="AA11" s="13" t="s">
        <v>131</v>
      </c>
      <c r="AB11" s="13" t="s">
        <v>131</v>
      </c>
      <c r="AC11" s="19" t="s">
        <v>131</v>
      </c>
    </row>
    <row r="12" spans="1:29" s="3" customFormat="1" ht="24" x14ac:dyDescent="0.2">
      <c r="A12" s="47" t="s">
        <v>105</v>
      </c>
      <c r="B12" s="48" t="s">
        <v>15</v>
      </c>
      <c r="C12" s="47" t="s">
        <v>64</v>
      </c>
      <c r="D12" s="48" t="s">
        <v>15</v>
      </c>
      <c r="E12" s="49" t="s">
        <v>56</v>
      </c>
      <c r="F12" s="49" t="s">
        <v>423</v>
      </c>
      <c r="G12" s="50" t="s">
        <v>63</v>
      </c>
      <c r="H12" s="50" t="s">
        <v>155</v>
      </c>
      <c r="I12" s="11">
        <v>3</v>
      </c>
      <c r="J12" s="12"/>
      <c r="K12" s="12"/>
      <c r="L12" s="12">
        <v>15</v>
      </c>
      <c r="M12" s="12"/>
      <c r="N12" s="12"/>
      <c r="O12" s="12"/>
      <c r="P12" s="12"/>
      <c r="Q12" s="12"/>
      <c r="R12" s="12"/>
      <c r="S12" s="12"/>
      <c r="T12" s="12">
        <v>16</v>
      </c>
      <c r="U12" s="12"/>
      <c r="V12" s="13"/>
      <c r="W12" s="19"/>
      <c r="X12" s="68">
        <v>134</v>
      </c>
      <c r="Y12" s="12" t="s">
        <v>131</v>
      </c>
      <c r="Z12" s="13" t="s">
        <v>131</v>
      </c>
      <c r="AA12" s="13" t="s">
        <v>131</v>
      </c>
      <c r="AB12" s="13" t="s">
        <v>131</v>
      </c>
      <c r="AC12" s="19" t="s">
        <v>131</v>
      </c>
    </row>
    <row r="13" spans="1:29" s="3" customFormat="1" ht="12" customHeight="1" x14ac:dyDescent="0.2">
      <c r="A13" s="47" t="s">
        <v>106</v>
      </c>
      <c r="B13" s="48" t="s">
        <v>15</v>
      </c>
      <c r="C13" s="47" t="s">
        <v>65</v>
      </c>
      <c r="D13" s="48" t="s">
        <v>15</v>
      </c>
      <c r="E13" s="49" t="s">
        <v>58</v>
      </c>
      <c r="F13" s="49" t="s">
        <v>424</v>
      </c>
      <c r="G13" s="50" t="s">
        <v>66</v>
      </c>
      <c r="H13" s="50" t="s">
        <v>155</v>
      </c>
      <c r="I13" s="11">
        <v>3</v>
      </c>
      <c r="J13" s="12">
        <v>2</v>
      </c>
      <c r="K13" s="12">
        <v>7</v>
      </c>
      <c r="L13" s="12"/>
      <c r="M13" s="12"/>
      <c r="N13" s="12"/>
      <c r="O13" s="12"/>
      <c r="P13" s="12"/>
      <c r="Q13" s="12"/>
      <c r="R13" s="12"/>
      <c r="S13" s="12">
        <v>12</v>
      </c>
      <c r="T13" s="12"/>
      <c r="U13" s="12">
        <v>2</v>
      </c>
      <c r="V13" s="13"/>
      <c r="W13" s="19"/>
      <c r="X13" s="68">
        <v>134</v>
      </c>
      <c r="Y13" s="12" t="s">
        <v>131</v>
      </c>
      <c r="Z13" s="13" t="s">
        <v>131</v>
      </c>
      <c r="AA13" s="13" t="s">
        <v>131</v>
      </c>
      <c r="AB13" s="13" t="s">
        <v>131</v>
      </c>
      <c r="AC13" s="19" t="s">
        <v>131</v>
      </c>
    </row>
    <row r="14" spans="1:29" s="3" customFormat="1" ht="12" customHeight="1" x14ac:dyDescent="0.2">
      <c r="A14" s="47" t="s">
        <v>108</v>
      </c>
      <c r="B14" s="48" t="s">
        <v>15</v>
      </c>
      <c r="C14" s="47" t="s">
        <v>67</v>
      </c>
      <c r="D14" s="48" t="s">
        <v>15</v>
      </c>
      <c r="E14" s="49" t="s">
        <v>59</v>
      </c>
      <c r="F14" s="49" t="s">
        <v>425</v>
      </c>
      <c r="G14" s="50" t="s">
        <v>68</v>
      </c>
      <c r="H14" s="50" t="s">
        <v>155</v>
      </c>
      <c r="I14" s="11">
        <v>3</v>
      </c>
      <c r="J14" s="12">
        <v>2</v>
      </c>
      <c r="K14" s="12">
        <v>7</v>
      </c>
      <c r="L14" s="12"/>
      <c r="M14" s="12">
        <v>4</v>
      </c>
      <c r="N14" s="12"/>
      <c r="O14" s="12"/>
      <c r="P14" s="12"/>
      <c r="Q14" s="12"/>
      <c r="R14" s="12"/>
      <c r="S14" s="12"/>
      <c r="T14" s="12"/>
      <c r="U14" s="12"/>
      <c r="V14" s="13">
        <v>12</v>
      </c>
      <c r="W14" s="19"/>
      <c r="X14" s="68">
        <v>134</v>
      </c>
      <c r="Y14" s="12" t="s">
        <v>131</v>
      </c>
      <c r="Z14" s="13" t="s">
        <v>131</v>
      </c>
      <c r="AA14" s="13" t="s">
        <v>131</v>
      </c>
      <c r="AB14" s="13" t="s">
        <v>131</v>
      </c>
      <c r="AC14" s="19" t="s">
        <v>131</v>
      </c>
    </row>
    <row r="15" spans="1:29" s="3" customFormat="1" ht="12" customHeight="1" x14ac:dyDescent="0.2">
      <c r="A15" s="47" t="s">
        <v>110</v>
      </c>
      <c r="B15" s="62" t="s">
        <v>15</v>
      </c>
      <c r="C15" s="61" t="s">
        <v>69</v>
      </c>
      <c r="D15" s="62" t="s">
        <v>15</v>
      </c>
      <c r="E15" s="63" t="s">
        <v>61</v>
      </c>
      <c r="F15" s="63" t="s">
        <v>426</v>
      </c>
      <c r="G15" s="64" t="s">
        <v>11</v>
      </c>
      <c r="H15" s="64" t="s">
        <v>155</v>
      </c>
      <c r="I15" s="21">
        <v>3</v>
      </c>
      <c r="J15" s="22"/>
      <c r="K15" s="22">
        <v>16</v>
      </c>
      <c r="L15" s="22"/>
      <c r="M15" s="22">
        <v>4</v>
      </c>
      <c r="N15" s="22">
        <v>5</v>
      </c>
      <c r="O15" s="22"/>
      <c r="P15" s="22"/>
      <c r="Q15" s="22"/>
      <c r="R15" s="22"/>
      <c r="S15" s="22"/>
      <c r="T15" s="22"/>
      <c r="U15" s="22"/>
      <c r="V15" s="23"/>
      <c r="W15" s="96"/>
      <c r="X15" s="68">
        <v>134</v>
      </c>
      <c r="Y15" s="12" t="s">
        <v>131</v>
      </c>
      <c r="Z15" s="13" t="s">
        <v>131</v>
      </c>
      <c r="AA15" s="13" t="s">
        <v>131</v>
      </c>
      <c r="AB15" s="13" t="s">
        <v>131</v>
      </c>
      <c r="AC15" s="19" t="s">
        <v>131</v>
      </c>
    </row>
    <row r="16" spans="1:29" s="3" customFormat="1" ht="12" customHeight="1" x14ac:dyDescent="0.2">
      <c r="A16" s="47" t="s">
        <v>111</v>
      </c>
      <c r="B16" s="86"/>
      <c r="C16" s="47" t="s">
        <v>431</v>
      </c>
      <c r="D16" s="86"/>
      <c r="E16" s="49" t="s">
        <v>431</v>
      </c>
      <c r="F16" s="49" t="s">
        <v>427</v>
      </c>
      <c r="G16" s="50" t="s">
        <v>11</v>
      </c>
      <c r="H16" s="50" t="s">
        <v>155</v>
      </c>
      <c r="I16" s="11">
        <v>3</v>
      </c>
      <c r="J16" s="12"/>
      <c r="K16" s="12">
        <v>7</v>
      </c>
      <c r="L16" s="12"/>
      <c r="M16" s="12"/>
      <c r="N16" s="12">
        <v>5</v>
      </c>
      <c r="O16" s="12"/>
      <c r="P16" s="12"/>
      <c r="Q16" s="12"/>
      <c r="R16" s="12"/>
      <c r="S16" s="12"/>
      <c r="T16" s="12"/>
      <c r="U16" s="12"/>
      <c r="V16" s="13"/>
      <c r="W16" s="19">
        <v>8</v>
      </c>
      <c r="X16" s="68">
        <v>134</v>
      </c>
      <c r="Y16" s="12" t="s">
        <v>131</v>
      </c>
      <c r="Z16" s="13" t="s">
        <v>131</v>
      </c>
      <c r="AA16" s="13" t="s">
        <v>131</v>
      </c>
      <c r="AB16" s="13" t="s">
        <v>131</v>
      </c>
      <c r="AC16" s="19" t="s">
        <v>131</v>
      </c>
    </row>
    <row r="17" spans="1:29" s="3" customFormat="1" ht="12" customHeight="1" thickBot="1" x14ac:dyDescent="0.25">
      <c r="A17" s="52" t="s">
        <v>112</v>
      </c>
      <c r="B17" s="87"/>
      <c r="C17" s="52" t="s">
        <v>431</v>
      </c>
      <c r="D17" s="87"/>
      <c r="E17" s="54" t="s">
        <v>431</v>
      </c>
      <c r="F17" s="54" t="s">
        <v>428</v>
      </c>
      <c r="G17" s="55" t="s">
        <v>134</v>
      </c>
      <c r="H17" s="55" t="s">
        <v>155</v>
      </c>
      <c r="I17" s="14">
        <v>3</v>
      </c>
      <c r="J17" s="15"/>
      <c r="K17" s="15">
        <v>7</v>
      </c>
      <c r="L17" s="15"/>
      <c r="M17" s="15"/>
      <c r="N17" s="15">
        <v>5</v>
      </c>
      <c r="O17" s="15"/>
      <c r="P17" s="15"/>
      <c r="Q17" s="15"/>
      <c r="R17" s="15"/>
      <c r="S17" s="15"/>
      <c r="T17" s="15">
        <v>9</v>
      </c>
      <c r="U17" s="15"/>
      <c r="V17" s="16"/>
      <c r="W17" s="20"/>
      <c r="X17" s="69">
        <v>134</v>
      </c>
      <c r="Y17" s="15" t="s">
        <v>131</v>
      </c>
      <c r="Z17" s="16" t="s">
        <v>131</v>
      </c>
      <c r="AA17" s="16" t="s">
        <v>131</v>
      </c>
      <c r="AB17" s="16" t="s">
        <v>131</v>
      </c>
      <c r="AC17" s="20" t="s">
        <v>131</v>
      </c>
    </row>
    <row r="18" spans="1:29" x14ac:dyDescent="0.2">
      <c r="C18" s="2"/>
      <c r="D18" s="2"/>
      <c r="E18" s="2"/>
      <c r="F18" s="2"/>
      <c r="G18" s="2"/>
      <c r="H18" s="2"/>
      <c r="X18" s="29"/>
      <c r="Y18" s="29"/>
      <c r="Z18" s="29"/>
      <c r="AA18" s="29"/>
      <c r="AB18" s="29"/>
      <c r="AC18" s="29"/>
    </row>
    <row r="19" spans="1:29" x14ac:dyDescent="0.2">
      <c r="C19" s="2"/>
      <c r="D19" s="2"/>
      <c r="E19" s="2"/>
      <c r="F19" s="2"/>
      <c r="G19" s="2"/>
      <c r="H19" s="2"/>
      <c r="X19" s="29"/>
      <c r="Y19" s="29"/>
      <c r="Z19" s="29"/>
      <c r="AA19" s="29"/>
      <c r="AB19" s="29"/>
      <c r="AC19" s="29"/>
    </row>
    <row r="20" spans="1:29" x14ac:dyDescent="0.2">
      <c r="C20" s="2"/>
      <c r="D20" s="2"/>
      <c r="E20" s="2"/>
      <c r="F20" s="2"/>
      <c r="G20" s="2"/>
      <c r="H20" s="2"/>
      <c r="X20" s="29"/>
      <c r="Y20" s="29"/>
      <c r="Z20" s="29"/>
      <c r="AA20" s="29"/>
      <c r="AB20" s="29"/>
      <c r="AC20" s="29"/>
    </row>
    <row r="21" spans="1:29" x14ac:dyDescent="0.2">
      <c r="C21" s="2"/>
      <c r="D21" s="2"/>
      <c r="E21" s="2"/>
      <c r="F21" s="2"/>
      <c r="G21" s="2"/>
      <c r="H21" s="2"/>
      <c r="X21" s="29"/>
      <c r="Y21" s="29"/>
      <c r="Z21" s="29"/>
      <c r="AA21" s="29"/>
      <c r="AB21" s="29"/>
      <c r="AC21" s="29"/>
    </row>
    <row r="22" spans="1:29" x14ac:dyDescent="0.2">
      <c r="C22" s="2"/>
      <c r="D22" s="2"/>
      <c r="E22" s="2"/>
      <c r="F22" s="2"/>
      <c r="G22" s="2"/>
      <c r="H22" s="2"/>
      <c r="X22" s="29"/>
      <c r="Y22" s="29"/>
      <c r="Z22" s="29"/>
      <c r="AA22" s="29"/>
      <c r="AB22" s="29"/>
      <c r="AC22" s="29"/>
    </row>
    <row r="23" spans="1:29" x14ac:dyDescent="0.2">
      <c r="C23" s="2"/>
      <c r="D23" s="2"/>
      <c r="E23" s="2"/>
      <c r="F23" s="2"/>
      <c r="G23" s="2"/>
      <c r="H23" s="2"/>
      <c r="X23" s="29"/>
      <c r="Y23" s="29"/>
      <c r="Z23" s="29"/>
      <c r="AA23" s="29"/>
      <c r="AB23" s="29"/>
      <c r="AC23" s="29"/>
    </row>
    <row r="24" spans="1:29" x14ac:dyDescent="0.2">
      <c r="C24" s="2"/>
      <c r="D24" s="2"/>
      <c r="E24" s="2"/>
      <c r="F24" s="2"/>
      <c r="G24" s="2"/>
      <c r="H24" s="2"/>
      <c r="X24" s="29"/>
      <c r="Y24" s="29"/>
      <c r="Z24" s="29"/>
      <c r="AA24" s="29"/>
      <c r="AB24" s="29"/>
      <c r="AC24" s="29"/>
    </row>
    <row r="25" spans="1:29" x14ac:dyDescent="0.2">
      <c r="C25" s="2"/>
      <c r="D25" s="2"/>
      <c r="E25" s="2"/>
      <c r="F25" s="2"/>
      <c r="G25" s="2"/>
      <c r="H25" s="2"/>
      <c r="X25" s="29"/>
      <c r="Y25" s="29"/>
      <c r="Z25" s="29"/>
      <c r="AA25" s="29"/>
      <c r="AB25" s="29"/>
      <c r="AC25" s="29"/>
    </row>
    <row r="26" spans="1:29" x14ac:dyDescent="0.2">
      <c r="C26" s="2"/>
      <c r="D26" s="2"/>
      <c r="E26" s="2"/>
      <c r="F26" s="2"/>
      <c r="G26" s="2"/>
      <c r="H26" s="2"/>
      <c r="X26" s="29"/>
      <c r="Y26" s="29"/>
      <c r="Z26" s="29"/>
      <c r="AA26" s="29"/>
      <c r="AB26" s="29"/>
      <c r="AC26" s="29"/>
    </row>
    <row r="27" spans="1:29" x14ac:dyDescent="0.2">
      <c r="C27" s="2"/>
      <c r="D27" s="2"/>
      <c r="E27" s="2"/>
      <c r="F27" s="2"/>
      <c r="G27" s="2"/>
      <c r="H27" s="2"/>
      <c r="X27" s="29"/>
      <c r="Y27" s="29"/>
      <c r="Z27" s="29"/>
      <c r="AA27" s="29"/>
      <c r="AB27" s="29"/>
      <c r="AC27" s="29"/>
    </row>
    <row r="28" spans="1:29" x14ac:dyDescent="0.2">
      <c r="C28" s="2"/>
      <c r="D28" s="2"/>
      <c r="E28" s="2"/>
      <c r="F28" s="2"/>
      <c r="G28" s="2"/>
      <c r="H28" s="2"/>
      <c r="X28" s="29"/>
      <c r="Y28" s="29"/>
      <c r="Z28" s="29"/>
      <c r="AA28" s="29"/>
      <c r="AB28" s="29"/>
      <c r="AC28" s="29"/>
    </row>
    <row r="29" spans="1:29" x14ac:dyDescent="0.2">
      <c r="C29" s="2"/>
      <c r="D29" s="2"/>
      <c r="E29" s="2"/>
      <c r="F29" s="2"/>
      <c r="G29" s="2"/>
      <c r="H29" s="2"/>
      <c r="X29" s="29"/>
      <c r="Y29" s="29"/>
      <c r="Z29" s="29"/>
      <c r="AA29" s="29"/>
      <c r="AB29" s="29"/>
      <c r="AC29" s="29"/>
    </row>
    <row r="30" spans="1:29" x14ac:dyDescent="0.2">
      <c r="C30" s="2"/>
      <c r="D30" s="2"/>
      <c r="E30" s="2"/>
      <c r="F30" s="2"/>
      <c r="G30" s="2"/>
      <c r="H30" s="2"/>
      <c r="X30" s="29"/>
      <c r="Y30" s="29"/>
      <c r="Z30" s="29"/>
      <c r="AA30" s="29"/>
      <c r="AB30" s="29"/>
      <c r="AC30" s="29"/>
    </row>
    <row r="31" spans="1:29" x14ac:dyDescent="0.2">
      <c r="C31" s="2"/>
      <c r="D31" s="2"/>
      <c r="E31" s="2"/>
      <c r="F31" s="2"/>
      <c r="G31" s="2"/>
      <c r="H31" s="2"/>
      <c r="X31" s="29"/>
      <c r="Y31" s="29"/>
      <c r="Z31" s="29"/>
      <c r="AA31" s="29"/>
      <c r="AB31" s="29"/>
      <c r="AC31" s="29"/>
    </row>
    <row r="32" spans="1:29" x14ac:dyDescent="0.2">
      <c r="C32" s="2"/>
      <c r="D32" s="2"/>
      <c r="E32" s="2"/>
      <c r="F32" s="2"/>
      <c r="G32" s="2"/>
      <c r="H32" s="2"/>
      <c r="X32" s="29"/>
      <c r="Y32" s="29"/>
      <c r="Z32" s="29"/>
      <c r="AA32" s="29"/>
      <c r="AB32" s="29"/>
      <c r="AC32" s="29"/>
    </row>
    <row r="33" spans="3:29" x14ac:dyDescent="0.2">
      <c r="C33" s="2"/>
      <c r="D33" s="2"/>
      <c r="E33" s="2"/>
      <c r="F33" s="2"/>
      <c r="G33" s="2"/>
      <c r="H33" s="2"/>
      <c r="X33" s="29"/>
      <c r="Y33" s="29"/>
      <c r="Z33" s="29"/>
      <c r="AA33" s="29"/>
      <c r="AB33" s="29"/>
      <c r="AC33" s="29"/>
    </row>
    <row r="34" spans="3:29" ht="12" x14ac:dyDescent="0.2">
      <c r="C34" s="2"/>
      <c r="D34" s="2"/>
      <c r="E34" s="2"/>
      <c r="F34" s="2"/>
      <c r="G34" s="2"/>
      <c r="H34" s="2"/>
      <c r="X34" s="2"/>
      <c r="Y34" s="2"/>
      <c r="Z34" s="2"/>
      <c r="AA34" s="2"/>
      <c r="AB34" s="2"/>
      <c r="AC34" s="2"/>
    </row>
    <row r="35" spans="3:29" ht="12" x14ac:dyDescent="0.2">
      <c r="C35" s="2"/>
      <c r="D35" s="2"/>
      <c r="E35" s="2"/>
      <c r="F35" s="2"/>
      <c r="G35" s="2"/>
      <c r="H35" s="2"/>
      <c r="X35" s="2"/>
      <c r="Y35" s="2"/>
      <c r="Z35" s="2"/>
      <c r="AA35" s="2"/>
      <c r="AB35" s="2"/>
      <c r="AC35" s="2"/>
    </row>
    <row r="36" spans="3:29" ht="12" x14ac:dyDescent="0.2">
      <c r="C36" s="2"/>
      <c r="D36" s="2"/>
      <c r="E36" s="2"/>
      <c r="F36" s="2"/>
      <c r="G36" s="2"/>
      <c r="H36" s="2"/>
      <c r="X36" s="2"/>
      <c r="Y36" s="2"/>
      <c r="Z36" s="2"/>
      <c r="AA36" s="2"/>
      <c r="AB36" s="2"/>
      <c r="AC36" s="2"/>
    </row>
    <row r="37" spans="3:29" ht="12" x14ac:dyDescent="0.2">
      <c r="C37" s="2"/>
      <c r="D37" s="2"/>
      <c r="E37" s="2"/>
      <c r="F37" s="2"/>
      <c r="G37" s="2"/>
      <c r="H37" s="2"/>
      <c r="X37" s="2"/>
      <c r="Y37" s="2"/>
      <c r="Z37" s="2"/>
      <c r="AA37" s="2"/>
      <c r="AB37" s="2"/>
      <c r="AC37" s="2"/>
    </row>
    <row r="38" spans="3:29" ht="12" x14ac:dyDescent="0.2">
      <c r="C38" s="2"/>
      <c r="D38" s="2"/>
      <c r="E38" s="2"/>
      <c r="F38" s="2"/>
      <c r="G38" s="2"/>
      <c r="H38" s="2"/>
      <c r="X38" s="2"/>
      <c r="Y38" s="2"/>
      <c r="Z38" s="2"/>
      <c r="AA38" s="2"/>
      <c r="AB38" s="2"/>
      <c r="AC38" s="2"/>
    </row>
    <row r="39" spans="3:29" ht="12" x14ac:dyDescent="0.2">
      <c r="C39" s="2"/>
      <c r="D39" s="2"/>
      <c r="E39" s="2"/>
      <c r="F39" s="2"/>
      <c r="G39" s="2"/>
      <c r="H39" s="2"/>
      <c r="X39" s="2"/>
      <c r="Y39" s="2"/>
      <c r="Z39" s="2"/>
      <c r="AA39" s="2"/>
      <c r="AB39" s="2"/>
      <c r="AC39" s="2"/>
    </row>
    <row r="40" spans="3:29" ht="12" x14ac:dyDescent="0.2">
      <c r="C40" s="2"/>
      <c r="D40" s="2"/>
      <c r="E40" s="2"/>
      <c r="F40" s="2"/>
      <c r="G40" s="2"/>
      <c r="H40" s="2"/>
      <c r="X40" s="2"/>
      <c r="Y40" s="2"/>
      <c r="Z40" s="2"/>
      <c r="AA40" s="2"/>
      <c r="AB40" s="2"/>
      <c r="AC40" s="2"/>
    </row>
    <row r="41" spans="3:29" ht="12" x14ac:dyDescent="0.2">
      <c r="C41" s="2"/>
      <c r="D41" s="2"/>
      <c r="E41" s="2"/>
      <c r="F41" s="2"/>
      <c r="G41" s="2"/>
      <c r="H41" s="2"/>
      <c r="X41" s="2"/>
      <c r="Y41" s="2"/>
      <c r="Z41" s="2"/>
      <c r="AA41" s="2"/>
      <c r="AB41" s="2"/>
      <c r="AC41" s="2"/>
    </row>
    <row r="42" spans="3:29" ht="12" x14ac:dyDescent="0.2">
      <c r="C42" s="2"/>
      <c r="D42" s="2"/>
      <c r="E42" s="2"/>
      <c r="F42" s="2"/>
      <c r="G42" s="2"/>
      <c r="H42" s="2"/>
      <c r="X42" s="2"/>
      <c r="Y42" s="2"/>
      <c r="Z42" s="2"/>
      <c r="AA42" s="2"/>
      <c r="AB42" s="2"/>
      <c r="AC42" s="2"/>
    </row>
    <row r="43" spans="3:29" ht="12" x14ac:dyDescent="0.2">
      <c r="C43" s="2"/>
      <c r="D43" s="2"/>
      <c r="E43" s="2"/>
      <c r="F43" s="2"/>
      <c r="G43" s="2"/>
      <c r="H43" s="2"/>
      <c r="X43" s="2"/>
      <c r="Y43" s="2"/>
      <c r="Z43" s="2"/>
      <c r="AA43" s="2"/>
      <c r="AB43" s="2"/>
      <c r="AC43" s="2"/>
    </row>
    <row r="44" spans="3:29" ht="12" x14ac:dyDescent="0.2">
      <c r="C44" s="2"/>
      <c r="D44" s="2"/>
      <c r="E44" s="2"/>
      <c r="F44" s="2"/>
      <c r="G44" s="2"/>
      <c r="H44" s="2"/>
      <c r="X44" s="2"/>
      <c r="Y44" s="2"/>
      <c r="Z44" s="2"/>
      <c r="AA44" s="2"/>
      <c r="AB44" s="2"/>
      <c r="AC44" s="2"/>
    </row>
    <row r="45" spans="3:29" ht="12" x14ac:dyDescent="0.2">
      <c r="C45" s="2"/>
      <c r="D45" s="2"/>
      <c r="E45" s="2"/>
      <c r="F45" s="2"/>
      <c r="G45" s="2"/>
      <c r="H45" s="2"/>
      <c r="X45" s="2"/>
      <c r="Y45" s="2"/>
      <c r="Z45" s="2"/>
      <c r="AA45" s="2"/>
      <c r="AB45" s="2"/>
      <c r="AC45" s="2"/>
    </row>
    <row r="46" spans="3:29" ht="12" x14ac:dyDescent="0.2">
      <c r="C46" s="2"/>
      <c r="D46" s="2"/>
      <c r="E46" s="2"/>
      <c r="F46" s="2"/>
      <c r="G46" s="2"/>
      <c r="H46" s="2"/>
      <c r="X46" s="2"/>
      <c r="Y46" s="2"/>
      <c r="Z46" s="2"/>
      <c r="AA46" s="2"/>
      <c r="AB46" s="2"/>
      <c r="AC46" s="2"/>
    </row>
    <row r="47" spans="3:29" ht="12" x14ac:dyDescent="0.2">
      <c r="C47" s="2"/>
      <c r="D47" s="2"/>
      <c r="E47" s="2"/>
      <c r="F47" s="2"/>
      <c r="G47" s="2"/>
      <c r="H47" s="2"/>
      <c r="X47" s="2"/>
      <c r="Y47" s="2"/>
      <c r="Z47" s="2"/>
      <c r="AA47" s="2"/>
      <c r="AB47" s="2"/>
      <c r="AC47" s="2"/>
    </row>
    <row r="48" spans="3:29" ht="12" x14ac:dyDescent="0.2">
      <c r="C48" s="2"/>
      <c r="D48" s="2"/>
      <c r="E48" s="2"/>
      <c r="F48" s="2"/>
      <c r="G48" s="2"/>
      <c r="H48" s="2"/>
      <c r="X48" s="2"/>
      <c r="Y48" s="2"/>
      <c r="Z48" s="2"/>
      <c r="AA48" s="2"/>
      <c r="AB48" s="2"/>
      <c r="AC48" s="2"/>
    </row>
    <row r="49" spans="3:29" ht="12" x14ac:dyDescent="0.2">
      <c r="C49" s="2"/>
      <c r="D49" s="2"/>
      <c r="E49" s="2"/>
      <c r="F49" s="2"/>
      <c r="G49" s="2"/>
      <c r="H49" s="2"/>
      <c r="X49" s="2"/>
      <c r="Y49" s="2"/>
      <c r="Z49" s="2"/>
      <c r="AA49" s="2"/>
      <c r="AB49" s="2"/>
      <c r="AC49" s="2"/>
    </row>
    <row r="50" spans="3:29" ht="12" x14ac:dyDescent="0.2">
      <c r="C50" s="2"/>
      <c r="D50" s="2"/>
      <c r="E50" s="2"/>
      <c r="F50" s="2"/>
      <c r="G50" s="2"/>
      <c r="H50" s="2"/>
      <c r="X50" s="2"/>
      <c r="Y50" s="2"/>
      <c r="Z50" s="2"/>
      <c r="AA50" s="2"/>
      <c r="AB50" s="2"/>
      <c r="AC50" s="2"/>
    </row>
    <row r="51" spans="3:29" ht="12" x14ac:dyDescent="0.2">
      <c r="C51" s="2"/>
      <c r="D51" s="2"/>
      <c r="E51" s="2"/>
      <c r="F51" s="2"/>
      <c r="G51" s="2"/>
      <c r="H51" s="2"/>
      <c r="X51" s="2"/>
      <c r="Y51" s="2"/>
      <c r="Z51" s="2"/>
      <c r="AA51" s="2"/>
      <c r="AB51" s="2"/>
      <c r="AC51" s="2"/>
    </row>
    <row r="52" spans="3:29" ht="12" x14ac:dyDescent="0.2">
      <c r="C52" s="2"/>
      <c r="D52" s="2"/>
      <c r="E52" s="2"/>
      <c r="F52" s="2"/>
      <c r="G52" s="2"/>
      <c r="H52" s="2"/>
      <c r="X52" s="2"/>
      <c r="Y52" s="2"/>
      <c r="Z52" s="2"/>
      <c r="AA52" s="2"/>
      <c r="AB52" s="2"/>
      <c r="AC52" s="2"/>
    </row>
    <row r="53" spans="3:29" ht="12" x14ac:dyDescent="0.2">
      <c r="C53" s="2"/>
      <c r="D53" s="2"/>
      <c r="E53" s="2"/>
      <c r="F53" s="2"/>
      <c r="G53" s="2"/>
      <c r="H53" s="2"/>
      <c r="X53" s="2"/>
      <c r="Y53" s="2"/>
      <c r="Z53" s="2"/>
      <c r="AA53" s="2"/>
      <c r="AB53" s="2"/>
      <c r="AC53" s="2"/>
    </row>
    <row r="54" spans="3:29" ht="12" x14ac:dyDescent="0.2">
      <c r="C54" s="2"/>
      <c r="D54" s="2"/>
      <c r="E54" s="2"/>
      <c r="F54" s="2"/>
      <c r="G54" s="2"/>
      <c r="H54" s="2"/>
      <c r="X54" s="2"/>
      <c r="Y54" s="2"/>
      <c r="Z54" s="2"/>
      <c r="AA54" s="2"/>
      <c r="AB54" s="2"/>
      <c r="AC54" s="2"/>
    </row>
    <row r="55" spans="3:29" ht="12" x14ac:dyDescent="0.2">
      <c r="C55" s="2"/>
      <c r="D55" s="2"/>
      <c r="E55" s="2"/>
      <c r="F55" s="2"/>
      <c r="G55" s="2"/>
      <c r="H55" s="2"/>
      <c r="X55" s="2"/>
      <c r="Y55" s="2"/>
      <c r="Z55" s="2"/>
      <c r="AA55" s="2"/>
      <c r="AB55" s="2"/>
      <c r="AC55" s="2"/>
    </row>
    <row r="56" spans="3:29" ht="12" x14ac:dyDescent="0.2">
      <c r="C56" s="2"/>
      <c r="D56" s="2"/>
      <c r="E56" s="2"/>
      <c r="F56" s="2"/>
      <c r="G56" s="2"/>
      <c r="H56" s="2"/>
      <c r="X56" s="2"/>
      <c r="Y56" s="2"/>
      <c r="Z56" s="2"/>
      <c r="AA56" s="2"/>
      <c r="AB56" s="2"/>
      <c r="AC56" s="2"/>
    </row>
    <row r="57" spans="3:29" ht="12" x14ac:dyDescent="0.2">
      <c r="C57" s="2"/>
      <c r="D57" s="2"/>
      <c r="E57" s="2"/>
      <c r="F57" s="2"/>
      <c r="G57" s="2"/>
      <c r="H57" s="2"/>
      <c r="X57" s="2"/>
      <c r="Y57" s="2"/>
      <c r="Z57" s="2"/>
      <c r="AA57" s="2"/>
      <c r="AB57" s="2"/>
      <c r="AC57" s="2"/>
    </row>
    <row r="58" spans="3:29" ht="12" x14ac:dyDescent="0.2">
      <c r="C58" s="2"/>
      <c r="D58" s="2"/>
      <c r="E58" s="2"/>
      <c r="F58" s="2"/>
      <c r="G58" s="2"/>
      <c r="H58" s="2"/>
      <c r="X58" s="2"/>
      <c r="Y58" s="2"/>
      <c r="Z58" s="2"/>
      <c r="AA58" s="2"/>
      <c r="AB58" s="2"/>
      <c r="AC58" s="2"/>
    </row>
    <row r="59" spans="3:29" ht="12" x14ac:dyDescent="0.2">
      <c r="C59" s="2"/>
      <c r="D59" s="2"/>
      <c r="E59" s="2"/>
      <c r="F59" s="2"/>
      <c r="G59" s="2"/>
      <c r="H59" s="2"/>
      <c r="X59" s="2"/>
      <c r="Y59" s="2"/>
      <c r="Z59" s="2"/>
      <c r="AA59" s="2"/>
      <c r="AB59" s="2"/>
      <c r="AC59" s="2"/>
    </row>
    <row r="60" spans="3:29" ht="12" x14ac:dyDescent="0.2">
      <c r="C60" s="2"/>
      <c r="D60" s="2"/>
      <c r="E60" s="2"/>
      <c r="F60" s="2"/>
      <c r="G60" s="2"/>
      <c r="H60" s="2"/>
      <c r="X60" s="2"/>
      <c r="Y60" s="2"/>
      <c r="Z60" s="2"/>
      <c r="AA60" s="2"/>
      <c r="AB60" s="2"/>
      <c r="AC60" s="2"/>
    </row>
    <row r="61" spans="3:29" ht="12" x14ac:dyDescent="0.2">
      <c r="C61" s="2"/>
      <c r="D61" s="2"/>
      <c r="E61" s="2"/>
      <c r="F61" s="2"/>
      <c r="G61" s="2"/>
      <c r="H61" s="2"/>
      <c r="X61" s="2"/>
      <c r="Y61" s="2"/>
      <c r="Z61" s="2"/>
      <c r="AA61" s="2"/>
      <c r="AB61" s="2"/>
      <c r="AC61" s="2"/>
    </row>
    <row r="62" spans="3:29" ht="12" x14ac:dyDescent="0.2">
      <c r="C62" s="2"/>
      <c r="D62" s="2"/>
      <c r="E62" s="2"/>
      <c r="F62" s="2"/>
      <c r="G62" s="2"/>
      <c r="H62" s="2"/>
      <c r="X62" s="2"/>
      <c r="Y62" s="2"/>
      <c r="Z62" s="2"/>
      <c r="AA62" s="2"/>
      <c r="AB62" s="2"/>
      <c r="AC62" s="2"/>
    </row>
    <row r="63" spans="3:29" ht="12" x14ac:dyDescent="0.2">
      <c r="C63" s="2"/>
      <c r="D63" s="2"/>
      <c r="E63" s="2"/>
      <c r="F63" s="2"/>
      <c r="G63" s="2"/>
      <c r="H63" s="2"/>
      <c r="X63" s="2"/>
      <c r="Y63" s="2"/>
      <c r="Z63" s="2"/>
      <c r="AA63" s="2"/>
      <c r="AB63" s="2"/>
      <c r="AC63" s="2"/>
    </row>
    <row r="64" spans="3:29" ht="12" x14ac:dyDescent="0.2">
      <c r="C64" s="2"/>
      <c r="D64" s="2"/>
      <c r="E64" s="2"/>
      <c r="F64" s="2"/>
      <c r="G64" s="2"/>
      <c r="H64" s="2"/>
      <c r="X64" s="2"/>
      <c r="Y64" s="2"/>
      <c r="Z64" s="2"/>
      <c r="AA64" s="2"/>
      <c r="AB64" s="2"/>
      <c r="AC64" s="2"/>
    </row>
    <row r="65" spans="3:29" ht="15" customHeight="1" x14ac:dyDescent="0.2">
      <c r="C65" s="2"/>
      <c r="D65" s="2"/>
      <c r="E65" s="2"/>
      <c r="F65" s="2"/>
      <c r="G65" s="2"/>
      <c r="H65" s="2"/>
      <c r="X65" s="2"/>
      <c r="Y65" s="2"/>
      <c r="Z65" s="2"/>
      <c r="AA65" s="2"/>
      <c r="AB65" s="2"/>
      <c r="AC65" s="2"/>
    </row>
    <row r="66" spans="3:29" ht="12" x14ac:dyDescent="0.2">
      <c r="C66" s="2"/>
      <c r="D66" s="2"/>
      <c r="E66" s="2"/>
      <c r="F66" s="2"/>
      <c r="G66" s="2"/>
      <c r="H66" s="2"/>
      <c r="X66" s="2"/>
      <c r="Y66" s="2"/>
      <c r="Z66" s="2"/>
      <c r="AA66" s="2"/>
      <c r="AB66" s="2"/>
      <c r="AC66" s="2"/>
    </row>
    <row r="67" spans="3:29" ht="12" x14ac:dyDescent="0.2">
      <c r="C67" s="2"/>
      <c r="D67" s="2"/>
      <c r="E67" s="2"/>
      <c r="F67" s="2"/>
      <c r="G67" s="2"/>
      <c r="H67" s="2"/>
      <c r="X67" s="2"/>
      <c r="Y67" s="2"/>
      <c r="Z67" s="2"/>
      <c r="AA67" s="2"/>
      <c r="AB67" s="2"/>
      <c r="AC67" s="2"/>
    </row>
    <row r="68" spans="3:29" ht="12" x14ac:dyDescent="0.2">
      <c r="C68" s="2"/>
      <c r="D68" s="2"/>
      <c r="E68" s="2"/>
      <c r="F68" s="2"/>
      <c r="G68" s="2"/>
      <c r="H68" s="2"/>
      <c r="X68" s="2"/>
      <c r="Y68" s="2"/>
      <c r="Z68" s="2"/>
      <c r="AA68" s="2"/>
      <c r="AB68" s="2"/>
      <c r="AC68" s="2"/>
    </row>
    <row r="69" spans="3:29" ht="12" x14ac:dyDescent="0.2">
      <c r="C69" s="2"/>
      <c r="D69" s="2"/>
      <c r="E69" s="2"/>
      <c r="F69" s="2"/>
      <c r="G69" s="2"/>
      <c r="H69" s="2"/>
      <c r="X69" s="2"/>
      <c r="Y69" s="2"/>
      <c r="Z69" s="2"/>
      <c r="AA69" s="2"/>
      <c r="AB69" s="2"/>
      <c r="AC69" s="2"/>
    </row>
    <row r="70" spans="3:29" ht="12" x14ac:dyDescent="0.2">
      <c r="C70" s="2"/>
      <c r="D70" s="2"/>
      <c r="E70" s="2"/>
      <c r="F70" s="2"/>
      <c r="G70" s="2"/>
      <c r="H70" s="2"/>
      <c r="X70" s="2"/>
      <c r="Y70" s="2"/>
      <c r="Z70" s="2"/>
      <c r="AA70" s="2"/>
      <c r="AB70" s="2"/>
      <c r="AC70" s="2"/>
    </row>
    <row r="71" spans="3:29" ht="12" x14ac:dyDescent="0.2">
      <c r="C71" s="2"/>
      <c r="D71" s="2"/>
      <c r="E71" s="2"/>
      <c r="F71" s="2"/>
      <c r="G71" s="2"/>
      <c r="H71" s="2"/>
      <c r="X71" s="2"/>
      <c r="Y71" s="2"/>
      <c r="Z71" s="2"/>
      <c r="AA71" s="2"/>
      <c r="AB71" s="2"/>
      <c r="AC71" s="2"/>
    </row>
    <row r="72" spans="3:29" ht="12" x14ac:dyDescent="0.2">
      <c r="C72" s="2"/>
      <c r="D72" s="2"/>
      <c r="E72" s="2"/>
      <c r="F72" s="2"/>
      <c r="G72" s="2"/>
      <c r="H72" s="2"/>
      <c r="X72" s="2"/>
      <c r="Y72" s="2"/>
      <c r="Z72" s="2"/>
      <c r="AA72" s="2"/>
      <c r="AB72" s="2"/>
      <c r="AC72" s="2"/>
    </row>
    <row r="73" spans="3:29" ht="12" x14ac:dyDescent="0.2">
      <c r="C73" s="2"/>
      <c r="D73" s="2"/>
      <c r="E73" s="2"/>
      <c r="F73" s="2"/>
      <c r="G73" s="2"/>
      <c r="H73" s="2"/>
      <c r="X73" s="2"/>
      <c r="Y73" s="2"/>
      <c r="Z73" s="2"/>
      <c r="AA73" s="2"/>
      <c r="AB73" s="2"/>
      <c r="AC73" s="2"/>
    </row>
    <row r="74" spans="3:29" ht="12" x14ac:dyDescent="0.2">
      <c r="C74" s="2"/>
      <c r="D74" s="2"/>
      <c r="E74" s="2"/>
      <c r="F74" s="2"/>
      <c r="G74" s="2"/>
      <c r="H74" s="2"/>
      <c r="X74" s="2"/>
      <c r="Y74" s="2"/>
      <c r="Z74" s="2"/>
      <c r="AA74" s="2"/>
      <c r="AB74" s="2"/>
      <c r="AC74" s="2"/>
    </row>
    <row r="75" spans="3:29" ht="12" x14ac:dyDescent="0.2">
      <c r="C75" s="2"/>
      <c r="D75" s="2"/>
      <c r="E75" s="2"/>
      <c r="F75" s="2"/>
      <c r="G75" s="2"/>
      <c r="H75" s="2"/>
      <c r="X75" s="2"/>
      <c r="Y75" s="2"/>
      <c r="Z75" s="2"/>
      <c r="AA75" s="2"/>
      <c r="AB75" s="2"/>
      <c r="AC75" s="2"/>
    </row>
    <row r="76" spans="3:29" ht="12" x14ac:dyDescent="0.2">
      <c r="C76" s="2"/>
      <c r="D76" s="2"/>
      <c r="E76" s="2"/>
      <c r="F76" s="2"/>
      <c r="G76" s="2"/>
      <c r="H76" s="2"/>
      <c r="X76" s="2"/>
      <c r="Y76" s="2"/>
      <c r="Z76" s="2"/>
      <c r="AA76" s="2"/>
      <c r="AB76" s="2"/>
      <c r="AC76" s="2"/>
    </row>
    <row r="77" spans="3:29" ht="12" x14ac:dyDescent="0.2">
      <c r="C77" s="2"/>
      <c r="D77" s="2"/>
      <c r="E77" s="2"/>
      <c r="F77" s="2"/>
      <c r="G77" s="2"/>
      <c r="H77" s="2"/>
      <c r="X77" s="2"/>
      <c r="Y77" s="2"/>
      <c r="Z77" s="2"/>
      <c r="AA77" s="2"/>
      <c r="AB77" s="2"/>
      <c r="AC77" s="2"/>
    </row>
    <row r="78" spans="3:29" ht="12" x14ac:dyDescent="0.2">
      <c r="C78" s="2"/>
      <c r="D78" s="2"/>
      <c r="E78" s="2"/>
      <c r="F78" s="2"/>
      <c r="G78" s="2"/>
      <c r="H78" s="2"/>
      <c r="X78" s="2"/>
      <c r="Y78" s="2"/>
      <c r="Z78" s="2"/>
      <c r="AA78" s="2"/>
      <c r="AB78" s="2"/>
      <c r="AC78" s="2"/>
    </row>
    <row r="79" spans="3:29" ht="12" x14ac:dyDescent="0.2">
      <c r="C79" s="2"/>
      <c r="D79" s="2"/>
      <c r="E79" s="2"/>
      <c r="F79" s="2"/>
      <c r="G79" s="2"/>
      <c r="H79" s="2"/>
      <c r="X79" s="2"/>
      <c r="Y79" s="2"/>
      <c r="Z79" s="2"/>
      <c r="AA79" s="2"/>
      <c r="AB79" s="2"/>
      <c r="AC79" s="2"/>
    </row>
    <row r="80" spans="3:29" ht="12" x14ac:dyDescent="0.2">
      <c r="C80" s="2"/>
      <c r="D80" s="2"/>
      <c r="E80" s="2"/>
      <c r="F80" s="2"/>
      <c r="G80" s="2"/>
      <c r="H80" s="2"/>
      <c r="X80" s="2"/>
      <c r="Y80" s="2"/>
      <c r="Z80" s="2"/>
      <c r="AA80" s="2"/>
      <c r="AB80" s="2"/>
      <c r="AC80" s="2"/>
    </row>
    <row r="81" spans="3:29" ht="12" x14ac:dyDescent="0.2">
      <c r="C81" s="2"/>
      <c r="D81" s="2"/>
      <c r="E81" s="2"/>
      <c r="F81" s="2"/>
      <c r="G81" s="2"/>
      <c r="H81" s="2"/>
      <c r="X81" s="2"/>
      <c r="Y81" s="2"/>
      <c r="Z81" s="2"/>
      <c r="AA81" s="2"/>
      <c r="AB81" s="2"/>
      <c r="AC81" s="2"/>
    </row>
    <row r="82" spans="3:29" ht="12" x14ac:dyDescent="0.2">
      <c r="C82" s="2"/>
      <c r="D82" s="2"/>
      <c r="E82" s="2"/>
      <c r="F82" s="2"/>
      <c r="G82" s="2"/>
      <c r="H82" s="2"/>
      <c r="X82" s="2"/>
      <c r="Y82" s="2"/>
      <c r="Z82" s="2"/>
      <c r="AA82" s="2"/>
      <c r="AB82" s="2"/>
      <c r="AC82" s="2"/>
    </row>
    <row r="83" spans="3:29" ht="12" x14ac:dyDescent="0.2">
      <c r="C83" s="2"/>
      <c r="D83" s="2"/>
      <c r="E83" s="2"/>
      <c r="F83" s="2"/>
      <c r="G83" s="2"/>
      <c r="H83" s="2"/>
      <c r="X83" s="2"/>
      <c r="Y83" s="2"/>
      <c r="Z83" s="2"/>
      <c r="AA83" s="2"/>
      <c r="AB83" s="2"/>
      <c r="AC83" s="2"/>
    </row>
    <row r="84" spans="3:29" ht="12" x14ac:dyDescent="0.2">
      <c r="C84" s="2"/>
      <c r="D84" s="2"/>
      <c r="E84" s="2"/>
      <c r="F84" s="2"/>
      <c r="G84" s="2"/>
      <c r="H84" s="2"/>
      <c r="X84" s="2"/>
      <c r="Y84" s="2"/>
      <c r="Z84" s="2"/>
      <c r="AA84" s="2"/>
      <c r="AB84" s="2"/>
      <c r="AC84" s="2"/>
    </row>
    <row r="85" spans="3:29" ht="12" x14ac:dyDescent="0.2">
      <c r="C85" s="2"/>
      <c r="D85" s="2"/>
      <c r="E85" s="2"/>
      <c r="F85" s="2"/>
      <c r="G85" s="2"/>
      <c r="H85" s="2"/>
      <c r="X85" s="2"/>
      <c r="Y85" s="2"/>
      <c r="Z85" s="2"/>
      <c r="AA85" s="2"/>
      <c r="AB85" s="2"/>
      <c r="AC85" s="2"/>
    </row>
    <row r="86" spans="3:29" ht="12" x14ac:dyDescent="0.2">
      <c r="C86" s="2"/>
      <c r="D86" s="2"/>
      <c r="E86" s="2"/>
      <c r="F86" s="2"/>
      <c r="G86" s="2"/>
      <c r="H86" s="2"/>
      <c r="X86" s="2"/>
      <c r="Y86" s="2"/>
      <c r="Z86" s="2"/>
      <c r="AA86" s="2"/>
      <c r="AB86" s="2"/>
      <c r="AC86" s="2"/>
    </row>
    <row r="87" spans="3:29" ht="12" x14ac:dyDescent="0.2">
      <c r="C87" s="2"/>
      <c r="D87" s="2"/>
      <c r="E87" s="2"/>
      <c r="F87" s="2"/>
      <c r="G87" s="2"/>
      <c r="H87" s="2"/>
      <c r="X87" s="2"/>
      <c r="Y87" s="2"/>
      <c r="Z87" s="2"/>
      <c r="AA87" s="2"/>
      <c r="AB87" s="2"/>
      <c r="AC87" s="2"/>
    </row>
    <row r="88" spans="3:29" ht="12" x14ac:dyDescent="0.2">
      <c r="C88" s="2"/>
      <c r="D88" s="2"/>
      <c r="E88" s="2"/>
      <c r="F88" s="2"/>
      <c r="G88" s="2"/>
      <c r="H88" s="2"/>
      <c r="X88" s="2"/>
      <c r="Y88" s="2"/>
      <c r="Z88" s="2"/>
      <c r="AA88" s="2"/>
      <c r="AB88" s="2"/>
      <c r="AC88" s="2"/>
    </row>
    <row r="89" spans="3:29" ht="12" x14ac:dyDescent="0.2">
      <c r="C89" s="2"/>
      <c r="D89" s="2"/>
      <c r="E89" s="2"/>
      <c r="F89" s="2"/>
      <c r="G89" s="2"/>
      <c r="H89" s="2"/>
      <c r="X89" s="2"/>
      <c r="Y89" s="2"/>
      <c r="Z89" s="2"/>
      <c r="AA89" s="2"/>
      <c r="AB89" s="2"/>
      <c r="AC89" s="2"/>
    </row>
    <row r="90" spans="3:29" ht="12" x14ac:dyDescent="0.2">
      <c r="C90" s="2"/>
      <c r="D90" s="2"/>
      <c r="E90" s="2"/>
      <c r="F90" s="2"/>
      <c r="G90" s="2"/>
      <c r="H90" s="2"/>
      <c r="X90" s="2"/>
      <c r="Y90" s="2"/>
      <c r="Z90" s="2"/>
      <c r="AA90" s="2"/>
      <c r="AB90" s="2"/>
      <c r="AC90" s="2"/>
    </row>
    <row r="91" spans="3:29" ht="12" x14ac:dyDescent="0.2">
      <c r="C91" s="2"/>
      <c r="D91" s="2"/>
      <c r="E91" s="2"/>
      <c r="F91" s="2"/>
      <c r="G91" s="2"/>
      <c r="H91" s="2"/>
      <c r="X91" s="2"/>
      <c r="Y91" s="2"/>
      <c r="Z91" s="2"/>
      <c r="AA91" s="2"/>
      <c r="AB91" s="2"/>
      <c r="AC91" s="2"/>
    </row>
    <row r="92" spans="3:29" ht="12" x14ac:dyDescent="0.2">
      <c r="C92" s="2"/>
      <c r="D92" s="2"/>
      <c r="E92" s="2"/>
      <c r="F92" s="2"/>
      <c r="G92" s="2"/>
      <c r="H92" s="2"/>
      <c r="X92" s="2"/>
      <c r="Y92" s="2"/>
      <c r="Z92" s="2"/>
      <c r="AA92" s="2"/>
      <c r="AB92" s="2"/>
      <c r="AC92" s="2"/>
    </row>
    <row r="93" spans="3:29" ht="12" x14ac:dyDescent="0.2">
      <c r="C93" s="2"/>
      <c r="D93" s="2"/>
      <c r="E93" s="2"/>
      <c r="F93" s="2"/>
      <c r="G93" s="2"/>
      <c r="H93" s="2"/>
      <c r="X93" s="2"/>
      <c r="Y93" s="2"/>
      <c r="Z93" s="2"/>
      <c r="AA93" s="2"/>
      <c r="AB93" s="2"/>
      <c r="AC93" s="2"/>
    </row>
    <row r="94" spans="3:29" ht="12" x14ac:dyDescent="0.2">
      <c r="C94" s="2"/>
      <c r="D94" s="2"/>
      <c r="E94" s="2"/>
      <c r="F94" s="2"/>
      <c r="G94" s="2"/>
      <c r="H94" s="2"/>
      <c r="X94" s="2"/>
      <c r="Y94" s="2"/>
      <c r="Z94" s="2"/>
      <c r="AA94" s="2"/>
      <c r="AB94" s="2"/>
      <c r="AC94" s="2"/>
    </row>
    <row r="95" spans="3:29" ht="12" x14ac:dyDescent="0.2">
      <c r="C95" s="2"/>
      <c r="D95" s="2"/>
      <c r="E95" s="2"/>
      <c r="F95" s="2"/>
      <c r="G95" s="2"/>
      <c r="H95" s="2"/>
      <c r="X95" s="2"/>
      <c r="Y95" s="2"/>
      <c r="Z95" s="2"/>
      <c r="AA95" s="2"/>
      <c r="AB95" s="2"/>
      <c r="AC95" s="2"/>
    </row>
    <row r="96" spans="3:29" ht="12" x14ac:dyDescent="0.2">
      <c r="C96" s="2"/>
      <c r="D96" s="2"/>
      <c r="E96" s="2"/>
      <c r="F96" s="2"/>
      <c r="G96" s="2"/>
      <c r="H96" s="2"/>
      <c r="X96" s="2"/>
      <c r="Y96" s="2"/>
      <c r="Z96" s="2"/>
      <c r="AA96" s="2"/>
      <c r="AB96" s="2"/>
      <c r="AC96" s="2"/>
    </row>
    <row r="97" spans="3:29" ht="12" x14ac:dyDescent="0.2">
      <c r="C97" s="2"/>
      <c r="D97" s="2"/>
      <c r="E97" s="2"/>
      <c r="F97" s="2"/>
      <c r="G97" s="2"/>
      <c r="H97" s="2"/>
      <c r="X97" s="2"/>
      <c r="Y97" s="2"/>
      <c r="Z97" s="2"/>
      <c r="AA97" s="2"/>
      <c r="AB97" s="2"/>
      <c r="AC97" s="2"/>
    </row>
    <row r="98" spans="3:29" ht="12" x14ac:dyDescent="0.2">
      <c r="C98" s="2"/>
      <c r="D98" s="2"/>
      <c r="E98" s="2"/>
      <c r="F98" s="2"/>
      <c r="G98" s="2"/>
      <c r="H98" s="2"/>
      <c r="X98" s="2"/>
      <c r="Y98" s="2"/>
      <c r="Z98" s="2"/>
      <c r="AA98" s="2"/>
      <c r="AB98" s="2"/>
      <c r="AC98" s="2"/>
    </row>
    <row r="99" spans="3:29" ht="12" x14ac:dyDescent="0.2">
      <c r="C99" s="2"/>
      <c r="D99" s="2"/>
      <c r="E99" s="2"/>
      <c r="F99" s="2"/>
      <c r="G99" s="2"/>
      <c r="H99" s="2"/>
      <c r="X99" s="2"/>
      <c r="Y99" s="2"/>
      <c r="Z99" s="2"/>
      <c r="AA99" s="2"/>
      <c r="AB99" s="2"/>
      <c r="AC99" s="2"/>
    </row>
    <row r="100" spans="3:29" ht="12" x14ac:dyDescent="0.2">
      <c r="C100" s="2"/>
      <c r="D100" s="2"/>
      <c r="E100" s="2"/>
      <c r="F100" s="2"/>
      <c r="G100" s="2"/>
      <c r="H100" s="2"/>
      <c r="X100" s="2"/>
      <c r="Y100" s="2"/>
      <c r="Z100" s="2"/>
      <c r="AA100" s="2"/>
      <c r="AB100" s="2"/>
      <c r="AC100" s="2"/>
    </row>
    <row r="101" spans="3:29" x14ac:dyDescent="0.2">
      <c r="C101" s="2"/>
      <c r="D101" s="2"/>
      <c r="E101" s="2"/>
      <c r="F101" s="2"/>
      <c r="G101" s="2"/>
      <c r="H101" s="2"/>
    </row>
    <row r="102" spans="3:29" x14ac:dyDescent="0.2">
      <c r="C102" s="2"/>
      <c r="D102" s="2"/>
      <c r="E102" s="2"/>
      <c r="F102" s="2"/>
      <c r="G102" s="2"/>
      <c r="H102" s="2"/>
    </row>
    <row r="103" spans="3:29" x14ac:dyDescent="0.2">
      <c r="C103" s="2"/>
      <c r="D103" s="2"/>
      <c r="E103" s="2"/>
      <c r="F103" s="2"/>
      <c r="G103" s="2"/>
      <c r="H103" s="2"/>
    </row>
    <row r="104" spans="3:29" x14ac:dyDescent="0.2">
      <c r="C104" s="2"/>
      <c r="D104" s="2"/>
      <c r="E104" s="2"/>
      <c r="F104" s="2"/>
      <c r="G104" s="2"/>
      <c r="H104" s="2"/>
    </row>
    <row r="105" spans="3:29" x14ac:dyDescent="0.2">
      <c r="C105" s="2"/>
      <c r="D105" s="2"/>
      <c r="E105" s="2"/>
      <c r="F105" s="2"/>
      <c r="G105" s="2"/>
      <c r="H105" s="2"/>
    </row>
    <row r="106" spans="3:29" x14ac:dyDescent="0.2">
      <c r="C106" s="2"/>
      <c r="D106" s="2"/>
      <c r="E106" s="2"/>
      <c r="F106" s="2"/>
      <c r="G106" s="2"/>
      <c r="H106" s="2"/>
    </row>
    <row r="107" spans="3:29" x14ac:dyDescent="0.2">
      <c r="C107" s="2"/>
      <c r="D107" s="2"/>
      <c r="E107" s="2"/>
      <c r="F107" s="2"/>
      <c r="G107" s="2"/>
      <c r="H107" s="2"/>
    </row>
    <row r="108" spans="3:29" x14ac:dyDescent="0.2">
      <c r="C108" s="2"/>
      <c r="D108" s="2"/>
      <c r="E108" s="2"/>
      <c r="F108" s="2"/>
      <c r="G108" s="2"/>
      <c r="H108" s="2"/>
    </row>
    <row r="109" spans="3:29" x14ac:dyDescent="0.2">
      <c r="C109" s="2"/>
      <c r="D109" s="2"/>
      <c r="E109" s="2"/>
      <c r="F109" s="2"/>
      <c r="G109" s="2"/>
      <c r="H109" s="2"/>
    </row>
    <row r="110" spans="3:29" x14ac:dyDescent="0.2">
      <c r="C110" s="2"/>
      <c r="D110" s="2"/>
      <c r="E110" s="2"/>
      <c r="F110" s="2"/>
      <c r="G110" s="2"/>
      <c r="H110" s="2"/>
    </row>
    <row r="111" spans="3:29" x14ac:dyDescent="0.2">
      <c r="C111" s="2"/>
      <c r="D111" s="2"/>
      <c r="E111" s="2"/>
      <c r="F111" s="2"/>
      <c r="G111" s="2"/>
      <c r="H111" s="2"/>
    </row>
    <row r="112" spans="3:29" x14ac:dyDescent="0.2">
      <c r="C112" s="2"/>
      <c r="D112" s="2"/>
      <c r="E112" s="2"/>
      <c r="F112" s="2"/>
      <c r="G112" s="2"/>
      <c r="H112" s="2"/>
    </row>
    <row r="113" spans="3:8" x14ac:dyDescent="0.2">
      <c r="C113" s="2"/>
      <c r="D113" s="2"/>
      <c r="E113" s="2"/>
      <c r="F113" s="2"/>
      <c r="G113" s="2"/>
      <c r="H113" s="2"/>
    </row>
    <row r="114" spans="3:8" x14ac:dyDescent="0.2">
      <c r="C114" s="2"/>
      <c r="D114" s="2"/>
      <c r="E114" s="2"/>
      <c r="F114" s="2"/>
      <c r="G114" s="2"/>
      <c r="H114" s="2"/>
    </row>
    <row r="115" spans="3:8" x14ac:dyDescent="0.2">
      <c r="C115" s="2"/>
      <c r="D115" s="2"/>
      <c r="E115" s="2"/>
      <c r="F115" s="2"/>
      <c r="G115" s="2"/>
      <c r="H115" s="2"/>
    </row>
    <row r="116" spans="3:8" x14ac:dyDescent="0.2">
      <c r="C116" s="2"/>
      <c r="D116" s="2"/>
      <c r="E116" s="2"/>
      <c r="F116" s="2"/>
      <c r="G116" s="2"/>
      <c r="H116" s="2"/>
    </row>
    <row r="117" spans="3:8" x14ac:dyDescent="0.2">
      <c r="C117" s="2"/>
      <c r="D117" s="2"/>
      <c r="E117" s="2"/>
      <c r="F117" s="2"/>
      <c r="G117" s="2"/>
      <c r="H117" s="2"/>
    </row>
    <row r="118" spans="3:8" x14ac:dyDescent="0.2">
      <c r="C118" s="2"/>
      <c r="D118" s="2"/>
      <c r="E118" s="2"/>
      <c r="F118" s="2"/>
      <c r="G118" s="2"/>
      <c r="H118" s="2"/>
    </row>
    <row r="119" spans="3:8" x14ac:dyDescent="0.2">
      <c r="C119" s="2"/>
      <c r="D119" s="2"/>
      <c r="E119" s="2"/>
      <c r="F119" s="2"/>
      <c r="G119" s="2"/>
      <c r="H119" s="2"/>
    </row>
    <row r="120" spans="3:8" x14ac:dyDescent="0.2">
      <c r="C120" s="2"/>
      <c r="D120" s="2"/>
      <c r="E120" s="2"/>
      <c r="F120" s="2"/>
      <c r="G120" s="2"/>
      <c r="H120" s="2"/>
    </row>
    <row r="121" spans="3:8" x14ac:dyDescent="0.2">
      <c r="C121" s="2"/>
      <c r="D121" s="2"/>
      <c r="E121" s="2"/>
      <c r="F121" s="2"/>
      <c r="G121" s="2"/>
      <c r="H121" s="2"/>
    </row>
    <row r="122" spans="3:8" x14ac:dyDescent="0.2">
      <c r="C122" s="2"/>
      <c r="D122" s="2"/>
      <c r="E122" s="2"/>
      <c r="F122" s="2"/>
      <c r="G122" s="2"/>
      <c r="H122" s="2"/>
    </row>
    <row r="123" spans="3:8" x14ac:dyDescent="0.2">
      <c r="C123" s="2"/>
      <c r="D123" s="2"/>
      <c r="E123" s="2"/>
      <c r="F123" s="2"/>
      <c r="G123" s="2"/>
      <c r="H123" s="2"/>
    </row>
    <row r="124" spans="3:8" x14ac:dyDescent="0.2">
      <c r="C124" s="2"/>
      <c r="D124" s="2"/>
      <c r="E124" s="2"/>
      <c r="F124" s="2"/>
      <c r="G124" s="2"/>
      <c r="H124" s="2"/>
    </row>
    <row r="125" spans="3:8" x14ac:dyDescent="0.2">
      <c r="C125" s="2"/>
      <c r="D125" s="2"/>
      <c r="E125" s="2"/>
      <c r="F125" s="2"/>
      <c r="G125" s="2"/>
      <c r="H125" s="2"/>
    </row>
    <row r="126" spans="3:8" x14ac:dyDescent="0.2">
      <c r="C126" s="2"/>
      <c r="D126" s="2"/>
      <c r="E126" s="2"/>
      <c r="F126" s="2"/>
      <c r="G126" s="2"/>
      <c r="H126" s="2"/>
    </row>
    <row r="127" spans="3:8" x14ac:dyDescent="0.2">
      <c r="C127" s="2"/>
      <c r="D127" s="2"/>
      <c r="E127" s="2"/>
      <c r="F127" s="2"/>
      <c r="G127" s="2"/>
      <c r="H127" s="2"/>
    </row>
    <row r="128" spans="3:8" x14ac:dyDescent="0.2">
      <c r="C128" s="2"/>
      <c r="D128" s="2"/>
      <c r="E128" s="2"/>
      <c r="F128" s="2"/>
      <c r="G128" s="2"/>
      <c r="H128" s="2"/>
    </row>
    <row r="129" spans="3:8" x14ac:dyDescent="0.2">
      <c r="C129" s="2"/>
      <c r="D129" s="2"/>
      <c r="E129" s="2"/>
      <c r="F129" s="2"/>
      <c r="G129" s="2"/>
      <c r="H129" s="2"/>
    </row>
    <row r="130" spans="3:8" x14ac:dyDescent="0.2">
      <c r="C130" s="2"/>
      <c r="D130" s="2"/>
      <c r="E130" s="2"/>
      <c r="F130" s="2"/>
      <c r="G130" s="2"/>
      <c r="H130" s="2"/>
    </row>
    <row r="131" spans="3:8" x14ac:dyDescent="0.2">
      <c r="C131" s="2"/>
      <c r="D131" s="2"/>
      <c r="E131" s="2"/>
      <c r="F131" s="2"/>
      <c r="G131" s="2"/>
      <c r="H131" s="2"/>
    </row>
    <row r="132" spans="3:8" x14ac:dyDescent="0.2">
      <c r="C132" s="2"/>
      <c r="D132" s="2"/>
      <c r="E132" s="2"/>
      <c r="F132" s="2"/>
      <c r="G132" s="2"/>
      <c r="H132" s="2"/>
    </row>
    <row r="133" spans="3:8" x14ac:dyDescent="0.2">
      <c r="C133" s="2"/>
      <c r="D133" s="2"/>
      <c r="E133" s="2"/>
      <c r="F133" s="2"/>
      <c r="G133" s="2"/>
      <c r="H133" s="2"/>
    </row>
    <row r="134" spans="3:8" x14ac:dyDescent="0.2">
      <c r="C134" s="2"/>
      <c r="D134" s="2"/>
      <c r="E134" s="2"/>
      <c r="F134" s="2"/>
      <c r="G134" s="2"/>
      <c r="H134" s="2"/>
    </row>
    <row r="135" spans="3:8" x14ac:dyDescent="0.2">
      <c r="C135" s="2"/>
      <c r="D135" s="2"/>
      <c r="E135" s="2"/>
      <c r="F135" s="2"/>
      <c r="G135" s="2"/>
      <c r="H135" s="2"/>
    </row>
    <row r="136" spans="3:8" x14ac:dyDescent="0.2">
      <c r="C136" s="2"/>
      <c r="D136" s="2"/>
      <c r="E136" s="2"/>
      <c r="F136" s="2"/>
      <c r="G136" s="2"/>
      <c r="H136" s="2"/>
    </row>
    <row r="137" spans="3:8" x14ac:dyDescent="0.2">
      <c r="C137" s="2"/>
      <c r="D137" s="2"/>
      <c r="E137" s="2"/>
      <c r="F137" s="2"/>
      <c r="G137" s="2"/>
      <c r="H137" s="2"/>
    </row>
    <row r="138" spans="3:8" x14ac:dyDescent="0.2">
      <c r="C138" s="2"/>
      <c r="D138" s="2"/>
      <c r="E138" s="2"/>
      <c r="F138" s="2"/>
      <c r="G138" s="2"/>
      <c r="H138" s="2"/>
    </row>
    <row r="139" spans="3:8" x14ac:dyDescent="0.2">
      <c r="C139" s="2"/>
      <c r="D139" s="2"/>
      <c r="E139" s="2"/>
      <c r="F139" s="2"/>
      <c r="G139" s="2"/>
      <c r="H139" s="2"/>
    </row>
    <row r="140" spans="3:8" x14ac:dyDescent="0.2">
      <c r="C140" s="2"/>
      <c r="D140" s="2"/>
      <c r="E140" s="2"/>
      <c r="F140" s="2"/>
      <c r="G140" s="2"/>
      <c r="H140" s="2"/>
    </row>
    <row r="141" spans="3:8" x14ac:dyDescent="0.2">
      <c r="C141" s="2"/>
      <c r="D141" s="2"/>
      <c r="E141" s="2"/>
      <c r="F141" s="2"/>
      <c r="G141" s="2"/>
      <c r="H141" s="2"/>
    </row>
    <row r="142" spans="3:8" x14ac:dyDescent="0.2">
      <c r="C142" s="2"/>
      <c r="D142" s="2"/>
      <c r="E142" s="2"/>
      <c r="F142" s="2"/>
      <c r="G142" s="2"/>
      <c r="H142" s="2"/>
    </row>
    <row r="143" spans="3:8" x14ac:dyDescent="0.2">
      <c r="C143" s="2"/>
      <c r="D143" s="2"/>
      <c r="E143" s="2"/>
      <c r="F143" s="2"/>
      <c r="G143" s="2"/>
      <c r="H143" s="2"/>
    </row>
    <row r="144" spans="3:8" x14ac:dyDescent="0.2">
      <c r="C144" s="2"/>
      <c r="D144" s="2"/>
      <c r="E144" s="2"/>
      <c r="F144" s="2"/>
      <c r="G144" s="2"/>
      <c r="H144" s="2"/>
    </row>
    <row r="145" spans="3:8" x14ac:dyDescent="0.2">
      <c r="C145" s="2"/>
      <c r="D145" s="2"/>
      <c r="E145" s="2"/>
      <c r="F145" s="2"/>
      <c r="G145" s="2"/>
      <c r="H145" s="2"/>
    </row>
    <row r="146" spans="3:8" x14ac:dyDescent="0.2">
      <c r="C146" s="2"/>
      <c r="D146" s="2"/>
      <c r="E146" s="2"/>
      <c r="F146" s="2"/>
      <c r="G146" s="2"/>
      <c r="H146" s="2"/>
    </row>
    <row r="147" spans="3:8" x14ac:dyDescent="0.2">
      <c r="C147" s="2"/>
      <c r="D147" s="2"/>
      <c r="E147" s="2"/>
      <c r="F147" s="2"/>
      <c r="G147" s="2"/>
      <c r="H147" s="2"/>
    </row>
    <row r="148" spans="3:8" x14ac:dyDescent="0.2">
      <c r="C148" s="2"/>
      <c r="D148" s="2"/>
      <c r="E148" s="2"/>
      <c r="F148" s="2"/>
      <c r="G148" s="2"/>
      <c r="H148" s="2"/>
    </row>
    <row r="149" spans="3:8" x14ac:dyDescent="0.2">
      <c r="C149" s="2"/>
      <c r="D149" s="2"/>
      <c r="E149" s="2"/>
      <c r="F149" s="2"/>
      <c r="G149" s="2"/>
      <c r="H149" s="2"/>
    </row>
    <row r="150" spans="3:8" x14ac:dyDescent="0.2">
      <c r="C150" s="2"/>
      <c r="D150" s="2"/>
      <c r="E150" s="2"/>
      <c r="F150" s="2"/>
      <c r="G150" s="2"/>
      <c r="H150" s="2"/>
    </row>
    <row r="151" spans="3:8" x14ac:dyDescent="0.2">
      <c r="C151" s="2"/>
      <c r="D151" s="2"/>
      <c r="E151" s="2"/>
      <c r="F151" s="2"/>
      <c r="G151" s="2"/>
      <c r="H151" s="2"/>
    </row>
    <row r="152" spans="3:8" x14ac:dyDescent="0.2">
      <c r="C152" s="2"/>
      <c r="D152" s="2"/>
      <c r="E152" s="2"/>
      <c r="F152" s="2"/>
      <c r="G152" s="2"/>
      <c r="H152" s="2"/>
    </row>
    <row r="153" spans="3:8" x14ac:dyDescent="0.2">
      <c r="C153" s="2"/>
      <c r="D153" s="2"/>
      <c r="E153" s="2"/>
      <c r="F153" s="2"/>
      <c r="G153" s="2"/>
      <c r="H153" s="2"/>
    </row>
    <row r="154" spans="3:8" x14ac:dyDescent="0.2">
      <c r="C154" s="2"/>
      <c r="D154" s="2"/>
      <c r="E154" s="2"/>
      <c r="F154" s="2"/>
      <c r="G154" s="2"/>
      <c r="H154" s="2"/>
    </row>
    <row r="155" spans="3:8" x14ac:dyDescent="0.2">
      <c r="C155" s="2"/>
      <c r="D155" s="2"/>
      <c r="E155" s="2"/>
      <c r="F155" s="2"/>
      <c r="G155" s="2"/>
      <c r="H155" s="2"/>
    </row>
    <row r="156" spans="3:8" x14ac:dyDescent="0.2">
      <c r="C156" s="2"/>
      <c r="D156" s="2"/>
      <c r="E156" s="2"/>
      <c r="F156" s="2"/>
      <c r="G156" s="2"/>
      <c r="H156" s="2"/>
    </row>
    <row r="157" spans="3:8" x14ac:dyDescent="0.2">
      <c r="C157" s="2"/>
      <c r="D157" s="2"/>
      <c r="E157" s="2"/>
      <c r="F157" s="2"/>
      <c r="G157" s="2"/>
      <c r="H157" s="2"/>
    </row>
    <row r="158" spans="3:8" x14ac:dyDescent="0.2">
      <c r="C158" s="2"/>
      <c r="D158" s="2"/>
      <c r="E158" s="2"/>
      <c r="F158" s="2"/>
      <c r="G158" s="2"/>
      <c r="H158" s="2"/>
    </row>
    <row r="159" spans="3:8" x14ac:dyDescent="0.2">
      <c r="C159" s="2"/>
      <c r="D159" s="2"/>
      <c r="E159" s="2"/>
      <c r="F159" s="2"/>
      <c r="G159" s="2"/>
      <c r="H159" s="2"/>
    </row>
    <row r="160" spans="3:8" x14ac:dyDescent="0.2">
      <c r="C160" s="2"/>
      <c r="D160" s="2"/>
      <c r="E160" s="2"/>
      <c r="F160" s="2"/>
      <c r="G160" s="2"/>
      <c r="H160" s="2"/>
    </row>
    <row r="161" spans="3:8" x14ac:dyDescent="0.2">
      <c r="C161" s="2"/>
      <c r="D161" s="2"/>
      <c r="E161" s="2"/>
      <c r="F161" s="2"/>
      <c r="G161" s="2"/>
      <c r="H161" s="2"/>
    </row>
    <row r="162" spans="3:8" x14ac:dyDescent="0.2">
      <c r="C162" s="2"/>
      <c r="D162" s="2"/>
      <c r="E162" s="2"/>
      <c r="F162" s="2"/>
      <c r="G162" s="2"/>
      <c r="H162" s="2"/>
    </row>
    <row r="163" spans="3:8" x14ac:dyDescent="0.2">
      <c r="C163" s="2"/>
      <c r="D163" s="2"/>
      <c r="E163" s="2"/>
      <c r="F163" s="2"/>
      <c r="G163" s="2"/>
      <c r="H163" s="2"/>
    </row>
    <row r="164" spans="3:8" x14ac:dyDescent="0.2">
      <c r="C164" s="2"/>
      <c r="D164" s="2"/>
      <c r="E164" s="2"/>
      <c r="F164" s="2"/>
      <c r="G164" s="2"/>
      <c r="H164" s="2"/>
    </row>
    <row r="165" spans="3:8" x14ac:dyDescent="0.2">
      <c r="C165" s="2"/>
      <c r="D165" s="2"/>
      <c r="E165" s="2"/>
      <c r="F165" s="2"/>
      <c r="G165" s="2"/>
      <c r="H165" s="2"/>
    </row>
    <row r="166" spans="3:8" x14ac:dyDescent="0.2">
      <c r="C166" s="2"/>
      <c r="D166" s="2"/>
      <c r="E166" s="2"/>
      <c r="F166" s="2"/>
      <c r="G166" s="2"/>
      <c r="H166" s="2"/>
    </row>
  </sheetData>
  <autoFilter ref="A6:AC6" xr:uid="{ADFCAE3D-AF6C-47A3-AA7B-FAEE7ED14F97}"/>
  <mergeCells count="4">
    <mergeCell ref="A4:B4"/>
    <mergeCell ref="A3:E3"/>
    <mergeCell ref="C4:D4"/>
    <mergeCell ref="F3:F6"/>
  </mergeCells>
  <phoneticPr fontId="10"/>
  <pageMargins left="0.70866141732283472" right="0.70866141732283472" top="0.74803149606299213" bottom="0.74803149606299213" header="0.31496062992125984" footer="0.31496062992125984"/>
  <pageSetup paperSize="8" scale="79" fitToHeight="0" pageOrder="overThenDown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A1:AL139"/>
  <sheetViews>
    <sheetView showGridLines="0" zoomScaleNormal="100" zoomScaleSheetLayoutView="70" workbookViewId="0">
      <pane xSplit="8" ySplit="6" topLeftCell="I7" activePane="bottomRight" state="frozen"/>
      <selection pane="topRight"/>
      <selection pane="bottomLeft"/>
      <selection pane="bottomRight"/>
    </sheetView>
  </sheetViews>
  <sheetFormatPr defaultRowHeight="13" x14ac:dyDescent="0.2"/>
  <cols>
    <col min="1" max="2" width="5.36328125" style="2" customWidth="1"/>
    <col min="3" max="3" width="5.36328125" style="57" customWidth="1"/>
    <col min="4" max="4" width="5.36328125" style="28" customWidth="1"/>
    <col min="5" max="5" width="7.54296875" style="28" customWidth="1"/>
    <col min="6" max="6" width="6.36328125" style="28" customWidth="1"/>
    <col min="7" max="8" width="26.36328125" style="4" customWidth="1"/>
    <col min="9" max="32" width="8.36328125" style="2" customWidth="1"/>
    <col min="33" max="38" width="5.36328125" style="91" customWidth="1"/>
    <col min="39" max="39" width="2.1796875" style="2" customWidth="1"/>
    <col min="40" max="195" width="8.7265625" style="2"/>
    <col min="196" max="197" width="4.36328125" style="2" customWidth="1"/>
    <col min="198" max="198" width="8" style="2" customWidth="1"/>
    <col min="199" max="199" width="9.6328125" style="2" customWidth="1"/>
    <col min="200" max="200" width="20.6328125" style="2" customWidth="1"/>
    <col min="201" max="201" width="6.453125" style="2" customWidth="1"/>
    <col min="202" max="204" width="7.6328125" style="2" bestFit="1" customWidth="1"/>
    <col min="205" max="205" width="9.90625" style="2" bestFit="1" customWidth="1"/>
    <col min="206" max="206" width="14.36328125" style="2" bestFit="1" customWidth="1"/>
    <col min="207" max="215" width="7.6328125" style="2" bestFit="1" customWidth="1"/>
    <col min="216" max="217" width="9.90625" style="2" bestFit="1" customWidth="1"/>
    <col min="218" max="219" width="7.6328125" style="2" bestFit="1" customWidth="1"/>
    <col min="220" max="221" width="9.90625" style="2" bestFit="1" customWidth="1"/>
    <col min="222" max="223" width="7.6328125" style="2" bestFit="1" customWidth="1"/>
    <col min="224" max="229" width="4.36328125" style="2" customWidth="1"/>
    <col min="230" max="230" width="20.6328125" style="2" customWidth="1"/>
    <col min="231" max="451" width="8.7265625" style="2"/>
    <col min="452" max="453" width="4.36328125" style="2" customWidth="1"/>
    <col min="454" max="454" width="8" style="2" customWidth="1"/>
    <col min="455" max="455" width="9.6328125" style="2" customWidth="1"/>
    <col min="456" max="456" width="20.6328125" style="2" customWidth="1"/>
    <col min="457" max="457" width="6.453125" style="2" customWidth="1"/>
    <col min="458" max="460" width="7.6328125" style="2" bestFit="1" customWidth="1"/>
    <col min="461" max="461" width="9.90625" style="2" bestFit="1" customWidth="1"/>
    <col min="462" max="462" width="14.36328125" style="2" bestFit="1" customWidth="1"/>
    <col min="463" max="471" width="7.6328125" style="2" bestFit="1" customWidth="1"/>
    <col min="472" max="473" width="9.90625" style="2" bestFit="1" customWidth="1"/>
    <col min="474" max="475" width="7.6328125" style="2" bestFit="1" customWidth="1"/>
    <col min="476" max="477" width="9.90625" style="2" bestFit="1" customWidth="1"/>
    <col min="478" max="479" width="7.6328125" style="2" bestFit="1" customWidth="1"/>
    <col min="480" max="485" width="4.36328125" style="2" customWidth="1"/>
    <col min="486" max="486" width="20.6328125" style="2" customWidth="1"/>
    <col min="487" max="707" width="8.7265625" style="2"/>
    <col min="708" max="709" width="4.36328125" style="2" customWidth="1"/>
    <col min="710" max="710" width="8" style="2" customWidth="1"/>
    <col min="711" max="711" width="9.6328125" style="2" customWidth="1"/>
    <col min="712" max="712" width="20.6328125" style="2" customWidth="1"/>
    <col min="713" max="713" width="6.453125" style="2" customWidth="1"/>
    <col min="714" max="716" width="7.6328125" style="2" bestFit="1" customWidth="1"/>
    <col min="717" max="717" width="9.90625" style="2" bestFit="1" customWidth="1"/>
    <col min="718" max="718" width="14.36328125" style="2" bestFit="1" customWidth="1"/>
    <col min="719" max="727" width="7.6328125" style="2" bestFit="1" customWidth="1"/>
    <col min="728" max="729" width="9.90625" style="2" bestFit="1" customWidth="1"/>
    <col min="730" max="731" width="7.6328125" style="2" bestFit="1" customWidth="1"/>
    <col min="732" max="733" width="9.90625" style="2" bestFit="1" customWidth="1"/>
    <col min="734" max="735" width="7.6328125" style="2" bestFit="1" customWidth="1"/>
    <col min="736" max="741" width="4.36328125" style="2" customWidth="1"/>
    <col min="742" max="742" width="20.6328125" style="2" customWidth="1"/>
    <col min="743" max="963" width="8.7265625" style="2"/>
    <col min="964" max="965" width="4.36328125" style="2" customWidth="1"/>
    <col min="966" max="966" width="8" style="2" customWidth="1"/>
    <col min="967" max="967" width="9.6328125" style="2" customWidth="1"/>
    <col min="968" max="968" width="20.6328125" style="2" customWidth="1"/>
    <col min="969" max="969" width="6.453125" style="2" customWidth="1"/>
    <col min="970" max="972" width="7.6328125" style="2" bestFit="1" customWidth="1"/>
    <col min="973" max="973" width="9.90625" style="2" bestFit="1" customWidth="1"/>
    <col min="974" max="974" width="14.36328125" style="2" bestFit="1" customWidth="1"/>
    <col min="975" max="983" width="7.6328125" style="2" bestFit="1" customWidth="1"/>
    <col min="984" max="985" width="9.90625" style="2" bestFit="1" customWidth="1"/>
    <col min="986" max="987" width="7.6328125" style="2" bestFit="1" customWidth="1"/>
    <col min="988" max="989" width="9.90625" style="2" bestFit="1" customWidth="1"/>
    <col min="990" max="991" width="7.6328125" style="2" bestFit="1" customWidth="1"/>
    <col min="992" max="997" width="4.36328125" style="2" customWidth="1"/>
    <col min="998" max="998" width="20.6328125" style="2" customWidth="1"/>
    <col min="999" max="1219" width="8.7265625" style="2"/>
    <col min="1220" max="1221" width="4.36328125" style="2" customWidth="1"/>
    <col min="1222" max="1222" width="8" style="2" customWidth="1"/>
    <col min="1223" max="1223" width="9.6328125" style="2" customWidth="1"/>
    <col min="1224" max="1224" width="20.6328125" style="2" customWidth="1"/>
    <col min="1225" max="1225" width="6.453125" style="2" customWidth="1"/>
    <col min="1226" max="1228" width="7.6328125" style="2" bestFit="1" customWidth="1"/>
    <col min="1229" max="1229" width="9.90625" style="2" bestFit="1" customWidth="1"/>
    <col min="1230" max="1230" width="14.36328125" style="2" bestFit="1" customWidth="1"/>
    <col min="1231" max="1239" width="7.6328125" style="2" bestFit="1" customWidth="1"/>
    <col min="1240" max="1241" width="9.90625" style="2" bestFit="1" customWidth="1"/>
    <col min="1242" max="1243" width="7.6328125" style="2" bestFit="1" customWidth="1"/>
    <col min="1244" max="1245" width="9.90625" style="2" bestFit="1" customWidth="1"/>
    <col min="1246" max="1247" width="7.6328125" style="2" bestFit="1" customWidth="1"/>
    <col min="1248" max="1253" width="4.36328125" style="2" customWidth="1"/>
    <col min="1254" max="1254" width="20.6328125" style="2" customWidth="1"/>
    <col min="1255" max="1475" width="8.7265625" style="2"/>
    <col min="1476" max="1477" width="4.36328125" style="2" customWidth="1"/>
    <col min="1478" max="1478" width="8" style="2" customWidth="1"/>
    <col min="1479" max="1479" width="9.6328125" style="2" customWidth="1"/>
    <col min="1480" max="1480" width="20.6328125" style="2" customWidth="1"/>
    <col min="1481" max="1481" width="6.453125" style="2" customWidth="1"/>
    <col min="1482" max="1484" width="7.6328125" style="2" bestFit="1" customWidth="1"/>
    <col min="1485" max="1485" width="9.90625" style="2" bestFit="1" customWidth="1"/>
    <col min="1486" max="1486" width="14.36328125" style="2" bestFit="1" customWidth="1"/>
    <col min="1487" max="1495" width="7.6328125" style="2" bestFit="1" customWidth="1"/>
    <col min="1496" max="1497" width="9.90625" style="2" bestFit="1" customWidth="1"/>
    <col min="1498" max="1499" width="7.6328125" style="2" bestFit="1" customWidth="1"/>
    <col min="1500" max="1501" width="9.90625" style="2" bestFit="1" customWidth="1"/>
    <col min="1502" max="1503" width="7.6328125" style="2" bestFit="1" customWidth="1"/>
    <col min="1504" max="1509" width="4.36328125" style="2" customWidth="1"/>
    <col min="1510" max="1510" width="20.6328125" style="2" customWidth="1"/>
    <col min="1511" max="1731" width="8.7265625" style="2"/>
    <col min="1732" max="1733" width="4.36328125" style="2" customWidth="1"/>
    <col min="1734" max="1734" width="8" style="2" customWidth="1"/>
    <col min="1735" max="1735" width="9.6328125" style="2" customWidth="1"/>
    <col min="1736" max="1736" width="20.6328125" style="2" customWidth="1"/>
    <col min="1737" max="1737" width="6.453125" style="2" customWidth="1"/>
    <col min="1738" max="1740" width="7.6328125" style="2" bestFit="1" customWidth="1"/>
    <col min="1741" max="1741" width="9.90625" style="2" bestFit="1" customWidth="1"/>
    <col min="1742" max="1742" width="14.36328125" style="2" bestFit="1" customWidth="1"/>
    <col min="1743" max="1751" width="7.6328125" style="2" bestFit="1" customWidth="1"/>
    <col min="1752" max="1753" width="9.90625" style="2" bestFit="1" customWidth="1"/>
    <col min="1754" max="1755" width="7.6328125" style="2" bestFit="1" customWidth="1"/>
    <col min="1756" max="1757" width="9.90625" style="2" bestFit="1" customWidth="1"/>
    <col min="1758" max="1759" width="7.6328125" style="2" bestFit="1" customWidth="1"/>
    <col min="1760" max="1765" width="4.36328125" style="2" customWidth="1"/>
    <col min="1766" max="1766" width="20.6328125" style="2" customWidth="1"/>
    <col min="1767" max="1987" width="8.7265625" style="2"/>
    <col min="1988" max="1989" width="4.36328125" style="2" customWidth="1"/>
    <col min="1990" max="1990" width="8" style="2" customWidth="1"/>
    <col min="1991" max="1991" width="9.6328125" style="2" customWidth="1"/>
    <col min="1992" max="1992" width="20.6328125" style="2" customWidth="1"/>
    <col min="1993" max="1993" width="6.453125" style="2" customWidth="1"/>
    <col min="1994" max="1996" width="7.6328125" style="2" bestFit="1" customWidth="1"/>
    <col min="1997" max="1997" width="9.90625" style="2" bestFit="1" customWidth="1"/>
    <col min="1998" max="1998" width="14.36328125" style="2" bestFit="1" customWidth="1"/>
    <col min="1999" max="2007" width="7.6328125" style="2" bestFit="1" customWidth="1"/>
    <col min="2008" max="2009" width="9.90625" style="2" bestFit="1" customWidth="1"/>
    <col min="2010" max="2011" width="7.6328125" style="2" bestFit="1" customWidth="1"/>
    <col min="2012" max="2013" width="9.90625" style="2" bestFit="1" customWidth="1"/>
    <col min="2014" max="2015" width="7.6328125" style="2" bestFit="1" customWidth="1"/>
    <col min="2016" max="2021" width="4.36328125" style="2" customWidth="1"/>
    <col min="2022" max="2022" width="20.6328125" style="2" customWidth="1"/>
    <col min="2023" max="2243" width="8.7265625" style="2"/>
    <col min="2244" max="2245" width="4.36328125" style="2" customWidth="1"/>
    <col min="2246" max="2246" width="8" style="2" customWidth="1"/>
    <col min="2247" max="2247" width="9.6328125" style="2" customWidth="1"/>
    <col min="2248" max="2248" width="20.6328125" style="2" customWidth="1"/>
    <col min="2249" max="2249" width="6.453125" style="2" customWidth="1"/>
    <col min="2250" max="2252" width="7.6328125" style="2" bestFit="1" customWidth="1"/>
    <col min="2253" max="2253" width="9.90625" style="2" bestFit="1" customWidth="1"/>
    <col min="2254" max="2254" width="14.36328125" style="2" bestFit="1" customWidth="1"/>
    <col min="2255" max="2263" width="7.6328125" style="2" bestFit="1" customWidth="1"/>
    <col min="2264" max="2265" width="9.90625" style="2" bestFit="1" customWidth="1"/>
    <col min="2266" max="2267" width="7.6328125" style="2" bestFit="1" customWidth="1"/>
    <col min="2268" max="2269" width="9.90625" style="2" bestFit="1" customWidth="1"/>
    <col min="2270" max="2271" width="7.6328125" style="2" bestFit="1" customWidth="1"/>
    <col min="2272" max="2277" width="4.36328125" style="2" customWidth="1"/>
    <col min="2278" max="2278" width="20.6328125" style="2" customWidth="1"/>
    <col min="2279" max="2499" width="8.7265625" style="2"/>
    <col min="2500" max="2501" width="4.36328125" style="2" customWidth="1"/>
    <col min="2502" max="2502" width="8" style="2" customWidth="1"/>
    <col min="2503" max="2503" width="9.6328125" style="2" customWidth="1"/>
    <col min="2504" max="2504" width="20.6328125" style="2" customWidth="1"/>
    <col min="2505" max="2505" width="6.453125" style="2" customWidth="1"/>
    <col min="2506" max="2508" width="7.6328125" style="2" bestFit="1" customWidth="1"/>
    <col min="2509" max="2509" width="9.90625" style="2" bestFit="1" customWidth="1"/>
    <col min="2510" max="2510" width="14.36328125" style="2" bestFit="1" customWidth="1"/>
    <col min="2511" max="2519" width="7.6328125" style="2" bestFit="1" customWidth="1"/>
    <col min="2520" max="2521" width="9.90625" style="2" bestFit="1" customWidth="1"/>
    <col min="2522" max="2523" width="7.6328125" style="2" bestFit="1" customWidth="1"/>
    <col min="2524" max="2525" width="9.90625" style="2" bestFit="1" customWidth="1"/>
    <col min="2526" max="2527" width="7.6328125" style="2" bestFit="1" customWidth="1"/>
    <col min="2528" max="2533" width="4.36328125" style="2" customWidth="1"/>
    <col min="2534" max="2534" width="20.6328125" style="2" customWidth="1"/>
    <col min="2535" max="2755" width="8.7265625" style="2"/>
    <col min="2756" max="2757" width="4.36328125" style="2" customWidth="1"/>
    <col min="2758" max="2758" width="8" style="2" customWidth="1"/>
    <col min="2759" max="2759" width="9.6328125" style="2" customWidth="1"/>
    <col min="2760" max="2760" width="20.6328125" style="2" customWidth="1"/>
    <col min="2761" max="2761" width="6.453125" style="2" customWidth="1"/>
    <col min="2762" max="2764" width="7.6328125" style="2" bestFit="1" customWidth="1"/>
    <col min="2765" max="2765" width="9.90625" style="2" bestFit="1" customWidth="1"/>
    <col min="2766" max="2766" width="14.36328125" style="2" bestFit="1" customWidth="1"/>
    <col min="2767" max="2775" width="7.6328125" style="2" bestFit="1" customWidth="1"/>
    <col min="2776" max="2777" width="9.90625" style="2" bestFit="1" customWidth="1"/>
    <col min="2778" max="2779" width="7.6328125" style="2" bestFit="1" customWidth="1"/>
    <col min="2780" max="2781" width="9.90625" style="2" bestFit="1" customWidth="1"/>
    <col min="2782" max="2783" width="7.6328125" style="2" bestFit="1" customWidth="1"/>
    <col min="2784" max="2789" width="4.36328125" style="2" customWidth="1"/>
    <col min="2790" max="2790" width="20.6328125" style="2" customWidth="1"/>
    <col min="2791" max="3011" width="8.7265625" style="2"/>
    <col min="3012" max="3013" width="4.36328125" style="2" customWidth="1"/>
    <col min="3014" max="3014" width="8" style="2" customWidth="1"/>
    <col min="3015" max="3015" width="9.6328125" style="2" customWidth="1"/>
    <col min="3016" max="3016" width="20.6328125" style="2" customWidth="1"/>
    <col min="3017" max="3017" width="6.453125" style="2" customWidth="1"/>
    <col min="3018" max="3020" width="7.6328125" style="2" bestFit="1" customWidth="1"/>
    <col min="3021" max="3021" width="9.90625" style="2" bestFit="1" customWidth="1"/>
    <col min="3022" max="3022" width="14.36328125" style="2" bestFit="1" customWidth="1"/>
    <col min="3023" max="3031" width="7.6328125" style="2" bestFit="1" customWidth="1"/>
    <col min="3032" max="3033" width="9.90625" style="2" bestFit="1" customWidth="1"/>
    <col min="3034" max="3035" width="7.6328125" style="2" bestFit="1" customWidth="1"/>
    <col min="3036" max="3037" width="9.90625" style="2" bestFit="1" customWidth="1"/>
    <col min="3038" max="3039" width="7.6328125" style="2" bestFit="1" customWidth="1"/>
    <col min="3040" max="3045" width="4.36328125" style="2" customWidth="1"/>
    <col min="3046" max="3046" width="20.6328125" style="2" customWidth="1"/>
    <col min="3047" max="3267" width="8.7265625" style="2"/>
    <col min="3268" max="3269" width="4.36328125" style="2" customWidth="1"/>
    <col min="3270" max="3270" width="8" style="2" customWidth="1"/>
    <col min="3271" max="3271" width="9.6328125" style="2" customWidth="1"/>
    <col min="3272" max="3272" width="20.6328125" style="2" customWidth="1"/>
    <col min="3273" max="3273" width="6.453125" style="2" customWidth="1"/>
    <col min="3274" max="3276" width="7.6328125" style="2" bestFit="1" customWidth="1"/>
    <col min="3277" max="3277" width="9.90625" style="2" bestFit="1" customWidth="1"/>
    <col min="3278" max="3278" width="14.36328125" style="2" bestFit="1" customWidth="1"/>
    <col min="3279" max="3287" width="7.6328125" style="2" bestFit="1" customWidth="1"/>
    <col min="3288" max="3289" width="9.90625" style="2" bestFit="1" customWidth="1"/>
    <col min="3290" max="3291" width="7.6328125" style="2" bestFit="1" customWidth="1"/>
    <col min="3292" max="3293" width="9.90625" style="2" bestFit="1" customWidth="1"/>
    <col min="3294" max="3295" width="7.6328125" style="2" bestFit="1" customWidth="1"/>
    <col min="3296" max="3301" width="4.36328125" style="2" customWidth="1"/>
    <col min="3302" max="3302" width="20.6328125" style="2" customWidth="1"/>
    <col min="3303" max="3523" width="8.7265625" style="2"/>
    <col min="3524" max="3525" width="4.36328125" style="2" customWidth="1"/>
    <col min="3526" max="3526" width="8" style="2" customWidth="1"/>
    <col min="3527" max="3527" width="9.6328125" style="2" customWidth="1"/>
    <col min="3528" max="3528" width="20.6328125" style="2" customWidth="1"/>
    <col min="3529" max="3529" width="6.453125" style="2" customWidth="1"/>
    <col min="3530" max="3532" width="7.6328125" style="2" bestFit="1" customWidth="1"/>
    <col min="3533" max="3533" width="9.90625" style="2" bestFit="1" customWidth="1"/>
    <col min="3534" max="3534" width="14.36328125" style="2" bestFit="1" customWidth="1"/>
    <col min="3535" max="3543" width="7.6328125" style="2" bestFit="1" customWidth="1"/>
    <col min="3544" max="3545" width="9.90625" style="2" bestFit="1" customWidth="1"/>
    <col min="3546" max="3547" width="7.6328125" style="2" bestFit="1" customWidth="1"/>
    <col min="3548" max="3549" width="9.90625" style="2" bestFit="1" customWidth="1"/>
    <col min="3550" max="3551" width="7.6328125" style="2" bestFit="1" customWidth="1"/>
    <col min="3552" max="3557" width="4.36328125" style="2" customWidth="1"/>
    <col min="3558" max="3558" width="20.6328125" style="2" customWidth="1"/>
    <col min="3559" max="3779" width="8.7265625" style="2"/>
    <col min="3780" max="3781" width="4.36328125" style="2" customWidth="1"/>
    <col min="3782" max="3782" width="8" style="2" customWidth="1"/>
    <col min="3783" max="3783" width="9.6328125" style="2" customWidth="1"/>
    <col min="3784" max="3784" width="20.6328125" style="2" customWidth="1"/>
    <col min="3785" max="3785" width="6.453125" style="2" customWidth="1"/>
    <col min="3786" max="3788" width="7.6328125" style="2" bestFit="1" customWidth="1"/>
    <col min="3789" max="3789" width="9.90625" style="2" bestFit="1" customWidth="1"/>
    <col min="3790" max="3790" width="14.36328125" style="2" bestFit="1" customWidth="1"/>
    <col min="3791" max="3799" width="7.6328125" style="2" bestFit="1" customWidth="1"/>
    <col min="3800" max="3801" width="9.90625" style="2" bestFit="1" customWidth="1"/>
    <col min="3802" max="3803" width="7.6328125" style="2" bestFit="1" customWidth="1"/>
    <col min="3804" max="3805" width="9.90625" style="2" bestFit="1" customWidth="1"/>
    <col min="3806" max="3807" width="7.6328125" style="2" bestFit="1" customWidth="1"/>
    <col min="3808" max="3813" width="4.36328125" style="2" customWidth="1"/>
    <col min="3814" max="3814" width="20.6328125" style="2" customWidth="1"/>
    <col min="3815" max="4035" width="8.7265625" style="2"/>
    <col min="4036" max="4037" width="4.36328125" style="2" customWidth="1"/>
    <col min="4038" max="4038" width="8" style="2" customWidth="1"/>
    <col min="4039" max="4039" width="9.6328125" style="2" customWidth="1"/>
    <col min="4040" max="4040" width="20.6328125" style="2" customWidth="1"/>
    <col min="4041" max="4041" width="6.453125" style="2" customWidth="1"/>
    <col min="4042" max="4044" width="7.6328125" style="2" bestFit="1" customWidth="1"/>
    <col min="4045" max="4045" width="9.90625" style="2" bestFit="1" customWidth="1"/>
    <col min="4046" max="4046" width="14.36328125" style="2" bestFit="1" customWidth="1"/>
    <col min="4047" max="4055" width="7.6328125" style="2" bestFit="1" customWidth="1"/>
    <col min="4056" max="4057" width="9.90625" style="2" bestFit="1" customWidth="1"/>
    <col min="4058" max="4059" width="7.6328125" style="2" bestFit="1" customWidth="1"/>
    <col min="4060" max="4061" width="9.90625" style="2" bestFit="1" customWidth="1"/>
    <col min="4062" max="4063" width="7.6328125" style="2" bestFit="1" customWidth="1"/>
    <col min="4064" max="4069" width="4.36328125" style="2" customWidth="1"/>
    <col min="4070" max="4070" width="20.6328125" style="2" customWidth="1"/>
    <col min="4071" max="4291" width="8.7265625" style="2"/>
    <col min="4292" max="4293" width="4.36328125" style="2" customWidth="1"/>
    <col min="4294" max="4294" width="8" style="2" customWidth="1"/>
    <col min="4295" max="4295" width="9.6328125" style="2" customWidth="1"/>
    <col min="4296" max="4296" width="20.6328125" style="2" customWidth="1"/>
    <col min="4297" max="4297" width="6.453125" style="2" customWidth="1"/>
    <col min="4298" max="4300" width="7.6328125" style="2" bestFit="1" customWidth="1"/>
    <col min="4301" max="4301" width="9.90625" style="2" bestFit="1" customWidth="1"/>
    <col min="4302" max="4302" width="14.36328125" style="2" bestFit="1" customWidth="1"/>
    <col min="4303" max="4311" width="7.6328125" style="2" bestFit="1" customWidth="1"/>
    <col min="4312" max="4313" width="9.90625" style="2" bestFit="1" customWidth="1"/>
    <col min="4314" max="4315" width="7.6328125" style="2" bestFit="1" customWidth="1"/>
    <col min="4316" max="4317" width="9.90625" style="2" bestFit="1" customWidth="1"/>
    <col min="4318" max="4319" width="7.6328125" style="2" bestFit="1" customWidth="1"/>
    <col min="4320" max="4325" width="4.36328125" style="2" customWidth="1"/>
    <col min="4326" max="4326" width="20.6328125" style="2" customWidth="1"/>
    <col min="4327" max="4547" width="8.7265625" style="2"/>
    <col min="4548" max="4549" width="4.36328125" style="2" customWidth="1"/>
    <col min="4550" max="4550" width="8" style="2" customWidth="1"/>
    <col min="4551" max="4551" width="9.6328125" style="2" customWidth="1"/>
    <col min="4552" max="4552" width="20.6328125" style="2" customWidth="1"/>
    <col min="4553" max="4553" width="6.453125" style="2" customWidth="1"/>
    <col min="4554" max="4556" width="7.6328125" style="2" bestFit="1" customWidth="1"/>
    <col min="4557" max="4557" width="9.90625" style="2" bestFit="1" customWidth="1"/>
    <col min="4558" max="4558" width="14.36328125" style="2" bestFit="1" customWidth="1"/>
    <col min="4559" max="4567" width="7.6328125" style="2" bestFit="1" customWidth="1"/>
    <col min="4568" max="4569" width="9.90625" style="2" bestFit="1" customWidth="1"/>
    <col min="4570" max="4571" width="7.6328125" style="2" bestFit="1" customWidth="1"/>
    <col min="4572" max="4573" width="9.90625" style="2" bestFit="1" customWidth="1"/>
    <col min="4574" max="4575" width="7.6328125" style="2" bestFit="1" customWidth="1"/>
    <col min="4576" max="4581" width="4.36328125" style="2" customWidth="1"/>
    <col min="4582" max="4582" width="20.6328125" style="2" customWidth="1"/>
    <col min="4583" max="4803" width="8.7265625" style="2"/>
    <col min="4804" max="4805" width="4.36328125" style="2" customWidth="1"/>
    <col min="4806" max="4806" width="8" style="2" customWidth="1"/>
    <col min="4807" max="4807" width="9.6328125" style="2" customWidth="1"/>
    <col min="4808" max="4808" width="20.6328125" style="2" customWidth="1"/>
    <col min="4809" max="4809" width="6.453125" style="2" customWidth="1"/>
    <col min="4810" max="4812" width="7.6328125" style="2" bestFit="1" customWidth="1"/>
    <col min="4813" max="4813" width="9.90625" style="2" bestFit="1" customWidth="1"/>
    <col min="4814" max="4814" width="14.36328125" style="2" bestFit="1" customWidth="1"/>
    <col min="4815" max="4823" width="7.6328125" style="2" bestFit="1" customWidth="1"/>
    <col min="4824" max="4825" width="9.90625" style="2" bestFit="1" customWidth="1"/>
    <col min="4826" max="4827" width="7.6328125" style="2" bestFit="1" customWidth="1"/>
    <col min="4828" max="4829" width="9.90625" style="2" bestFit="1" customWidth="1"/>
    <col min="4830" max="4831" width="7.6328125" style="2" bestFit="1" customWidth="1"/>
    <col min="4832" max="4837" width="4.36328125" style="2" customWidth="1"/>
    <col min="4838" max="4838" width="20.6328125" style="2" customWidth="1"/>
    <col min="4839" max="5059" width="8.7265625" style="2"/>
    <col min="5060" max="5061" width="4.36328125" style="2" customWidth="1"/>
    <col min="5062" max="5062" width="8" style="2" customWidth="1"/>
    <col min="5063" max="5063" width="9.6328125" style="2" customWidth="1"/>
    <col min="5064" max="5064" width="20.6328125" style="2" customWidth="1"/>
    <col min="5065" max="5065" width="6.453125" style="2" customWidth="1"/>
    <col min="5066" max="5068" width="7.6328125" style="2" bestFit="1" customWidth="1"/>
    <col min="5069" max="5069" width="9.90625" style="2" bestFit="1" customWidth="1"/>
    <col min="5070" max="5070" width="14.36328125" style="2" bestFit="1" customWidth="1"/>
    <col min="5071" max="5079" width="7.6328125" style="2" bestFit="1" customWidth="1"/>
    <col min="5080" max="5081" width="9.90625" style="2" bestFit="1" customWidth="1"/>
    <col min="5082" max="5083" width="7.6328125" style="2" bestFit="1" customWidth="1"/>
    <col min="5084" max="5085" width="9.90625" style="2" bestFit="1" customWidth="1"/>
    <col min="5086" max="5087" width="7.6328125" style="2" bestFit="1" customWidth="1"/>
    <col min="5088" max="5093" width="4.36328125" style="2" customWidth="1"/>
    <col min="5094" max="5094" width="20.6328125" style="2" customWidth="1"/>
    <col min="5095" max="5315" width="8.7265625" style="2"/>
    <col min="5316" max="5317" width="4.36328125" style="2" customWidth="1"/>
    <col min="5318" max="5318" width="8" style="2" customWidth="1"/>
    <col min="5319" max="5319" width="9.6328125" style="2" customWidth="1"/>
    <col min="5320" max="5320" width="20.6328125" style="2" customWidth="1"/>
    <col min="5321" max="5321" width="6.453125" style="2" customWidth="1"/>
    <col min="5322" max="5324" width="7.6328125" style="2" bestFit="1" customWidth="1"/>
    <col min="5325" max="5325" width="9.90625" style="2" bestFit="1" customWidth="1"/>
    <col min="5326" max="5326" width="14.36328125" style="2" bestFit="1" customWidth="1"/>
    <col min="5327" max="5335" width="7.6328125" style="2" bestFit="1" customWidth="1"/>
    <col min="5336" max="5337" width="9.90625" style="2" bestFit="1" customWidth="1"/>
    <col min="5338" max="5339" width="7.6328125" style="2" bestFit="1" customWidth="1"/>
    <col min="5340" max="5341" width="9.90625" style="2" bestFit="1" customWidth="1"/>
    <col min="5342" max="5343" width="7.6328125" style="2" bestFit="1" customWidth="1"/>
    <col min="5344" max="5349" width="4.36328125" style="2" customWidth="1"/>
    <col min="5350" max="5350" width="20.6328125" style="2" customWidth="1"/>
    <col min="5351" max="5571" width="8.7265625" style="2"/>
    <col min="5572" max="5573" width="4.36328125" style="2" customWidth="1"/>
    <col min="5574" max="5574" width="8" style="2" customWidth="1"/>
    <col min="5575" max="5575" width="9.6328125" style="2" customWidth="1"/>
    <col min="5576" max="5576" width="20.6328125" style="2" customWidth="1"/>
    <col min="5577" max="5577" width="6.453125" style="2" customWidth="1"/>
    <col min="5578" max="5580" width="7.6328125" style="2" bestFit="1" customWidth="1"/>
    <col min="5581" max="5581" width="9.90625" style="2" bestFit="1" customWidth="1"/>
    <col min="5582" max="5582" width="14.36328125" style="2" bestFit="1" customWidth="1"/>
    <col min="5583" max="5591" width="7.6328125" style="2" bestFit="1" customWidth="1"/>
    <col min="5592" max="5593" width="9.90625" style="2" bestFit="1" customWidth="1"/>
    <col min="5594" max="5595" width="7.6328125" style="2" bestFit="1" customWidth="1"/>
    <col min="5596" max="5597" width="9.90625" style="2" bestFit="1" customWidth="1"/>
    <col min="5598" max="5599" width="7.6328125" style="2" bestFit="1" customWidth="1"/>
    <col min="5600" max="5605" width="4.36328125" style="2" customWidth="1"/>
    <col min="5606" max="5606" width="20.6328125" style="2" customWidth="1"/>
    <col min="5607" max="5827" width="8.7265625" style="2"/>
    <col min="5828" max="5829" width="4.36328125" style="2" customWidth="1"/>
    <col min="5830" max="5830" width="8" style="2" customWidth="1"/>
    <col min="5831" max="5831" width="9.6328125" style="2" customWidth="1"/>
    <col min="5832" max="5832" width="20.6328125" style="2" customWidth="1"/>
    <col min="5833" max="5833" width="6.453125" style="2" customWidth="1"/>
    <col min="5834" max="5836" width="7.6328125" style="2" bestFit="1" customWidth="1"/>
    <col min="5837" max="5837" width="9.90625" style="2" bestFit="1" customWidth="1"/>
    <col min="5838" max="5838" width="14.36328125" style="2" bestFit="1" customWidth="1"/>
    <col min="5839" max="5847" width="7.6328125" style="2" bestFit="1" customWidth="1"/>
    <col min="5848" max="5849" width="9.90625" style="2" bestFit="1" customWidth="1"/>
    <col min="5850" max="5851" width="7.6328125" style="2" bestFit="1" customWidth="1"/>
    <col min="5852" max="5853" width="9.90625" style="2" bestFit="1" customWidth="1"/>
    <col min="5854" max="5855" width="7.6328125" style="2" bestFit="1" customWidth="1"/>
    <col min="5856" max="5861" width="4.36328125" style="2" customWidth="1"/>
    <col min="5862" max="5862" width="20.6328125" style="2" customWidth="1"/>
    <col min="5863" max="6083" width="8.7265625" style="2"/>
    <col min="6084" max="6085" width="4.36328125" style="2" customWidth="1"/>
    <col min="6086" max="6086" width="8" style="2" customWidth="1"/>
    <col min="6087" max="6087" width="9.6328125" style="2" customWidth="1"/>
    <col min="6088" max="6088" width="20.6328125" style="2" customWidth="1"/>
    <col min="6089" max="6089" width="6.453125" style="2" customWidth="1"/>
    <col min="6090" max="6092" width="7.6328125" style="2" bestFit="1" customWidth="1"/>
    <col min="6093" max="6093" width="9.90625" style="2" bestFit="1" customWidth="1"/>
    <col min="6094" max="6094" width="14.36328125" style="2" bestFit="1" customWidth="1"/>
    <col min="6095" max="6103" width="7.6328125" style="2" bestFit="1" customWidth="1"/>
    <col min="6104" max="6105" width="9.90625" style="2" bestFit="1" customWidth="1"/>
    <col min="6106" max="6107" width="7.6328125" style="2" bestFit="1" customWidth="1"/>
    <col min="6108" max="6109" width="9.90625" style="2" bestFit="1" customWidth="1"/>
    <col min="6110" max="6111" width="7.6328125" style="2" bestFit="1" customWidth="1"/>
    <col min="6112" max="6117" width="4.36328125" style="2" customWidth="1"/>
    <col min="6118" max="6118" width="20.6328125" style="2" customWidth="1"/>
    <col min="6119" max="6339" width="8.7265625" style="2"/>
    <col min="6340" max="6341" width="4.36328125" style="2" customWidth="1"/>
    <col min="6342" max="6342" width="8" style="2" customWidth="1"/>
    <col min="6343" max="6343" width="9.6328125" style="2" customWidth="1"/>
    <col min="6344" max="6344" width="20.6328125" style="2" customWidth="1"/>
    <col min="6345" max="6345" width="6.453125" style="2" customWidth="1"/>
    <col min="6346" max="6348" width="7.6328125" style="2" bestFit="1" customWidth="1"/>
    <col min="6349" max="6349" width="9.90625" style="2" bestFit="1" customWidth="1"/>
    <col min="6350" max="6350" width="14.36328125" style="2" bestFit="1" customWidth="1"/>
    <col min="6351" max="6359" width="7.6328125" style="2" bestFit="1" customWidth="1"/>
    <col min="6360" max="6361" width="9.90625" style="2" bestFit="1" customWidth="1"/>
    <col min="6362" max="6363" width="7.6328125" style="2" bestFit="1" customWidth="1"/>
    <col min="6364" max="6365" width="9.90625" style="2" bestFit="1" customWidth="1"/>
    <col min="6366" max="6367" width="7.6328125" style="2" bestFit="1" customWidth="1"/>
    <col min="6368" max="6373" width="4.36328125" style="2" customWidth="1"/>
    <col min="6374" max="6374" width="20.6328125" style="2" customWidth="1"/>
    <col min="6375" max="6595" width="8.7265625" style="2"/>
    <col min="6596" max="6597" width="4.36328125" style="2" customWidth="1"/>
    <col min="6598" max="6598" width="8" style="2" customWidth="1"/>
    <col min="6599" max="6599" width="9.6328125" style="2" customWidth="1"/>
    <col min="6600" max="6600" width="20.6328125" style="2" customWidth="1"/>
    <col min="6601" max="6601" width="6.453125" style="2" customWidth="1"/>
    <col min="6602" max="6604" width="7.6328125" style="2" bestFit="1" customWidth="1"/>
    <col min="6605" max="6605" width="9.90625" style="2" bestFit="1" customWidth="1"/>
    <col min="6606" max="6606" width="14.36328125" style="2" bestFit="1" customWidth="1"/>
    <col min="6607" max="6615" width="7.6328125" style="2" bestFit="1" customWidth="1"/>
    <col min="6616" max="6617" width="9.90625" style="2" bestFit="1" customWidth="1"/>
    <col min="6618" max="6619" width="7.6328125" style="2" bestFit="1" customWidth="1"/>
    <col min="6620" max="6621" width="9.90625" style="2" bestFit="1" customWidth="1"/>
    <col min="6622" max="6623" width="7.6328125" style="2" bestFit="1" customWidth="1"/>
    <col min="6624" max="6629" width="4.36328125" style="2" customWidth="1"/>
    <col min="6630" max="6630" width="20.6328125" style="2" customWidth="1"/>
    <col min="6631" max="6851" width="8.7265625" style="2"/>
    <col min="6852" max="6853" width="4.36328125" style="2" customWidth="1"/>
    <col min="6854" max="6854" width="8" style="2" customWidth="1"/>
    <col min="6855" max="6855" width="9.6328125" style="2" customWidth="1"/>
    <col min="6856" max="6856" width="20.6328125" style="2" customWidth="1"/>
    <col min="6857" max="6857" width="6.453125" style="2" customWidth="1"/>
    <col min="6858" max="6860" width="7.6328125" style="2" bestFit="1" customWidth="1"/>
    <col min="6861" max="6861" width="9.90625" style="2" bestFit="1" customWidth="1"/>
    <col min="6862" max="6862" width="14.36328125" style="2" bestFit="1" customWidth="1"/>
    <col min="6863" max="6871" width="7.6328125" style="2" bestFit="1" customWidth="1"/>
    <col min="6872" max="6873" width="9.90625" style="2" bestFit="1" customWidth="1"/>
    <col min="6874" max="6875" width="7.6328125" style="2" bestFit="1" customWidth="1"/>
    <col min="6876" max="6877" width="9.90625" style="2" bestFit="1" customWidth="1"/>
    <col min="6878" max="6879" width="7.6328125" style="2" bestFit="1" customWidth="1"/>
    <col min="6880" max="6885" width="4.36328125" style="2" customWidth="1"/>
    <col min="6886" max="6886" width="20.6328125" style="2" customWidth="1"/>
    <col min="6887" max="7107" width="8.7265625" style="2"/>
    <col min="7108" max="7109" width="4.36328125" style="2" customWidth="1"/>
    <col min="7110" max="7110" width="8" style="2" customWidth="1"/>
    <col min="7111" max="7111" width="9.6328125" style="2" customWidth="1"/>
    <col min="7112" max="7112" width="20.6328125" style="2" customWidth="1"/>
    <col min="7113" max="7113" width="6.453125" style="2" customWidth="1"/>
    <col min="7114" max="7116" width="7.6328125" style="2" bestFit="1" customWidth="1"/>
    <col min="7117" max="7117" width="9.90625" style="2" bestFit="1" customWidth="1"/>
    <col min="7118" max="7118" width="14.36328125" style="2" bestFit="1" customWidth="1"/>
    <col min="7119" max="7127" width="7.6328125" style="2" bestFit="1" customWidth="1"/>
    <col min="7128" max="7129" width="9.90625" style="2" bestFit="1" customWidth="1"/>
    <col min="7130" max="7131" width="7.6328125" style="2" bestFit="1" customWidth="1"/>
    <col min="7132" max="7133" width="9.90625" style="2" bestFit="1" customWidth="1"/>
    <col min="7134" max="7135" width="7.6328125" style="2" bestFit="1" customWidth="1"/>
    <col min="7136" max="7141" width="4.36328125" style="2" customWidth="1"/>
    <col min="7142" max="7142" width="20.6328125" style="2" customWidth="1"/>
    <col min="7143" max="7363" width="8.7265625" style="2"/>
    <col min="7364" max="7365" width="4.36328125" style="2" customWidth="1"/>
    <col min="7366" max="7366" width="8" style="2" customWidth="1"/>
    <col min="7367" max="7367" width="9.6328125" style="2" customWidth="1"/>
    <col min="7368" max="7368" width="20.6328125" style="2" customWidth="1"/>
    <col min="7369" max="7369" width="6.453125" style="2" customWidth="1"/>
    <col min="7370" max="7372" width="7.6328125" style="2" bestFit="1" customWidth="1"/>
    <col min="7373" max="7373" width="9.90625" style="2" bestFit="1" customWidth="1"/>
    <col min="7374" max="7374" width="14.36328125" style="2" bestFit="1" customWidth="1"/>
    <col min="7375" max="7383" width="7.6328125" style="2" bestFit="1" customWidth="1"/>
    <col min="7384" max="7385" width="9.90625" style="2" bestFit="1" customWidth="1"/>
    <col min="7386" max="7387" width="7.6328125" style="2" bestFit="1" customWidth="1"/>
    <col min="7388" max="7389" width="9.90625" style="2" bestFit="1" customWidth="1"/>
    <col min="7390" max="7391" width="7.6328125" style="2" bestFit="1" customWidth="1"/>
    <col min="7392" max="7397" width="4.36328125" style="2" customWidth="1"/>
    <col min="7398" max="7398" width="20.6328125" style="2" customWidth="1"/>
    <col min="7399" max="7619" width="8.7265625" style="2"/>
    <col min="7620" max="7621" width="4.36328125" style="2" customWidth="1"/>
    <col min="7622" max="7622" width="8" style="2" customWidth="1"/>
    <col min="7623" max="7623" width="9.6328125" style="2" customWidth="1"/>
    <col min="7624" max="7624" width="20.6328125" style="2" customWidth="1"/>
    <col min="7625" max="7625" width="6.453125" style="2" customWidth="1"/>
    <col min="7626" max="7628" width="7.6328125" style="2" bestFit="1" customWidth="1"/>
    <col min="7629" max="7629" width="9.90625" style="2" bestFit="1" customWidth="1"/>
    <col min="7630" max="7630" width="14.36328125" style="2" bestFit="1" customWidth="1"/>
    <col min="7631" max="7639" width="7.6328125" style="2" bestFit="1" customWidth="1"/>
    <col min="7640" max="7641" width="9.90625" style="2" bestFit="1" customWidth="1"/>
    <col min="7642" max="7643" width="7.6328125" style="2" bestFit="1" customWidth="1"/>
    <col min="7644" max="7645" width="9.90625" style="2" bestFit="1" customWidth="1"/>
    <col min="7646" max="7647" width="7.6328125" style="2" bestFit="1" customWidth="1"/>
    <col min="7648" max="7653" width="4.36328125" style="2" customWidth="1"/>
    <col min="7654" max="7654" width="20.6328125" style="2" customWidth="1"/>
    <col min="7655" max="7875" width="8.7265625" style="2"/>
    <col min="7876" max="7877" width="4.36328125" style="2" customWidth="1"/>
    <col min="7878" max="7878" width="8" style="2" customWidth="1"/>
    <col min="7879" max="7879" width="9.6328125" style="2" customWidth="1"/>
    <col min="7880" max="7880" width="20.6328125" style="2" customWidth="1"/>
    <col min="7881" max="7881" width="6.453125" style="2" customWidth="1"/>
    <col min="7882" max="7884" width="7.6328125" style="2" bestFit="1" customWidth="1"/>
    <col min="7885" max="7885" width="9.90625" style="2" bestFit="1" customWidth="1"/>
    <col min="7886" max="7886" width="14.36328125" style="2" bestFit="1" customWidth="1"/>
    <col min="7887" max="7895" width="7.6328125" style="2" bestFit="1" customWidth="1"/>
    <col min="7896" max="7897" width="9.90625" style="2" bestFit="1" customWidth="1"/>
    <col min="7898" max="7899" width="7.6328125" style="2" bestFit="1" customWidth="1"/>
    <col min="7900" max="7901" width="9.90625" style="2" bestFit="1" customWidth="1"/>
    <col min="7902" max="7903" width="7.6328125" style="2" bestFit="1" customWidth="1"/>
    <col min="7904" max="7909" width="4.36328125" style="2" customWidth="1"/>
    <col min="7910" max="7910" width="20.6328125" style="2" customWidth="1"/>
    <col min="7911" max="8131" width="8.7265625" style="2"/>
    <col min="8132" max="8133" width="4.36328125" style="2" customWidth="1"/>
    <col min="8134" max="8134" width="8" style="2" customWidth="1"/>
    <col min="8135" max="8135" width="9.6328125" style="2" customWidth="1"/>
    <col min="8136" max="8136" width="20.6328125" style="2" customWidth="1"/>
    <col min="8137" max="8137" width="6.453125" style="2" customWidth="1"/>
    <col min="8138" max="8140" width="7.6328125" style="2" bestFit="1" customWidth="1"/>
    <col min="8141" max="8141" width="9.90625" style="2" bestFit="1" customWidth="1"/>
    <col min="8142" max="8142" width="14.36328125" style="2" bestFit="1" customWidth="1"/>
    <col min="8143" max="8151" width="7.6328125" style="2" bestFit="1" customWidth="1"/>
    <col min="8152" max="8153" width="9.90625" style="2" bestFit="1" customWidth="1"/>
    <col min="8154" max="8155" width="7.6328125" style="2" bestFit="1" customWidth="1"/>
    <col min="8156" max="8157" width="9.90625" style="2" bestFit="1" customWidth="1"/>
    <col min="8158" max="8159" width="7.6328125" style="2" bestFit="1" customWidth="1"/>
    <col min="8160" max="8165" width="4.36328125" style="2" customWidth="1"/>
    <col min="8166" max="8166" width="20.6328125" style="2" customWidth="1"/>
    <col min="8167" max="8387" width="8.7265625" style="2"/>
    <col min="8388" max="8389" width="4.36328125" style="2" customWidth="1"/>
    <col min="8390" max="8390" width="8" style="2" customWidth="1"/>
    <col min="8391" max="8391" width="9.6328125" style="2" customWidth="1"/>
    <col min="8392" max="8392" width="20.6328125" style="2" customWidth="1"/>
    <col min="8393" max="8393" width="6.453125" style="2" customWidth="1"/>
    <col min="8394" max="8396" width="7.6328125" style="2" bestFit="1" customWidth="1"/>
    <col min="8397" max="8397" width="9.90625" style="2" bestFit="1" customWidth="1"/>
    <col min="8398" max="8398" width="14.36328125" style="2" bestFit="1" customWidth="1"/>
    <col min="8399" max="8407" width="7.6328125" style="2" bestFit="1" customWidth="1"/>
    <col min="8408" max="8409" width="9.90625" style="2" bestFit="1" customWidth="1"/>
    <col min="8410" max="8411" width="7.6328125" style="2" bestFit="1" customWidth="1"/>
    <col min="8412" max="8413" width="9.90625" style="2" bestFit="1" customWidth="1"/>
    <col min="8414" max="8415" width="7.6328125" style="2" bestFit="1" customWidth="1"/>
    <col min="8416" max="8421" width="4.36328125" style="2" customWidth="1"/>
    <col min="8422" max="8422" width="20.6328125" style="2" customWidth="1"/>
    <col min="8423" max="8643" width="8.7265625" style="2"/>
    <col min="8644" max="8645" width="4.36328125" style="2" customWidth="1"/>
    <col min="8646" max="8646" width="8" style="2" customWidth="1"/>
    <col min="8647" max="8647" width="9.6328125" style="2" customWidth="1"/>
    <col min="8648" max="8648" width="20.6328125" style="2" customWidth="1"/>
    <col min="8649" max="8649" width="6.453125" style="2" customWidth="1"/>
    <col min="8650" max="8652" width="7.6328125" style="2" bestFit="1" customWidth="1"/>
    <col min="8653" max="8653" width="9.90625" style="2" bestFit="1" customWidth="1"/>
    <col min="8654" max="8654" width="14.36328125" style="2" bestFit="1" customWidth="1"/>
    <col min="8655" max="8663" width="7.6328125" style="2" bestFit="1" customWidth="1"/>
    <col min="8664" max="8665" width="9.90625" style="2" bestFit="1" customWidth="1"/>
    <col min="8666" max="8667" width="7.6328125" style="2" bestFit="1" customWidth="1"/>
    <col min="8668" max="8669" width="9.90625" style="2" bestFit="1" customWidth="1"/>
    <col min="8670" max="8671" width="7.6328125" style="2" bestFit="1" customWidth="1"/>
    <col min="8672" max="8677" width="4.36328125" style="2" customWidth="1"/>
    <col min="8678" max="8678" width="20.6328125" style="2" customWidth="1"/>
    <col min="8679" max="8899" width="8.7265625" style="2"/>
    <col min="8900" max="8901" width="4.36328125" style="2" customWidth="1"/>
    <col min="8902" max="8902" width="8" style="2" customWidth="1"/>
    <col min="8903" max="8903" width="9.6328125" style="2" customWidth="1"/>
    <col min="8904" max="8904" width="20.6328125" style="2" customWidth="1"/>
    <col min="8905" max="8905" width="6.453125" style="2" customWidth="1"/>
    <col min="8906" max="8908" width="7.6328125" style="2" bestFit="1" customWidth="1"/>
    <col min="8909" max="8909" width="9.90625" style="2" bestFit="1" customWidth="1"/>
    <col min="8910" max="8910" width="14.36328125" style="2" bestFit="1" customWidth="1"/>
    <col min="8911" max="8919" width="7.6328125" style="2" bestFit="1" customWidth="1"/>
    <col min="8920" max="8921" width="9.90625" style="2" bestFit="1" customWidth="1"/>
    <col min="8922" max="8923" width="7.6328125" style="2" bestFit="1" customWidth="1"/>
    <col min="8924" max="8925" width="9.90625" style="2" bestFit="1" customWidth="1"/>
    <col min="8926" max="8927" width="7.6328125" style="2" bestFit="1" customWidth="1"/>
    <col min="8928" max="8933" width="4.36328125" style="2" customWidth="1"/>
    <col min="8934" max="8934" width="20.6328125" style="2" customWidth="1"/>
    <col min="8935" max="9155" width="8.7265625" style="2"/>
    <col min="9156" max="9157" width="4.36328125" style="2" customWidth="1"/>
    <col min="9158" max="9158" width="8" style="2" customWidth="1"/>
    <col min="9159" max="9159" width="9.6328125" style="2" customWidth="1"/>
    <col min="9160" max="9160" width="20.6328125" style="2" customWidth="1"/>
    <col min="9161" max="9161" width="6.453125" style="2" customWidth="1"/>
    <col min="9162" max="9164" width="7.6328125" style="2" bestFit="1" customWidth="1"/>
    <col min="9165" max="9165" width="9.90625" style="2" bestFit="1" customWidth="1"/>
    <col min="9166" max="9166" width="14.36328125" style="2" bestFit="1" customWidth="1"/>
    <col min="9167" max="9175" width="7.6328125" style="2" bestFit="1" customWidth="1"/>
    <col min="9176" max="9177" width="9.90625" style="2" bestFit="1" customWidth="1"/>
    <col min="9178" max="9179" width="7.6328125" style="2" bestFit="1" customWidth="1"/>
    <col min="9180" max="9181" width="9.90625" style="2" bestFit="1" customWidth="1"/>
    <col min="9182" max="9183" width="7.6328125" style="2" bestFit="1" customWidth="1"/>
    <col min="9184" max="9189" width="4.36328125" style="2" customWidth="1"/>
    <col min="9190" max="9190" width="20.6328125" style="2" customWidth="1"/>
    <col min="9191" max="9411" width="8.7265625" style="2"/>
    <col min="9412" max="9413" width="4.36328125" style="2" customWidth="1"/>
    <col min="9414" max="9414" width="8" style="2" customWidth="1"/>
    <col min="9415" max="9415" width="9.6328125" style="2" customWidth="1"/>
    <col min="9416" max="9416" width="20.6328125" style="2" customWidth="1"/>
    <col min="9417" max="9417" width="6.453125" style="2" customWidth="1"/>
    <col min="9418" max="9420" width="7.6328125" style="2" bestFit="1" customWidth="1"/>
    <col min="9421" max="9421" width="9.90625" style="2" bestFit="1" customWidth="1"/>
    <col min="9422" max="9422" width="14.36328125" style="2" bestFit="1" customWidth="1"/>
    <col min="9423" max="9431" width="7.6328125" style="2" bestFit="1" customWidth="1"/>
    <col min="9432" max="9433" width="9.90625" style="2" bestFit="1" customWidth="1"/>
    <col min="9434" max="9435" width="7.6328125" style="2" bestFit="1" customWidth="1"/>
    <col min="9436" max="9437" width="9.90625" style="2" bestFit="1" customWidth="1"/>
    <col min="9438" max="9439" width="7.6328125" style="2" bestFit="1" customWidth="1"/>
    <col min="9440" max="9445" width="4.36328125" style="2" customWidth="1"/>
    <col min="9446" max="9446" width="20.6328125" style="2" customWidth="1"/>
    <col min="9447" max="9667" width="8.7265625" style="2"/>
    <col min="9668" max="9669" width="4.36328125" style="2" customWidth="1"/>
    <col min="9670" max="9670" width="8" style="2" customWidth="1"/>
    <col min="9671" max="9671" width="9.6328125" style="2" customWidth="1"/>
    <col min="9672" max="9672" width="20.6328125" style="2" customWidth="1"/>
    <col min="9673" max="9673" width="6.453125" style="2" customWidth="1"/>
    <col min="9674" max="9676" width="7.6328125" style="2" bestFit="1" customWidth="1"/>
    <col min="9677" max="9677" width="9.90625" style="2" bestFit="1" customWidth="1"/>
    <col min="9678" max="9678" width="14.36328125" style="2" bestFit="1" customWidth="1"/>
    <col min="9679" max="9687" width="7.6328125" style="2" bestFit="1" customWidth="1"/>
    <col min="9688" max="9689" width="9.90625" style="2" bestFit="1" customWidth="1"/>
    <col min="9690" max="9691" width="7.6328125" style="2" bestFit="1" customWidth="1"/>
    <col min="9692" max="9693" width="9.90625" style="2" bestFit="1" customWidth="1"/>
    <col min="9694" max="9695" width="7.6328125" style="2" bestFit="1" customWidth="1"/>
    <col min="9696" max="9701" width="4.36328125" style="2" customWidth="1"/>
    <col min="9702" max="9702" width="20.6328125" style="2" customWidth="1"/>
    <col min="9703" max="9923" width="8.7265625" style="2"/>
    <col min="9924" max="9925" width="4.36328125" style="2" customWidth="1"/>
    <col min="9926" max="9926" width="8" style="2" customWidth="1"/>
    <col min="9927" max="9927" width="9.6328125" style="2" customWidth="1"/>
    <col min="9928" max="9928" width="20.6328125" style="2" customWidth="1"/>
    <col min="9929" max="9929" width="6.453125" style="2" customWidth="1"/>
    <col min="9930" max="9932" width="7.6328125" style="2" bestFit="1" customWidth="1"/>
    <col min="9933" max="9933" width="9.90625" style="2" bestFit="1" customWidth="1"/>
    <col min="9934" max="9934" width="14.36328125" style="2" bestFit="1" customWidth="1"/>
    <col min="9935" max="9943" width="7.6328125" style="2" bestFit="1" customWidth="1"/>
    <col min="9944" max="9945" width="9.90625" style="2" bestFit="1" customWidth="1"/>
    <col min="9946" max="9947" width="7.6328125" style="2" bestFit="1" customWidth="1"/>
    <col min="9948" max="9949" width="9.90625" style="2" bestFit="1" customWidth="1"/>
    <col min="9950" max="9951" width="7.6328125" style="2" bestFit="1" customWidth="1"/>
    <col min="9952" max="9957" width="4.36328125" style="2" customWidth="1"/>
    <col min="9958" max="9958" width="20.6328125" style="2" customWidth="1"/>
    <col min="9959" max="10179" width="8.7265625" style="2"/>
    <col min="10180" max="10181" width="4.36328125" style="2" customWidth="1"/>
    <col min="10182" max="10182" width="8" style="2" customWidth="1"/>
    <col min="10183" max="10183" width="9.6328125" style="2" customWidth="1"/>
    <col min="10184" max="10184" width="20.6328125" style="2" customWidth="1"/>
    <col min="10185" max="10185" width="6.453125" style="2" customWidth="1"/>
    <col min="10186" max="10188" width="7.6328125" style="2" bestFit="1" customWidth="1"/>
    <col min="10189" max="10189" width="9.90625" style="2" bestFit="1" customWidth="1"/>
    <col min="10190" max="10190" width="14.36328125" style="2" bestFit="1" customWidth="1"/>
    <col min="10191" max="10199" width="7.6328125" style="2" bestFit="1" customWidth="1"/>
    <col min="10200" max="10201" width="9.90625" style="2" bestFit="1" customWidth="1"/>
    <col min="10202" max="10203" width="7.6328125" style="2" bestFit="1" customWidth="1"/>
    <col min="10204" max="10205" width="9.90625" style="2" bestFit="1" customWidth="1"/>
    <col min="10206" max="10207" width="7.6328125" style="2" bestFit="1" customWidth="1"/>
    <col min="10208" max="10213" width="4.36328125" style="2" customWidth="1"/>
    <col min="10214" max="10214" width="20.6328125" style="2" customWidth="1"/>
    <col min="10215" max="10435" width="8.7265625" style="2"/>
    <col min="10436" max="10437" width="4.36328125" style="2" customWidth="1"/>
    <col min="10438" max="10438" width="8" style="2" customWidth="1"/>
    <col min="10439" max="10439" width="9.6328125" style="2" customWidth="1"/>
    <col min="10440" max="10440" width="20.6328125" style="2" customWidth="1"/>
    <col min="10441" max="10441" width="6.453125" style="2" customWidth="1"/>
    <col min="10442" max="10444" width="7.6328125" style="2" bestFit="1" customWidth="1"/>
    <col min="10445" max="10445" width="9.90625" style="2" bestFit="1" customWidth="1"/>
    <col min="10446" max="10446" width="14.36328125" style="2" bestFit="1" customWidth="1"/>
    <col min="10447" max="10455" width="7.6328125" style="2" bestFit="1" customWidth="1"/>
    <col min="10456" max="10457" width="9.90625" style="2" bestFit="1" customWidth="1"/>
    <col min="10458" max="10459" width="7.6328125" style="2" bestFit="1" customWidth="1"/>
    <col min="10460" max="10461" width="9.90625" style="2" bestFit="1" customWidth="1"/>
    <col min="10462" max="10463" width="7.6328125" style="2" bestFit="1" customWidth="1"/>
    <col min="10464" max="10469" width="4.36328125" style="2" customWidth="1"/>
    <col min="10470" max="10470" width="20.6328125" style="2" customWidth="1"/>
    <col min="10471" max="10691" width="8.7265625" style="2"/>
    <col min="10692" max="10693" width="4.36328125" style="2" customWidth="1"/>
    <col min="10694" max="10694" width="8" style="2" customWidth="1"/>
    <col min="10695" max="10695" width="9.6328125" style="2" customWidth="1"/>
    <col min="10696" max="10696" width="20.6328125" style="2" customWidth="1"/>
    <col min="10697" max="10697" width="6.453125" style="2" customWidth="1"/>
    <col min="10698" max="10700" width="7.6328125" style="2" bestFit="1" customWidth="1"/>
    <col min="10701" max="10701" width="9.90625" style="2" bestFit="1" customWidth="1"/>
    <col min="10702" max="10702" width="14.36328125" style="2" bestFit="1" customWidth="1"/>
    <col min="10703" max="10711" width="7.6328125" style="2" bestFit="1" customWidth="1"/>
    <col min="10712" max="10713" width="9.90625" style="2" bestFit="1" customWidth="1"/>
    <col min="10714" max="10715" width="7.6328125" style="2" bestFit="1" customWidth="1"/>
    <col min="10716" max="10717" width="9.90625" style="2" bestFit="1" customWidth="1"/>
    <col min="10718" max="10719" width="7.6328125" style="2" bestFit="1" customWidth="1"/>
    <col min="10720" max="10725" width="4.36328125" style="2" customWidth="1"/>
    <col min="10726" max="10726" width="20.6328125" style="2" customWidth="1"/>
    <col min="10727" max="10947" width="8.7265625" style="2"/>
    <col min="10948" max="10949" width="4.36328125" style="2" customWidth="1"/>
    <col min="10950" max="10950" width="8" style="2" customWidth="1"/>
    <col min="10951" max="10951" width="9.6328125" style="2" customWidth="1"/>
    <col min="10952" max="10952" width="20.6328125" style="2" customWidth="1"/>
    <col min="10953" max="10953" width="6.453125" style="2" customWidth="1"/>
    <col min="10954" max="10956" width="7.6328125" style="2" bestFit="1" customWidth="1"/>
    <col min="10957" max="10957" width="9.90625" style="2" bestFit="1" customWidth="1"/>
    <col min="10958" max="10958" width="14.36328125" style="2" bestFit="1" customWidth="1"/>
    <col min="10959" max="10967" width="7.6328125" style="2" bestFit="1" customWidth="1"/>
    <col min="10968" max="10969" width="9.90625" style="2" bestFit="1" customWidth="1"/>
    <col min="10970" max="10971" width="7.6328125" style="2" bestFit="1" customWidth="1"/>
    <col min="10972" max="10973" width="9.90625" style="2" bestFit="1" customWidth="1"/>
    <col min="10974" max="10975" width="7.6328125" style="2" bestFit="1" customWidth="1"/>
    <col min="10976" max="10981" width="4.36328125" style="2" customWidth="1"/>
    <col min="10982" max="10982" width="20.6328125" style="2" customWidth="1"/>
    <col min="10983" max="11203" width="8.7265625" style="2"/>
    <col min="11204" max="11205" width="4.36328125" style="2" customWidth="1"/>
    <col min="11206" max="11206" width="8" style="2" customWidth="1"/>
    <col min="11207" max="11207" width="9.6328125" style="2" customWidth="1"/>
    <col min="11208" max="11208" width="20.6328125" style="2" customWidth="1"/>
    <col min="11209" max="11209" width="6.453125" style="2" customWidth="1"/>
    <col min="11210" max="11212" width="7.6328125" style="2" bestFit="1" customWidth="1"/>
    <col min="11213" max="11213" width="9.90625" style="2" bestFit="1" customWidth="1"/>
    <col min="11214" max="11214" width="14.36328125" style="2" bestFit="1" customWidth="1"/>
    <col min="11215" max="11223" width="7.6328125" style="2" bestFit="1" customWidth="1"/>
    <col min="11224" max="11225" width="9.90625" style="2" bestFit="1" customWidth="1"/>
    <col min="11226" max="11227" width="7.6328125" style="2" bestFit="1" customWidth="1"/>
    <col min="11228" max="11229" width="9.90625" style="2" bestFit="1" customWidth="1"/>
    <col min="11230" max="11231" width="7.6328125" style="2" bestFit="1" customWidth="1"/>
    <col min="11232" max="11237" width="4.36328125" style="2" customWidth="1"/>
    <col min="11238" max="11238" width="20.6328125" style="2" customWidth="1"/>
    <col min="11239" max="11459" width="8.7265625" style="2"/>
    <col min="11460" max="11461" width="4.36328125" style="2" customWidth="1"/>
    <col min="11462" max="11462" width="8" style="2" customWidth="1"/>
    <col min="11463" max="11463" width="9.6328125" style="2" customWidth="1"/>
    <col min="11464" max="11464" width="20.6328125" style="2" customWidth="1"/>
    <col min="11465" max="11465" width="6.453125" style="2" customWidth="1"/>
    <col min="11466" max="11468" width="7.6328125" style="2" bestFit="1" customWidth="1"/>
    <col min="11469" max="11469" width="9.90625" style="2" bestFit="1" customWidth="1"/>
    <col min="11470" max="11470" width="14.36328125" style="2" bestFit="1" customWidth="1"/>
    <col min="11471" max="11479" width="7.6328125" style="2" bestFit="1" customWidth="1"/>
    <col min="11480" max="11481" width="9.90625" style="2" bestFit="1" customWidth="1"/>
    <col min="11482" max="11483" width="7.6328125" style="2" bestFit="1" customWidth="1"/>
    <col min="11484" max="11485" width="9.90625" style="2" bestFit="1" customWidth="1"/>
    <col min="11486" max="11487" width="7.6328125" style="2" bestFit="1" customWidth="1"/>
    <col min="11488" max="11493" width="4.36328125" style="2" customWidth="1"/>
    <col min="11494" max="11494" width="20.6328125" style="2" customWidth="1"/>
    <col min="11495" max="11715" width="8.7265625" style="2"/>
    <col min="11716" max="11717" width="4.36328125" style="2" customWidth="1"/>
    <col min="11718" max="11718" width="8" style="2" customWidth="1"/>
    <col min="11719" max="11719" width="9.6328125" style="2" customWidth="1"/>
    <col min="11720" max="11720" width="20.6328125" style="2" customWidth="1"/>
    <col min="11721" max="11721" width="6.453125" style="2" customWidth="1"/>
    <col min="11722" max="11724" width="7.6328125" style="2" bestFit="1" customWidth="1"/>
    <col min="11725" max="11725" width="9.90625" style="2" bestFit="1" customWidth="1"/>
    <col min="11726" max="11726" width="14.36328125" style="2" bestFit="1" customWidth="1"/>
    <col min="11727" max="11735" width="7.6328125" style="2" bestFit="1" customWidth="1"/>
    <col min="11736" max="11737" width="9.90625" style="2" bestFit="1" customWidth="1"/>
    <col min="11738" max="11739" width="7.6328125" style="2" bestFit="1" customWidth="1"/>
    <col min="11740" max="11741" width="9.90625" style="2" bestFit="1" customWidth="1"/>
    <col min="11742" max="11743" width="7.6328125" style="2" bestFit="1" customWidth="1"/>
    <col min="11744" max="11749" width="4.36328125" style="2" customWidth="1"/>
    <col min="11750" max="11750" width="20.6328125" style="2" customWidth="1"/>
    <col min="11751" max="11971" width="8.7265625" style="2"/>
    <col min="11972" max="11973" width="4.36328125" style="2" customWidth="1"/>
    <col min="11974" max="11974" width="8" style="2" customWidth="1"/>
    <col min="11975" max="11975" width="9.6328125" style="2" customWidth="1"/>
    <col min="11976" max="11976" width="20.6328125" style="2" customWidth="1"/>
    <col min="11977" max="11977" width="6.453125" style="2" customWidth="1"/>
    <col min="11978" max="11980" width="7.6328125" style="2" bestFit="1" customWidth="1"/>
    <col min="11981" max="11981" width="9.90625" style="2" bestFit="1" customWidth="1"/>
    <col min="11982" max="11982" width="14.36328125" style="2" bestFit="1" customWidth="1"/>
    <col min="11983" max="11991" width="7.6328125" style="2" bestFit="1" customWidth="1"/>
    <col min="11992" max="11993" width="9.90625" style="2" bestFit="1" customWidth="1"/>
    <col min="11994" max="11995" width="7.6328125" style="2" bestFit="1" customWidth="1"/>
    <col min="11996" max="11997" width="9.90625" style="2" bestFit="1" customWidth="1"/>
    <col min="11998" max="11999" width="7.6328125" style="2" bestFit="1" customWidth="1"/>
    <col min="12000" max="12005" width="4.36328125" style="2" customWidth="1"/>
    <col min="12006" max="12006" width="20.6328125" style="2" customWidth="1"/>
    <col min="12007" max="12227" width="8.7265625" style="2"/>
    <col min="12228" max="12229" width="4.36328125" style="2" customWidth="1"/>
    <col min="12230" max="12230" width="8" style="2" customWidth="1"/>
    <col min="12231" max="12231" width="9.6328125" style="2" customWidth="1"/>
    <col min="12232" max="12232" width="20.6328125" style="2" customWidth="1"/>
    <col min="12233" max="12233" width="6.453125" style="2" customWidth="1"/>
    <col min="12234" max="12236" width="7.6328125" style="2" bestFit="1" customWidth="1"/>
    <col min="12237" max="12237" width="9.90625" style="2" bestFit="1" customWidth="1"/>
    <col min="12238" max="12238" width="14.36328125" style="2" bestFit="1" customWidth="1"/>
    <col min="12239" max="12247" width="7.6328125" style="2" bestFit="1" customWidth="1"/>
    <col min="12248" max="12249" width="9.90625" style="2" bestFit="1" customWidth="1"/>
    <col min="12250" max="12251" width="7.6328125" style="2" bestFit="1" customWidth="1"/>
    <col min="12252" max="12253" width="9.90625" style="2" bestFit="1" customWidth="1"/>
    <col min="12254" max="12255" width="7.6328125" style="2" bestFit="1" customWidth="1"/>
    <col min="12256" max="12261" width="4.36328125" style="2" customWidth="1"/>
    <col min="12262" max="12262" width="20.6328125" style="2" customWidth="1"/>
    <col min="12263" max="12483" width="8.7265625" style="2"/>
    <col min="12484" max="12485" width="4.36328125" style="2" customWidth="1"/>
    <col min="12486" max="12486" width="8" style="2" customWidth="1"/>
    <col min="12487" max="12487" width="9.6328125" style="2" customWidth="1"/>
    <col min="12488" max="12488" width="20.6328125" style="2" customWidth="1"/>
    <col min="12489" max="12489" width="6.453125" style="2" customWidth="1"/>
    <col min="12490" max="12492" width="7.6328125" style="2" bestFit="1" customWidth="1"/>
    <col min="12493" max="12493" width="9.90625" style="2" bestFit="1" customWidth="1"/>
    <col min="12494" max="12494" width="14.36328125" style="2" bestFit="1" customWidth="1"/>
    <col min="12495" max="12503" width="7.6328125" style="2" bestFit="1" customWidth="1"/>
    <col min="12504" max="12505" width="9.90625" style="2" bestFit="1" customWidth="1"/>
    <col min="12506" max="12507" width="7.6328125" style="2" bestFit="1" customWidth="1"/>
    <col min="12508" max="12509" width="9.90625" style="2" bestFit="1" customWidth="1"/>
    <col min="12510" max="12511" width="7.6328125" style="2" bestFit="1" customWidth="1"/>
    <col min="12512" max="12517" width="4.36328125" style="2" customWidth="1"/>
    <col min="12518" max="12518" width="20.6328125" style="2" customWidth="1"/>
    <col min="12519" max="12739" width="8.7265625" style="2"/>
    <col min="12740" max="12741" width="4.36328125" style="2" customWidth="1"/>
    <col min="12742" max="12742" width="8" style="2" customWidth="1"/>
    <col min="12743" max="12743" width="9.6328125" style="2" customWidth="1"/>
    <col min="12744" max="12744" width="20.6328125" style="2" customWidth="1"/>
    <col min="12745" max="12745" width="6.453125" style="2" customWidth="1"/>
    <col min="12746" max="12748" width="7.6328125" style="2" bestFit="1" customWidth="1"/>
    <col min="12749" max="12749" width="9.90625" style="2" bestFit="1" customWidth="1"/>
    <col min="12750" max="12750" width="14.36328125" style="2" bestFit="1" customWidth="1"/>
    <col min="12751" max="12759" width="7.6328125" style="2" bestFit="1" customWidth="1"/>
    <col min="12760" max="12761" width="9.90625" style="2" bestFit="1" customWidth="1"/>
    <col min="12762" max="12763" width="7.6328125" style="2" bestFit="1" customWidth="1"/>
    <col min="12764" max="12765" width="9.90625" style="2" bestFit="1" customWidth="1"/>
    <col min="12766" max="12767" width="7.6328125" style="2" bestFit="1" customWidth="1"/>
    <col min="12768" max="12773" width="4.36328125" style="2" customWidth="1"/>
    <col min="12774" max="12774" width="20.6328125" style="2" customWidth="1"/>
    <col min="12775" max="12995" width="8.7265625" style="2"/>
    <col min="12996" max="12997" width="4.36328125" style="2" customWidth="1"/>
    <col min="12998" max="12998" width="8" style="2" customWidth="1"/>
    <col min="12999" max="12999" width="9.6328125" style="2" customWidth="1"/>
    <col min="13000" max="13000" width="20.6328125" style="2" customWidth="1"/>
    <col min="13001" max="13001" width="6.453125" style="2" customWidth="1"/>
    <col min="13002" max="13004" width="7.6328125" style="2" bestFit="1" customWidth="1"/>
    <col min="13005" max="13005" width="9.90625" style="2" bestFit="1" customWidth="1"/>
    <col min="13006" max="13006" width="14.36328125" style="2" bestFit="1" customWidth="1"/>
    <col min="13007" max="13015" width="7.6328125" style="2" bestFit="1" customWidth="1"/>
    <col min="13016" max="13017" width="9.90625" style="2" bestFit="1" customWidth="1"/>
    <col min="13018" max="13019" width="7.6328125" style="2" bestFit="1" customWidth="1"/>
    <col min="13020" max="13021" width="9.90625" style="2" bestFit="1" customWidth="1"/>
    <col min="13022" max="13023" width="7.6328125" style="2" bestFit="1" customWidth="1"/>
    <col min="13024" max="13029" width="4.36328125" style="2" customWidth="1"/>
    <col min="13030" max="13030" width="20.6328125" style="2" customWidth="1"/>
    <col min="13031" max="13251" width="8.7265625" style="2"/>
    <col min="13252" max="13253" width="4.36328125" style="2" customWidth="1"/>
    <col min="13254" max="13254" width="8" style="2" customWidth="1"/>
    <col min="13255" max="13255" width="9.6328125" style="2" customWidth="1"/>
    <col min="13256" max="13256" width="20.6328125" style="2" customWidth="1"/>
    <col min="13257" max="13257" width="6.453125" style="2" customWidth="1"/>
    <col min="13258" max="13260" width="7.6328125" style="2" bestFit="1" customWidth="1"/>
    <col min="13261" max="13261" width="9.90625" style="2" bestFit="1" customWidth="1"/>
    <col min="13262" max="13262" width="14.36328125" style="2" bestFit="1" customWidth="1"/>
    <col min="13263" max="13271" width="7.6328125" style="2" bestFit="1" customWidth="1"/>
    <col min="13272" max="13273" width="9.90625" style="2" bestFit="1" customWidth="1"/>
    <col min="13274" max="13275" width="7.6328125" style="2" bestFit="1" customWidth="1"/>
    <col min="13276" max="13277" width="9.90625" style="2" bestFit="1" customWidth="1"/>
    <col min="13278" max="13279" width="7.6328125" style="2" bestFit="1" customWidth="1"/>
    <col min="13280" max="13285" width="4.36328125" style="2" customWidth="1"/>
    <col min="13286" max="13286" width="20.6328125" style="2" customWidth="1"/>
    <col min="13287" max="13507" width="8.7265625" style="2"/>
    <col min="13508" max="13509" width="4.36328125" style="2" customWidth="1"/>
    <col min="13510" max="13510" width="8" style="2" customWidth="1"/>
    <col min="13511" max="13511" width="9.6328125" style="2" customWidth="1"/>
    <col min="13512" max="13512" width="20.6328125" style="2" customWidth="1"/>
    <col min="13513" max="13513" width="6.453125" style="2" customWidth="1"/>
    <col min="13514" max="13516" width="7.6328125" style="2" bestFit="1" customWidth="1"/>
    <col min="13517" max="13517" width="9.90625" style="2" bestFit="1" customWidth="1"/>
    <col min="13518" max="13518" width="14.36328125" style="2" bestFit="1" customWidth="1"/>
    <col min="13519" max="13527" width="7.6328125" style="2" bestFit="1" customWidth="1"/>
    <col min="13528" max="13529" width="9.90625" style="2" bestFit="1" customWidth="1"/>
    <col min="13530" max="13531" width="7.6328125" style="2" bestFit="1" customWidth="1"/>
    <col min="13532" max="13533" width="9.90625" style="2" bestFit="1" customWidth="1"/>
    <col min="13534" max="13535" width="7.6328125" style="2" bestFit="1" customWidth="1"/>
    <col min="13536" max="13541" width="4.36328125" style="2" customWidth="1"/>
    <col min="13542" max="13542" width="20.6328125" style="2" customWidth="1"/>
    <col min="13543" max="13763" width="8.7265625" style="2"/>
    <col min="13764" max="13765" width="4.36328125" style="2" customWidth="1"/>
    <col min="13766" max="13766" width="8" style="2" customWidth="1"/>
    <col min="13767" max="13767" width="9.6328125" style="2" customWidth="1"/>
    <col min="13768" max="13768" width="20.6328125" style="2" customWidth="1"/>
    <col min="13769" max="13769" width="6.453125" style="2" customWidth="1"/>
    <col min="13770" max="13772" width="7.6328125" style="2" bestFit="1" customWidth="1"/>
    <col min="13773" max="13773" width="9.90625" style="2" bestFit="1" customWidth="1"/>
    <col min="13774" max="13774" width="14.36328125" style="2" bestFit="1" customWidth="1"/>
    <col min="13775" max="13783" width="7.6328125" style="2" bestFit="1" customWidth="1"/>
    <col min="13784" max="13785" width="9.90625" style="2" bestFit="1" customWidth="1"/>
    <col min="13786" max="13787" width="7.6328125" style="2" bestFit="1" customWidth="1"/>
    <col min="13788" max="13789" width="9.90625" style="2" bestFit="1" customWidth="1"/>
    <col min="13790" max="13791" width="7.6328125" style="2" bestFit="1" customWidth="1"/>
    <col min="13792" max="13797" width="4.36328125" style="2" customWidth="1"/>
    <col min="13798" max="13798" width="20.6328125" style="2" customWidth="1"/>
    <col min="13799" max="14019" width="8.7265625" style="2"/>
    <col min="14020" max="14021" width="4.36328125" style="2" customWidth="1"/>
    <col min="14022" max="14022" width="8" style="2" customWidth="1"/>
    <col min="14023" max="14023" width="9.6328125" style="2" customWidth="1"/>
    <col min="14024" max="14024" width="20.6328125" style="2" customWidth="1"/>
    <col min="14025" max="14025" width="6.453125" style="2" customWidth="1"/>
    <col min="14026" max="14028" width="7.6328125" style="2" bestFit="1" customWidth="1"/>
    <col min="14029" max="14029" width="9.90625" style="2" bestFit="1" customWidth="1"/>
    <col min="14030" max="14030" width="14.36328125" style="2" bestFit="1" customWidth="1"/>
    <col min="14031" max="14039" width="7.6328125" style="2" bestFit="1" customWidth="1"/>
    <col min="14040" max="14041" width="9.90625" style="2" bestFit="1" customWidth="1"/>
    <col min="14042" max="14043" width="7.6328125" style="2" bestFit="1" customWidth="1"/>
    <col min="14044" max="14045" width="9.90625" style="2" bestFit="1" customWidth="1"/>
    <col min="14046" max="14047" width="7.6328125" style="2" bestFit="1" customWidth="1"/>
    <col min="14048" max="14053" width="4.36328125" style="2" customWidth="1"/>
    <col min="14054" max="14054" width="20.6328125" style="2" customWidth="1"/>
    <col min="14055" max="14275" width="8.7265625" style="2"/>
    <col min="14276" max="14277" width="4.36328125" style="2" customWidth="1"/>
    <col min="14278" max="14278" width="8" style="2" customWidth="1"/>
    <col min="14279" max="14279" width="9.6328125" style="2" customWidth="1"/>
    <col min="14280" max="14280" width="20.6328125" style="2" customWidth="1"/>
    <col min="14281" max="14281" width="6.453125" style="2" customWidth="1"/>
    <col min="14282" max="14284" width="7.6328125" style="2" bestFit="1" customWidth="1"/>
    <col min="14285" max="14285" width="9.90625" style="2" bestFit="1" customWidth="1"/>
    <col min="14286" max="14286" width="14.36328125" style="2" bestFit="1" customWidth="1"/>
    <col min="14287" max="14295" width="7.6328125" style="2" bestFit="1" customWidth="1"/>
    <col min="14296" max="14297" width="9.90625" style="2" bestFit="1" customWidth="1"/>
    <col min="14298" max="14299" width="7.6328125" style="2" bestFit="1" customWidth="1"/>
    <col min="14300" max="14301" width="9.90625" style="2" bestFit="1" customWidth="1"/>
    <col min="14302" max="14303" width="7.6328125" style="2" bestFit="1" customWidth="1"/>
    <col min="14304" max="14309" width="4.36328125" style="2" customWidth="1"/>
    <col min="14310" max="14310" width="20.6328125" style="2" customWidth="1"/>
    <col min="14311" max="14531" width="8.7265625" style="2"/>
    <col min="14532" max="14533" width="4.36328125" style="2" customWidth="1"/>
    <col min="14534" max="14534" width="8" style="2" customWidth="1"/>
    <col min="14535" max="14535" width="9.6328125" style="2" customWidth="1"/>
    <col min="14536" max="14536" width="20.6328125" style="2" customWidth="1"/>
    <col min="14537" max="14537" width="6.453125" style="2" customWidth="1"/>
    <col min="14538" max="14540" width="7.6328125" style="2" bestFit="1" customWidth="1"/>
    <col min="14541" max="14541" width="9.90625" style="2" bestFit="1" customWidth="1"/>
    <col min="14542" max="14542" width="14.36328125" style="2" bestFit="1" customWidth="1"/>
    <col min="14543" max="14551" width="7.6328125" style="2" bestFit="1" customWidth="1"/>
    <col min="14552" max="14553" width="9.90625" style="2" bestFit="1" customWidth="1"/>
    <col min="14554" max="14555" width="7.6328125" style="2" bestFit="1" customWidth="1"/>
    <col min="14556" max="14557" width="9.90625" style="2" bestFit="1" customWidth="1"/>
    <col min="14558" max="14559" width="7.6328125" style="2" bestFit="1" customWidth="1"/>
    <col min="14560" max="14565" width="4.36328125" style="2" customWidth="1"/>
    <col min="14566" max="14566" width="20.6328125" style="2" customWidth="1"/>
    <col min="14567" max="14787" width="8.7265625" style="2"/>
    <col min="14788" max="14789" width="4.36328125" style="2" customWidth="1"/>
    <col min="14790" max="14790" width="8" style="2" customWidth="1"/>
    <col min="14791" max="14791" width="9.6328125" style="2" customWidth="1"/>
    <col min="14792" max="14792" width="20.6328125" style="2" customWidth="1"/>
    <col min="14793" max="14793" width="6.453125" style="2" customWidth="1"/>
    <col min="14794" max="14796" width="7.6328125" style="2" bestFit="1" customWidth="1"/>
    <col min="14797" max="14797" width="9.90625" style="2" bestFit="1" customWidth="1"/>
    <col min="14798" max="14798" width="14.36328125" style="2" bestFit="1" customWidth="1"/>
    <col min="14799" max="14807" width="7.6328125" style="2" bestFit="1" customWidth="1"/>
    <col min="14808" max="14809" width="9.90625" style="2" bestFit="1" customWidth="1"/>
    <col min="14810" max="14811" width="7.6328125" style="2" bestFit="1" customWidth="1"/>
    <col min="14812" max="14813" width="9.90625" style="2" bestFit="1" customWidth="1"/>
    <col min="14814" max="14815" width="7.6328125" style="2" bestFit="1" customWidth="1"/>
    <col min="14816" max="14821" width="4.36328125" style="2" customWidth="1"/>
    <col min="14822" max="14822" width="20.6328125" style="2" customWidth="1"/>
    <col min="14823" max="15043" width="8.7265625" style="2"/>
    <col min="15044" max="15045" width="4.36328125" style="2" customWidth="1"/>
    <col min="15046" max="15046" width="8" style="2" customWidth="1"/>
    <col min="15047" max="15047" width="9.6328125" style="2" customWidth="1"/>
    <col min="15048" max="15048" width="20.6328125" style="2" customWidth="1"/>
    <col min="15049" max="15049" width="6.453125" style="2" customWidth="1"/>
    <col min="15050" max="15052" width="7.6328125" style="2" bestFit="1" customWidth="1"/>
    <col min="15053" max="15053" width="9.90625" style="2" bestFit="1" customWidth="1"/>
    <col min="15054" max="15054" width="14.36328125" style="2" bestFit="1" customWidth="1"/>
    <col min="15055" max="15063" width="7.6328125" style="2" bestFit="1" customWidth="1"/>
    <col min="15064" max="15065" width="9.90625" style="2" bestFit="1" customWidth="1"/>
    <col min="15066" max="15067" width="7.6328125" style="2" bestFit="1" customWidth="1"/>
    <col min="15068" max="15069" width="9.90625" style="2" bestFit="1" customWidth="1"/>
    <col min="15070" max="15071" width="7.6328125" style="2" bestFit="1" customWidth="1"/>
    <col min="15072" max="15077" width="4.36328125" style="2" customWidth="1"/>
    <col min="15078" max="15078" width="20.6328125" style="2" customWidth="1"/>
    <col min="15079" max="15299" width="8.7265625" style="2"/>
    <col min="15300" max="15301" width="4.36328125" style="2" customWidth="1"/>
    <col min="15302" max="15302" width="8" style="2" customWidth="1"/>
    <col min="15303" max="15303" width="9.6328125" style="2" customWidth="1"/>
    <col min="15304" max="15304" width="20.6328125" style="2" customWidth="1"/>
    <col min="15305" max="15305" width="6.453125" style="2" customWidth="1"/>
    <col min="15306" max="15308" width="7.6328125" style="2" bestFit="1" customWidth="1"/>
    <col min="15309" max="15309" width="9.90625" style="2" bestFit="1" customWidth="1"/>
    <col min="15310" max="15310" width="14.36328125" style="2" bestFit="1" customWidth="1"/>
    <col min="15311" max="15319" width="7.6328125" style="2" bestFit="1" customWidth="1"/>
    <col min="15320" max="15321" width="9.90625" style="2" bestFit="1" customWidth="1"/>
    <col min="15322" max="15323" width="7.6328125" style="2" bestFit="1" customWidth="1"/>
    <col min="15324" max="15325" width="9.90625" style="2" bestFit="1" customWidth="1"/>
    <col min="15326" max="15327" width="7.6328125" style="2" bestFit="1" customWidth="1"/>
    <col min="15328" max="15333" width="4.36328125" style="2" customWidth="1"/>
    <col min="15334" max="15334" width="20.6328125" style="2" customWidth="1"/>
    <col min="15335" max="15555" width="8.7265625" style="2"/>
    <col min="15556" max="15557" width="4.36328125" style="2" customWidth="1"/>
    <col min="15558" max="15558" width="8" style="2" customWidth="1"/>
    <col min="15559" max="15559" width="9.6328125" style="2" customWidth="1"/>
    <col min="15560" max="15560" width="20.6328125" style="2" customWidth="1"/>
    <col min="15561" max="15561" width="6.453125" style="2" customWidth="1"/>
    <col min="15562" max="15564" width="7.6328125" style="2" bestFit="1" customWidth="1"/>
    <col min="15565" max="15565" width="9.90625" style="2" bestFit="1" customWidth="1"/>
    <col min="15566" max="15566" width="14.36328125" style="2" bestFit="1" customWidth="1"/>
    <col min="15567" max="15575" width="7.6328125" style="2" bestFit="1" customWidth="1"/>
    <col min="15576" max="15577" width="9.90625" style="2" bestFit="1" customWidth="1"/>
    <col min="15578" max="15579" width="7.6328125" style="2" bestFit="1" customWidth="1"/>
    <col min="15580" max="15581" width="9.90625" style="2" bestFit="1" customWidth="1"/>
    <col min="15582" max="15583" width="7.6328125" style="2" bestFit="1" customWidth="1"/>
    <col min="15584" max="15589" width="4.36328125" style="2" customWidth="1"/>
    <col min="15590" max="15590" width="20.6328125" style="2" customWidth="1"/>
    <col min="15591" max="15811" width="8.7265625" style="2"/>
    <col min="15812" max="15813" width="4.36328125" style="2" customWidth="1"/>
    <col min="15814" max="15814" width="8" style="2" customWidth="1"/>
    <col min="15815" max="15815" width="9.6328125" style="2" customWidth="1"/>
    <col min="15816" max="15816" width="20.6328125" style="2" customWidth="1"/>
    <col min="15817" max="15817" width="6.453125" style="2" customWidth="1"/>
    <col min="15818" max="15820" width="7.6328125" style="2" bestFit="1" customWidth="1"/>
    <col min="15821" max="15821" width="9.90625" style="2" bestFit="1" customWidth="1"/>
    <col min="15822" max="15822" width="14.36328125" style="2" bestFit="1" customWidth="1"/>
    <col min="15823" max="15831" width="7.6328125" style="2" bestFit="1" customWidth="1"/>
    <col min="15832" max="15833" width="9.90625" style="2" bestFit="1" customWidth="1"/>
    <col min="15834" max="15835" width="7.6328125" style="2" bestFit="1" customWidth="1"/>
    <col min="15836" max="15837" width="9.90625" style="2" bestFit="1" customWidth="1"/>
    <col min="15838" max="15839" width="7.6328125" style="2" bestFit="1" customWidth="1"/>
    <col min="15840" max="15845" width="4.36328125" style="2" customWidth="1"/>
    <col min="15846" max="15846" width="20.6328125" style="2" customWidth="1"/>
    <col min="15847" max="16067" width="8.7265625" style="2"/>
    <col min="16068" max="16069" width="4.36328125" style="2" customWidth="1"/>
    <col min="16070" max="16070" width="8" style="2" customWidth="1"/>
    <col min="16071" max="16071" width="9.6328125" style="2" customWidth="1"/>
    <col min="16072" max="16072" width="20.6328125" style="2" customWidth="1"/>
    <col min="16073" max="16073" width="6.453125" style="2" customWidth="1"/>
    <col min="16074" max="16076" width="7.6328125" style="2" bestFit="1" customWidth="1"/>
    <col min="16077" max="16077" width="9.90625" style="2" bestFit="1" customWidth="1"/>
    <col min="16078" max="16078" width="14.36328125" style="2" bestFit="1" customWidth="1"/>
    <col min="16079" max="16087" width="7.6328125" style="2" bestFit="1" customWidth="1"/>
    <col min="16088" max="16089" width="9.90625" style="2" bestFit="1" customWidth="1"/>
    <col min="16090" max="16091" width="7.6328125" style="2" bestFit="1" customWidth="1"/>
    <col min="16092" max="16093" width="9.90625" style="2" bestFit="1" customWidth="1"/>
    <col min="16094" max="16095" width="7.6328125" style="2" bestFit="1" customWidth="1"/>
    <col min="16096" max="16101" width="4.36328125" style="2" customWidth="1"/>
    <col min="16102" max="16102" width="20.6328125" style="2" customWidth="1"/>
    <col min="16103" max="16384" width="8.7265625" style="2"/>
  </cols>
  <sheetData>
    <row r="1" spans="1:38" s="30" customFormat="1" ht="23.5" customHeight="1" x14ac:dyDescent="0.3">
      <c r="A1" s="84" t="s">
        <v>312</v>
      </c>
      <c r="B1" s="90"/>
      <c r="C1" s="90"/>
      <c r="D1" s="90"/>
      <c r="F1" s="126"/>
      <c r="G1" s="126" t="s">
        <v>429</v>
      </c>
      <c r="J1" s="76"/>
      <c r="K1" s="76"/>
      <c r="L1" s="76"/>
      <c r="M1" s="76"/>
      <c r="N1" s="76"/>
      <c r="O1" s="76"/>
      <c r="P1" s="111"/>
      <c r="Q1" s="111"/>
      <c r="R1" s="111"/>
      <c r="S1" s="111"/>
      <c r="T1" s="111"/>
      <c r="U1" s="111"/>
      <c r="V1" s="111"/>
      <c r="W1" s="111"/>
      <c r="AG1" s="90"/>
      <c r="AH1" s="90"/>
      <c r="AI1" s="90"/>
      <c r="AJ1" s="90"/>
      <c r="AK1" s="90"/>
      <c r="AL1" s="90"/>
    </row>
    <row r="2" spans="1:38" ht="5" customHeight="1" thickBot="1" x14ac:dyDescent="0.25"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G2" s="1"/>
      <c r="AH2" s="1"/>
      <c r="AI2" s="1"/>
      <c r="AJ2" s="1"/>
      <c r="AK2" s="1"/>
      <c r="AL2" s="1"/>
    </row>
    <row r="3" spans="1:38" s="4" customFormat="1" ht="18.5" customHeight="1" thickBot="1" x14ac:dyDescent="0.25">
      <c r="A3" s="226" t="s">
        <v>1</v>
      </c>
      <c r="B3" s="227"/>
      <c r="C3" s="227"/>
      <c r="D3" s="227"/>
      <c r="E3" s="228"/>
      <c r="F3" s="221" t="s">
        <v>314</v>
      </c>
      <c r="G3" s="31"/>
      <c r="H3" s="31"/>
      <c r="I3" s="118" t="s">
        <v>2</v>
      </c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27"/>
      <c r="AG3" s="118" t="s">
        <v>305</v>
      </c>
      <c r="AH3" s="119"/>
      <c r="AI3" s="119"/>
      <c r="AJ3" s="119"/>
      <c r="AK3" s="119"/>
      <c r="AL3" s="127"/>
    </row>
    <row r="4" spans="1:38" s="4" customFormat="1" ht="18.5" customHeight="1" thickBot="1" x14ac:dyDescent="0.25">
      <c r="A4" s="224" t="s">
        <v>182</v>
      </c>
      <c r="B4" s="225"/>
      <c r="C4" s="224" t="s">
        <v>3</v>
      </c>
      <c r="D4" s="225"/>
      <c r="E4" s="32"/>
      <c r="F4" s="222"/>
      <c r="G4" s="33"/>
      <c r="H4" s="33"/>
      <c r="I4" s="17" t="s">
        <v>315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20" t="s">
        <v>306</v>
      </c>
      <c r="AH4" s="121"/>
      <c r="AI4" s="121"/>
      <c r="AJ4" s="121"/>
      <c r="AK4" s="121"/>
      <c r="AL4" s="209"/>
    </row>
    <row r="5" spans="1:38" s="4" customFormat="1" ht="12.5" customHeight="1" x14ac:dyDescent="0.2">
      <c r="A5" s="34"/>
      <c r="B5" s="35"/>
      <c r="C5" s="34"/>
      <c r="D5" s="35"/>
      <c r="E5" s="36"/>
      <c r="F5" s="222"/>
      <c r="G5" s="33"/>
      <c r="H5" s="33"/>
      <c r="I5" s="5">
        <v>1</v>
      </c>
      <c r="J5" s="6">
        <v>2</v>
      </c>
      <c r="K5" s="6">
        <v>6</v>
      </c>
      <c r="L5" s="6">
        <v>11</v>
      </c>
      <c r="M5" s="6">
        <v>17</v>
      </c>
      <c r="N5" s="6">
        <v>19</v>
      </c>
      <c r="O5" s="6">
        <v>20</v>
      </c>
      <c r="P5" s="6">
        <v>41</v>
      </c>
      <c r="Q5" s="6">
        <v>43</v>
      </c>
      <c r="R5" s="6">
        <v>60</v>
      </c>
      <c r="S5" s="6">
        <v>61</v>
      </c>
      <c r="T5" s="6">
        <v>65</v>
      </c>
      <c r="U5" s="6">
        <v>68</v>
      </c>
      <c r="V5" s="6">
        <v>75</v>
      </c>
      <c r="W5" s="6">
        <v>77</v>
      </c>
      <c r="X5" s="6">
        <v>79</v>
      </c>
      <c r="Y5" s="6">
        <v>80</v>
      </c>
      <c r="Z5" s="6">
        <v>82</v>
      </c>
      <c r="AA5" s="6">
        <v>104</v>
      </c>
      <c r="AB5" s="6">
        <v>109</v>
      </c>
      <c r="AC5" s="6">
        <v>111</v>
      </c>
      <c r="AD5" s="6">
        <v>124</v>
      </c>
      <c r="AE5" s="6">
        <v>125</v>
      </c>
      <c r="AF5" s="6">
        <v>126</v>
      </c>
      <c r="AG5" s="122">
        <v>300</v>
      </c>
      <c r="AH5" s="123"/>
      <c r="AI5" s="124"/>
      <c r="AJ5" s="124"/>
      <c r="AK5" s="124"/>
      <c r="AL5" s="210"/>
    </row>
    <row r="6" spans="1:38" s="4" customFormat="1" ht="170" customHeight="1" thickBot="1" x14ac:dyDescent="0.25">
      <c r="A6" s="37" t="s">
        <v>183</v>
      </c>
      <c r="B6" s="38" t="s">
        <v>184</v>
      </c>
      <c r="C6" s="37" t="s">
        <v>4</v>
      </c>
      <c r="D6" s="38" t="s">
        <v>5</v>
      </c>
      <c r="E6" s="39" t="s">
        <v>304</v>
      </c>
      <c r="F6" s="223"/>
      <c r="G6" s="40" t="s">
        <v>6</v>
      </c>
      <c r="H6" s="40" t="s">
        <v>149</v>
      </c>
      <c r="I6" s="199" t="str">
        <f>HYPERLINK("#分類事項一覧! $B$3 "," 男女")</f>
        <v xml:space="preserve"> 男女</v>
      </c>
      <c r="J6" s="200" t="str">
        <f>HYPERLINK("#分類事項一覧! $B$12 "," 配偶関係")</f>
        <v xml:space="preserve"> 配偶関係</v>
      </c>
      <c r="K6" s="200" t="str">
        <f>HYPERLINK("#分類事項一覧! $B$48 "," 年齢")</f>
        <v xml:space="preserve"> 年齢</v>
      </c>
      <c r="L6" s="200" t="str">
        <f>HYPERLINK("#分類事項一覧! $B$117 "," 就業状態・仕事の主従")</f>
        <v xml:space="preserve"> 就業状態・仕事の主従</v>
      </c>
      <c r="M6" s="200" t="str">
        <f>HYPERLINK("#分類事項一覧! $B$211 "," 就業状態・仕事の主従・就業希望の有無・求職活動の有無")</f>
        <v xml:space="preserve"> 就業状態・仕事の主従・就業希望の有無・求職活動の有無</v>
      </c>
      <c r="N6" s="200" t="str">
        <f>HYPERLINK("#分類事項一覧! $B$222"," 就業状態・仕事の主従・従業上の地位・雇用形態・就業希望意識・就業希望の有無・求職活動の有無")</f>
        <v xml:space="preserve"> 就業状態・仕事の主従・従業上の地位・雇用形態・就業希望意識・就業希望の有無・求職活動の有無</v>
      </c>
      <c r="O6" s="200" t="str">
        <f>HYPERLINK("#分類事項一覧! $B$247"," 従業上の地位・雇用形態")</f>
        <v xml:space="preserve"> 従業上の地位・雇用形態</v>
      </c>
      <c r="P6" s="200" t="str">
        <f>HYPERLINK("#分類事項一覧! $B$657 "," 就業開始時期")</f>
        <v xml:space="preserve"> 就業開始時期</v>
      </c>
      <c r="Q6" s="200" t="str">
        <f>HYPERLINK("#分類事項一覧! $B$694 "," 現職に就いた理由")</f>
        <v xml:space="preserve"> 現職に就いた理由</v>
      </c>
      <c r="R6" s="200" t="str">
        <f>HYPERLINK("#分類事項一覧! $B$884 "," 希望する仕事の種類")</f>
        <v xml:space="preserve"> 希望する仕事の種類</v>
      </c>
      <c r="S6" s="200" t="str">
        <f>HYPERLINK("#分類事項一覧! $B$903 "," 希望する仕事の形態")</f>
        <v xml:space="preserve"> 希望する仕事の形態</v>
      </c>
      <c r="T6" s="200" t="str">
        <f>HYPERLINK("#分類事項一覧! $B$944 "," 求職期間")</f>
        <v xml:space="preserve"> 求職期間</v>
      </c>
      <c r="U6" s="200" t="str">
        <f>HYPERLINK("#分類事項一覧! $B$992 "," 就業異動")</f>
        <v xml:space="preserve"> 就業異動</v>
      </c>
      <c r="V6" s="200" t="str">
        <f>HYPERLINK("#分類事項一覧! $B$1015 "," 前職の離職時期")</f>
        <v xml:space="preserve"> 前職の離職時期</v>
      </c>
      <c r="W6" s="200" t="str">
        <f>HYPERLINK("#分類事項一覧! $B$1052 "," 前職の離職理由")</f>
        <v xml:space="preserve"> 前職の離職理由</v>
      </c>
      <c r="X6" s="200" t="str">
        <f>HYPERLINK("#分類事項一覧! $B$1074 "," 初職と現職等との関係")</f>
        <v xml:space="preserve"> 初職と現職等との関係</v>
      </c>
      <c r="Y6" s="200" t="str">
        <f>HYPERLINK("#分類事項一覧! $B$1084 "," 初職に就いた時期")</f>
        <v xml:space="preserve"> 初職に就いた時期</v>
      </c>
      <c r="Z6" s="200" t="str">
        <f>HYPERLINK("#分類事項一覧! $B$1101 "," 初職の従業上の地位・雇用形態")</f>
        <v xml:space="preserve"> 初職の従業上の地位・雇用形態</v>
      </c>
      <c r="AA6" s="200" t="str">
        <f>HYPERLINK("#分類事項一覧! $B$1368 "," 現職の従業上の地位・雇用形態")</f>
        <v xml:space="preserve"> 現職の従業上の地位・雇用形態</v>
      </c>
      <c r="AB6" s="200" t="str">
        <f>HYPERLINK("#分類事項一覧! $B$1414 "," 現職の産業")</f>
        <v xml:space="preserve"> 現職の産業</v>
      </c>
      <c r="AC6" s="200" t="str">
        <f>HYPERLINK("#分類事項一覧! $B$1468 "," 現職の職業")</f>
        <v xml:space="preserve"> 現職の職業</v>
      </c>
      <c r="AD6" s="200" t="str">
        <f>HYPERLINK("#分類事項一覧! $B$1686 "," 前職の従業上の地位・雇用形態")</f>
        <v xml:space="preserve"> 前職の従業上の地位・雇用形態</v>
      </c>
      <c r="AE6" s="200" t="str">
        <f>HYPERLINK("#分類事項一覧! $B$1706 "," 前職の産業")</f>
        <v xml:space="preserve"> 前職の産業</v>
      </c>
      <c r="AF6" s="200" t="str">
        <f>HYPERLINK("#分類事項一覧! $B$1733 "," 前職の職業")</f>
        <v xml:space="preserve"> 前職の職業</v>
      </c>
      <c r="AG6" s="208" t="str">
        <f>HYPERLINK("#分類事項一覧! $B$2321 "," 地域区分")</f>
        <v xml:space="preserve"> 地域区分</v>
      </c>
      <c r="AH6" s="41" t="s">
        <v>307</v>
      </c>
      <c r="AI6" s="66" t="s">
        <v>308</v>
      </c>
      <c r="AJ6" s="66" t="s">
        <v>309</v>
      </c>
      <c r="AK6" s="66" t="s">
        <v>310</v>
      </c>
      <c r="AL6" s="211" t="s">
        <v>311</v>
      </c>
    </row>
    <row r="7" spans="1:38" s="3" customFormat="1" ht="24" x14ac:dyDescent="0.2">
      <c r="A7" s="42" t="s">
        <v>231</v>
      </c>
      <c r="B7" s="43" t="s">
        <v>15</v>
      </c>
      <c r="C7" s="42" t="s">
        <v>70</v>
      </c>
      <c r="D7" s="43" t="s">
        <v>15</v>
      </c>
      <c r="E7" s="44" t="s">
        <v>62</v>
      </c>
      <c r="F7" s="44" t="s">
        <v>434</v>
      </c>
      <c r="G7" s="45" t="s">
        <v>198</v>
      </c>
      <c r="H7" s="45" t="s">
        <v>155</v>
      </c>
      <c r="I7" s="9">
        <v>3</v>
      </c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>
        <v>4</v>
      </c>
      <c r="Y7" s="10">
        <v>11</v>
      </c>
      <c r="Z7" s="10">
        <v>12</v>
      </c>
      <c r="AA7" s="10"/>
      <c r="AB7" s="10"/>
      <c r="AC7" s="10"/>
      <c r="AD7" s="10"/>
      <c r="AE7" s="10"/>
      <c r="AF7" s="10"/>
      <c r="AG7" s="67">
        <v>134</v>
      </c>
      <c r="AH7" s="10" t="s">
        <v>131</v>
      </c>
      <c r="AI7" s="24" t="s">
        <v>131</v>
      </c>
      <c r="AJ7" s="24" t="s">
        <v>131</v>
      </c>
      <c r="AK7" s="24" t="s">
        <v>131</v>
      </c>
      <c r="AL7" s="26" t="s">
        <v>131</v>
      </c>
    </row>
    <row r="8" spans="1:38" s="3" customFormat="1" ht="24" x14ac:dyDescent="0.2">
      <c r="A8" s="47" t="s">
        <v>232</v>
      </c>
      <c r="B8" s="48" t="s">
        <v>15</v>
      </c>
      <c r="C8" s="47" t="s">
        <v>71</v>
      </c>
      <c r="D8" s="48" t="s">
        <v>15</v>
      </c>
      <c r="E8" s="60" t="s">
        <v>64</v>
      </c>
      <c r="F8" s="60" t="s">
        <v>435</v>
      </c>
      <c r="G8" s="50" t="s">
        <v>199</v>
      </c>
      <c r="H8" s="50" t="s">
        <v>155</v>
      </c>
      <c r="I8" s="11">
        <v>3</v>
      </c>
      <c r="J8" s="12"/>
      <c r="K8" s="12" t="s">
        <v>72</v>
      </c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>
        <v>4</v>
      </c>
      <c r="Y8" s="12"/>
      <c r="Z8" s="12">
        <v>6</v>
      </c>
      <c r="AA8" s="12">
        <v>15</v>
      </c>
      <c r="AB8" s="12"/>
      <c r="AC8" s="12"/>
      <c r="AD8" s="12"/>
      <c r="AE8" s="12"/>
      <c r="AF8" s="12"/>
      <c r="AG8" s="68">
        <v>134</v>
      </c>
      <c r="AH8" s="12" t="s">
        <v>131</v>
      </c>
      <c r="AI8" s="13" t="s">
        <v>131</v>
      </c>
      <c r="AJ8" s="13" t="s">
        <v>131</v>
      </c>
      <c r="AK8" s="13" t="s">
        <v>131</v>
      </c>
      <c r="AL8" s="19" t="s">
        <v>131</v>
      </c>
    </row>
    <row r="9" spans="1:38" s="3" customFormat="1" ht="12" customHeight="1" x14ac:dyDescent="0.2">
      <c r="A9" s="47" t="s">
        <v>233</v>
      </c>
      <c r="B9" s="48" t="s">
        <v>15</v>
      </c>
      <c r="C9" s="47" t="s">
        <v>73</v>
      </c>
      <c r="D9" s="48" t="s">
        <v>15</v>
      </c>
      <c r="E9" s="49" t="s">
        <v>65</v>
      </c>
      <c r="F9" s="49" t="s">
        <v>436</v>
      </c>
      <c r="G9" s="50" t="s">
        <v>130</v>
      </c>
      <c r="H9" s="50" t="s">
        <v>155</v>
      </c>
      <c r="I9" s="11">
        <v>3</v>
      </c>
      <c r="J9" s="12" t="s">
        <v>20</v>
      </c>
      <c r="K9" s="12"/>
      <c r="L9" s="12"/>
      <c r="M9" s="12">
        <v>5</v>
      </c>
      <c r="N9" s="12"/>
      <c r="O9" s="12"/>
      <c r="P9" s="12"/>
      <c r="Q9" s="12"/>
      <c r="R9" s="12"/>
      <c r="S9" s="12"/>
      <c r="T9" s="12"/>
      <c r="U9" s="12"/>
      <c r="V9" s="80"/>
      <c r="W9" s="12">
        <v>16</v>
      </c>
      <c r="X9" s="12"/>
      <c r="Y9" s="12"/>
      <c r="Z9" s="12"/>
      <c r="AA9" s="12"/>
      <c r="AB9" s="12"/>
      <c r="AC9" s="12"/>
      <c r="AD9" s="12">
        <v>14</v>
      </c>
      <c r="AE9" s="12"/>
      <c r="AF9" s="12"/>
      <c r="AG9" s="68">
        <v>134</v>
      </c>
      <c r="AH9" s="12" t="s">
        <v>131</v>
      </c>
      <c r="AI9" s="13" t="s">
        <v>131</v>
      </c>
      <c r="AJ9" s="13" t="s">
        <v>131</v>
      </c>
      <c r="AK9" s="13" t="s">
        <v>131</v>
      </c>
      <c r="AL9" s="19" t="s">
        <v>131</v>
      </c>
    </row>
    <row r="10" spans="1:38" s="3" customFormat="1" ht="12" customHeight="1" x14ac:dyDescent="0.2">
      <c r="A10" s="47" t="s">
        <v>116</v>
      </c>
      <c r="B10" s="48" t="s">
        <v>15</v>
      </c>
      <c r="C10" s="47" t="s">
        <v>75</v>
      </c>
      <c r="D10" s="48" t="s">
        <v>15</v>
      </c>
      <c r="E10" s="49" t="s">
        <v>67</v>
      </c>
      <c r="F10" s="49" t="s">
        <v>437</v>
      </c>
      <c r="G10" s="50" t="s">
        <v>74</v>
      </c>
      <c r="H10" s="50" t="s">
        <v>155</v>
      </c>
      <c r="I10" s="11">
        <v>3</v>
      </c>
      <c r="J10" s="12" t="s">
        <v>20</v>
      </c>
      <c r="K10" s="12"/>
      <c r="L10" s="12"/>
      <c r="M10" s="12">
        <v>5</v>
      </c>
      <c r="N10" s="12"/>
      <c r="O10" s="12"/>
      <c r="P10" s="12"/>
      <c r="Q10" s="12"/>
      <c r="R10" s="12"/>
      <c r="S10" s="12"/>
      <c r="T10" s="12"/>
      <c r="U10" s="12"/>
      <c r="V10" s="80"/>
      <c r="W10" s="12">
        <v>16</v>
      </c>
      <c r="X10" s="12"/>
      <c r="Y10" s="12"/>
      <c r="Z10" s="12"/>
      <c r="AA10" s="12"/>
      <c r="AB10" s="12"/>
      <c r="AC10" s="12"/>
      <c r="AD10" s="12"/>
      <c r="AE10" s="12">
        <v>21</v>
      </c>
      <c r="AF10" s="12"/>
      <c r="AG10" s="68">
        <v>134</v>
      </c>
      <c r="AH10" s="12" t="s">
        <v>131</v>
      </c>
      <c r="AI10" s="13" t="s">
        <v>131</v>
      </c>
      <c r="AJ10" s="13" t="s">
        <v>131</v>
      </c>
      <c r="AK10" s="13" t="s">
        <v>131</v>
      </c>
      <c r="AL10" s="19" t="s">
        <v>131</v>
      </c>
    </row>
    <row r="11" spans="1:38" s="3" customFormat="1" ht="12" customHeight="1" x14ac:dyDescent="0.2">
      <c r="A11" s="47" t="s">
        <v>117</v>
      </c>
      <c r="B11" s="62" t="s">
        <v>15</v>
      </c>
      <c r="C11" s="61" t="s">
        <v>76</v>
      </c>
      <c r="D11" s="62" t="s">
        <v>15</v>
      </c>
      <c r="E11" s="63" t="s">
        <v>69</v>
      </c>
      <c r="F11" s="63" t="s">
        <v>438</v>
      </c>
      <c r="G11" s="64" t="s">
        <v>74</v>
      </c>
      <c r="H11" s="64" t="s">
        <v>155</v>
      </c>
      <c r="I11" s="21">
        <v>3</v>
      </c>
      <c r="J11" s="22" t="s">
        <v>20</v>
      </c>
      <c r="K11" s="22"/>
      <c r="L11" s="22"/>
      <c r="M11" s="22">
        <v>5</v>
      </c>
      <c r="N11" s="22"/>
      <c r="O11" s="22"/>
      <c r="P11" s="22"/>
      <c r="Q11" s="22"/>
      <c r="R11" s="22"/>
      <c r="S11" s="22"/>
      <c r="T11" s="22"/>
      <c r="U11" s="22"/>
      <c r="V11" s="81"/>
      <c r="W11" s="22">
        <v>16</v>
      </c>
      <c r="X11" s="22"/>
      <c r="Y11" s="22"/>
      <c r="Z11" s="22"/>
      <c r="AA11" s="22"/>
      <c r="AB11" s="22"/>
      <c r="AC11" s="22"/>
      <c r="AD11" s="22"/>
      <c r="AE11" s="22"/>
      <c r="AF11" s="22">
        <v>13</v>
      </c>
      <c r="AG11" s="68">
        <v>134</v>
      </c>
      <c r="AH11" s="12" t="s">
        <v>131</v>
      </c>
      <c r="AI11" s="13" t="s">
        <v>131</v>
      </c>
      <c r="AJ11" s="13" t="s">
        <v>131</v>
      </c>
      <c r="AK11" s="13" t="s">
        <v>131</v>
      </c>
      <c r="AL11" s="19" t="s">
        <v>131</v>
      </c>
    </row>
    <row r="12" spans="1:38" s="4" customFormat="1" ht="40" customHeight="1" x14ac:dyDescent="0.2">
      <c r="A12" s="47" t="s">
        <v>119</v>
      </c>
      <c r="B12" s="71"/>
      <c r="C12" s="70">
        <v>54</v>
      </c>
      <c r="D12" s="71"/>
      <c r="E12" s="72" t="s">
        <v>431</v>
      </c>
      <c r="F12" s="72" t="s">
        <v>439</v>
      </c>
      <c r="G12" s="50" t="s">
        <v>185</v>
      </c>
      <c r="H12" s="50" t="s">
        <v>155</v>
      </c>
      <c r="I12" s="11">
        <v>3</v>
      </c>
      <c r="J12" s="12"/>
      <c r="K12" s="12"/>
      <c r="L12" s="12"/>
      <c r="M12" s="12"/>
      <c r="N12" s="12"/>
      <c r="O12" s="12"/>
      <c r="P12" s="12">
        <v>6</v>
      </c>
      <c r="Q12" s="12"/>
      <c r="R12" s="12"/>
      <c r="S12" s="12"/>
      <c r="T12" s="12"/>
      <c r="U12" s="12"/>
      <c r="V12" s="12"/>
      <c r="W12" s="12">
        <v>16</v>
      </c>
      <c r="X12" s="12"/>
      <c r="Y12" s="12"/>
      <c r="Z12" s="12"/>
      <c r="AA12" s="51">
        <v>15</v>
      </c>
      <c r="AB12" s="12"/>
      <c r="AC12" s="12"/>
      <c r="AD12" s="12">
        <v>12</v>
      </c>
      <c r="AE12" s="12"/>
      <c r="AF12" s="12"/>
      <c r="AG12" s="68">
        <v>134</v>
      </c>
      <c r="AH12" s="12" t="s">
        <v>131</v>
      </c>
      <c r="AI12" s="13" t="s">
        <v>131</v>
      </c>
      <c r="AJ12" s="13" t="s">
        <v>131</v>
      </c>
      <c r="AK12" s="13" t="s">
        <v>131</v>
      </c>
      <c r="AL12" s="19" t="s">
        <v>131</v>
      </c>
    </row>
    <row r="13" spans="1:38" s="3" customFormat="1" ht="40" customHeight="1" x14ac:dyDescent="0.2">
      <c r="A13" s="47" t="s">
        <v>120</v>
      </c>
      <c r="B13" s="48" t="s">
        <v>15</v>
      </c>
      <c r="C13" s="47" t="s">
        <v>78</v>
      </c>
      <c r="D13" s="48" t="s">
        <v>15</v>
      </c>
      <c r="E13" s="49" t="s">
        <v>71</v>
      </c>
      <c r="F13" s="49" t="s">
        <v>440</v>
      </c>
      <c r="G13" s="50" t="s">
        <v>185</v>
      </c>
      <c r="H13" s="50" t="s">
        <v>155</v>
      </c>
      <c r="I13" s="11">
        <v>3</v>
      </c>
      <c r="J13" s="12"/>
      <c r="K13" s="12"/>
      <c r="L13" s="12"/>
      <c r="M13" s="12"/>
      <c r="N13" s="12"/>
      <c r="O13" s="12"/>
      <c r="P13" s="12">
        <v>6</v>
      </c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>
        <v>21</v>
      </c>
      <c r="AC13" s="12"/>
      <c r="AD13" s="12"/>
      <c r="AE13" s="12">
        <v>21</v>
      </c>
      <c r="AF13" s="12"/>
      <c r="AG13" s="68">
        <v>134</v>
      </c>
      <c r="AH13" s="12" t="s">
        <v>131</v>
      </c>
      <c r="AI13" s="13" t="s">
        <v>131</v>
      </c>
      <c r="AJ13" s="13" t="s">
        <v>131</v>
      </c>
      <c r="AK13" s="13" t="s">
        <v>131</v>
      </c>
      <c r="AL13" s="19" t="s">
        <v>131</v>
      </c>
    </row>
    <row r="14" spans="1:38" s="3" customFormat="1" ht="40" customHeight="1" x14ac:dyDescent="0.2">
      <c r="A14" s="47" t="s">
        <v>121</v>
      </c>
      <c r="B14" s="48" t="s">
        <v>15</v>
      </c>
      <c r="C14" s="47" t="s">
        <v>79</v>
      </c>
      <c r="D14" s="48" t="s">
        <v>15</v>
      </c>
      <c r="E14" s="49" t="s">
        <v>73</v>
      </c>
      <c r="F14" s="49" t="s">
        <v>441</v>
      </c>
      <c r="G14" s="50" t="s">
        <v>185</v>
      </c>
      <c r="H14" s="50" t="s">
        <v>155</v>
      </c>
      <c r="I14" s="11">
        <v>3</v>
      </c>
      <c r="J14" s="12"/>
      <c r="K14" s="12"/>
      <c r="L14" s="12"/>
      <c r="M14" s="12"/>
      <c r="N14" s="12"/>
      <c r="O14" s="12"/>
      <c r="P14" s="12">
        <v>6</v>
      </c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>
        <v>13</v>
      </c>
      <c r="AD14" s="12">
        <v>2</v>
      </c>
      <c r="AE14" s="12"/>
      <c r="AF14" s="12">
        <v>13</v>
      </c>
      <c r="AG14" s="68">
        <v>134</v>
      </c>
      <c r="AH14" s="12" t="s">
        <v>131</v>
      </c>
      <c r="AI14" s="13" t="s">
        <v>131</v>
      </c>
      <c r="AJ14" s="13" t="s">
        <v>131</v>
      </c>
      <c r="AK14" s="13" t="s">
        <v>131</v>
      </c>
      <c r="AL14" s="19" t="s">
        <v>131</v>
      </c>
    </row>
    <row r="15" spans="1:38" s="3" customFormat="1" ht="36" x14ac:dyDescent="0.2">
      <c r="A15" s="47" t="s">
        <v>123</v>
      </c>
      <c r="B15" s="48" t="s">
        <v>15</v>
      </c>
      <c r="C15" s="47" t="s">
        <v>80</v>
      </c>
      <c r="D15" s="48" t="s">
        <v>15</v>
      </c>
      <c r="E15" s="49" t="s">
        <v>75</v>
      </c>
      <c r="F15" s="49" t="s">
        <v>442</v>
      </c>
      <c r="G15" s="50" t="s">
        <v>200</v>
      </c>
      <c r="H15" s="50" t="s">
        <v>155</v>
      </c>
      <c r="I15" s="11">
        <v>3</v>
      </c>
      <c r="J15" s="12"/>
      <c r="K15" s="12"/>
      <c r="L15" s="12">
        <v>3</v>
      </c>
      <c r="M15" s="12"/>
      <c r="N15" s="12"/>
      <c r="O15" s="12"/>
      <c r="P15" s="12"/>
      <c r="Q15" s="12"/>
      <c r="R15" s="12"/>
      <c r="S15" s="12"/>
      <c r="T15" s="12"/>
      <c r="U15" s="12"/>
      <c r="V15" s="12">
        <v>15</v>
      </c>
      <c r="W15" s="12"/>
      <c r="X15" s="12"/>
      <c r="Y15" s="12"/>
      <c r="Z15" s="12"/>
      <c r="AA15" s="12"/>
      <c r="AB15" s="12"/>
      <c r="AC15" s="12"/>
      <c r="AD15" s="12"/>
      <c r="AE15" s="12">
        <v>21</v>
      </c>
      <c r="AF15" s="12"/>
      <c r="AG15" s="68">
        <v>134</v>
      </c>
      <c r="AH15" s="12" t="s">
        <v>131</v>
      </c>
      <c r="AI15" s="13" t="s">
        <v>131</v>
      </c>
      <c r="AJ15" s="13" t="s">
        <v>131</v>
      </c>
      <c r="AK15" s="13" t="s">
        <v>131</v>
      </c>
      <c r="AL15" s="19" t="s">
        <v>131</v>
      </c>
    </row>
    <row r="16" spans="1:38" s="3" customFormat="1" ht="36" x14ac:dyDescent="0.2">
      <c r="A16" s="47" t="s">
        <v>124</v>
      </c>
      <c r="B16" s="48" t="s">
        <v>15</v>
      </c>
      <c r="C16" s="47" t="s">
        <v>81</v>
      </c>
      <c r="D16" s="48" t="s">
        <v>15</v>
      </c>
      <c r="E16" s="49" t="s">
        <v>76</v>
      </c>
      <c r="F16" s="49" t="s">
        <v>443</v>
      </c>
      <c r="G16" s="50" t="s">
        <v>186</v>
      </c>
      <c r="H16" s="50" t="s">
        <v>155</v>
      </c>
      <c r="I16" s="11">
        <v>3</v>
      </c>
      <c r="J16" s="12"/>
      <c r="K16" s="12">
        <v>7</v>
      </c>
      <c r="L16" s="12">
        <v>3</v>
      </c>
      <c r="M16" s="12"/>
      <c r="N16" s="12"/>
      <c r="O16" s="12"/>
      <c r="P16" s="12"/>
      <c r="Q16" s="12"/>
      <c r="R16" s="12"/>
      <c r="S16" s="12"/>
      <c r="T16" s="12"/>
      <c r="U16" s="12"/>
      <c r="V16" s="12">
        <v>7</v>
      </c>
      <c r="W16" s="12">
        <v>16</v>
      </c>
      <c r="X16" s="12"/>
      <c r="Y16" s="12"/>
      <c r="Z16" s="12"/>
      <c r="AA16" s="12"/>
      <c r="AB16" s="12"/>
      <c r="AC16" s="12"/>
      <c r="AD16" s="12"/>
      <c r="AE16" s="12"/>
      <c r="AF16" s="12"/>
      <c r="AG16" s="68">
        <v>134</v>
      </c>
      <c r="AH16" s="12" t="s">
        <v>131</v>
      </c>
      <c r="AI16" s="13" t="s">
        <v>131</v>
      </c>
      <c r="AJ16" s="13" t="s">
        <v>131</v>
      </c>
      <c r="AK16" s="13" t="s">
        <v>131</v>
      </c>
      <c r="AL16" s="19" t="s">
        <v>131</v>
      </c>
    </row>
    <row r="17" spans="1:38" s="3" customFormat="1" ht="108" x14ac:dyDescent="0.2">
      <c r="A17" s="47" t="s">
        <v>125</v>
      </c>
      <c r="B17" s="48" t="s">
        <v>15</v>
      </c>
      <c r="C17" s="47" t="s">
        <v>82</v>
      </c>
      <c r="D17" s="48" t="s">
        <v>15</v>
      </c>
      <c r="E17" s="49" t="s">
        <v>77</v>
      </c>
      <c r="F17" s="49" t="s">
        <v>444</v>
      </c>
      <c r="G17" s="50" t="s">
        <v>216</v>
      </c>
      <c r="H17" s="50" t="s">
        <v>155</v>
      </c>
      <c r="I17" s="11">
        <v>3</v>
      </c>
      <c r="J17" s="12" t="s">
        <v>20</v>
      </c>
      <c r="K17" s="12">
        <v>7</v>
      </c>
      <c r="L17" s="12"/>
      <c r="M17" s="12"/>
      <c r="N17" s="12">
        <v>19</v>
      </c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68">
        <v>134</v>
      </c>
      <c r="AH17" s="12" t="s">
        <v>131</v>
      </c>
      <c r="AI17" s="13" t="s">
        <v>131</v>
      </c>
      <c r="AJ17" s="13" t="s">
        <v>131</v>
      </c>
      <c r="AK17" s="13" t="s">
        <v>131</v>
      </c>
      <c r="AL17" s="19" t="s">
        <v>131</v>
      </c>
    </row>
    <row r="18" spans="1:38" s="4" customFormat="1" ht="12" customHeight="1" x14ac:dyDescent="0.2">
      <c r="A18" s="47" t="s">
        <v>126</v>
      </c>
      <c r="B18" s="48" t="s">
        <v>15</v>
      </c>
      <c r="C18" s="47" t="s">
        <v>83</v>
      </c>
      <c r="D18" s="48" t="s">
        <v>15</v>
      </c>
      <c r="E18" s="49" t="s">
        <v>78</v>
      </c>
      <c r="F18" s="49" t="s">
        <v>445</v>
      </c>
      <c r="G18" s="50" t="s">
        <v>84</v>
      </c>
      <c r="H18" s="50" t="s">
        <v>155</v>
      </c>
      <c r="I18" s="11">
        <v>3</v>
      </c>
      <c r="J18" s="12" t="s">
        <v>20</v>
      </c>
      <c r="K18" s="12">
        <v>7</v>
      </c>
      <c r="L18" s="12"/>
      <c r="M18" s="12"/>
      <c r="N18" s="12"/>
      <c r="O18" s="12"/>
      <c r="P18" s="12"/>
      <c r="Q18" s="12"/>
      <c r="R18" s="12"/>
      <c r="S18" s="12"/>
      <c r="T18" s="12">
        <v>16</v>
      </c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>
        <v>21</v>
      </c>
      <c r="AF18" s="12"/>
      <c r="AG18" s="68">
        <v>134</v>
      </c>
      <c r="AH18" s="12" t="s">
        <v>131</v>
      </c>
      <c r="AI18" s="13" t="s">
        <v>131</v>
      </c>
      <c r="AJ18" s="13" t="s">
        <v>131</v>
      </c>
      <c r="AK18" s="13" t="s">
        <v>131</v>
      </c>
      <c r="AL18" s="19" t="s">
        <v>131</v>
      </c>
    </row>
    <row r="19" spans="1:38" s="4" customFormat="1" ht="12" customHeight="1" x14ac:dyDescent="0.2">
      <c r="A19" s="47" t="s">
        <v>127</v>
      </c>
      <c r="B19" s="71" t="s">
        <v>15</v>
      </c>
      <c r="C19" s="70">
        <v>61</v>
      </c>
      <c r="D19" s="71" t="s">
        <v>15</v>
      </c>
      <c r="E19" s="72" t="s">
        <v>79</v>
      </c>
      <c r="F19" s="72" t="s">
        <v>446</v>
      </c>
      <c r="G19" s="50" t="s">
        <v>84</v>
      </c>
      <c r="H19" s="50" t="s">
        <v>155</v>
      </c>
      <c r="I19" s="11">
        <v>3</v>
      </c>
      <c r="J19" s="12" t="s">
        <v>20</v>
      </c>
      <c r="K19" s="12">
        <v>7</v>
      </c>
      <c r="L19" s="12"/>
      <c r="M19" s="12"/>
      <c r="N19" s="12"/>
      <c r="O19" s="12"/>
      <c r="P19" s="12"/>
      <c r="Q19" s="12"/>
      <c r="R19" s="12"/>
      <c r="S19" s="12"/>
      <c r="T19" s="12">
        <v>16</v>
      </c>
      <c r="U19" s="12"/>
      <c r="V19" s="12"/>
      <c r="W19" s="12"/>
      <c r="X19" s="12"/>
      <c r="Y19" s="12"/>
      <c r="Z19" s="12"/>
      <c r="AA19" s="12"/>
      <c r="AB19" s="12"/>
      <c r="AC19" s="12"/>
      <c r="AD19" s="12">
        <v>14</v>
      </c>
      <c r="AE19" s="12"/>
      <c r="AF19" s="12"/>
      <c r="AG19" s="68">
        <v>134</v>
      </c>
      <c r="AH19" s="12" t="s">
        <v>131</v>
      </c>
      <c r="AI19" s="13" t="s">
        <v>131</v>
      </c>
      <c r="AJ19" s="13" t="s">
        <v>131</v>
      </c>
      <c r="AK19" s="13" t="s">
        <v>131</v>
      </c>
      <c r="AL19" s="19" t="s">
        <v>131</v>
      </c>
    </row>
    <row r="20" spans="1:38" s="4" customFormat="1" ht="12" customHeight="1" x14ac:dyDescent="0.2">
      <c r="A20" s="47" t="s">
        <v>128</v>
      </c>
      <c r="B20" s="71" t="s">
        <v>15</v>
      </c>
      <c r="C20" s="70">
        <v>62</v>
      </c>
      <c r="D20" s="71" t="s">
        <v>15</v>
      </c>
      <c r="E20" s="72" t="s">
        <v>80</v>
      </c>
      <c r="F20" s="72" t="s">
        <v>447</v>
      </c>
      <c r="G20" s="50" t="s">
        <v>84</v>
      </c>
      <c r="H20" s="50" t="s">
        <v>155</v>
      </c>
      <c r="I20" s="11">
        <v>3</v>
      </c>
      <c r="J20" s="12" t="s">
        <v>20</v>
      </c>
      <c r="K20" s="12">
        <v>7</v>
      </c>
      <c r="L20" s="12"/>
      <c r="M20" s="12"/>
      <c r="N20" s="12"/>
      <c r="O20" s="12"/>
      <c r="P20" s="12"/>
      <c r="Q20" s="12"/>
      <c r="R20" s="12"/>
      <c r="S20" s="12"/>
      <c r="T20" s="12">
        <v>16</v>
      </c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>
        <v>13</v>
      </c>
      <c r="AG20" s="68">
        <v>134</v>
      </c>
      <c r="AH20" s="12" t="s">
        <v>131</v>
      </c>
      <c r="AI20" s="13" t="s">
        <v>131</v>
      </c>
      <c r="AJ20" s="13" t="s">
        <v>131</v>
      </c>
      <c r="AK20" s="13" t="s">
        <v>131</v>
      </c>
      <c r="AL20" s="19" t="s">
        <v>131</v>
      </c>
    </row>
    <row r="21" spans="1:38" s="4" customFormat="1" ht="24" x14ac:dyDescent="0.2">
      <c r="A21" s="47" t="s">
        <v>129</v>
      </c>
      <c r="B21" s="71" t="s">
        <v>15</v>
      </c>
      <c r="C21" s="70">
        <v>63</v>
      </c>
      <c r="D21" s="71" t="s">
        <v>15</v>
      </c>
      <c r="E21" s="72" t="s">
        <v>81</v>
      </c>
      <c r="F21" s="72" t="s">
        <v>448</v>
      </c>
      <c r="G21" s="50" t="s">
        <v>187</v>
      </c>
      <c r="H21" s="50" t="s">
        <v>155</v>
      </c>
      <c r="I21" s="11">
        <v>3</v>
      </c>
      <c r="J21" s="12" t="s">
        <v>20</v>
      </c>
      <c r="K21" s="12">
        <v>7</v>
      </c>
      <c r="L21" s="12"/>
      <c r="M21" s="12"/>
      <c r="N21" s="12"/>
      <c r="O21" s="12"/>
      <c r="P21" s="12"/>
      <c r="Q21" s="12"/>
      <c r="R21" s="12">
        <v>13</v>
      </c>
      <c r="S21" s="12"/>
      <c r="T21" s="12">
        <v>16</v>
      </c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68">
        <v>134</v>
      </c>
      <c r="AH21" s="12" t="s">
        <v>131</v>
      </c>
      <c r="AI21" s="13" t="s">
        <v>131</v>
      </c>
      <c r="AJ21" s="13" t="s">
        <v>131</v>
      </c>
      <c r="AK21" s="13" t="s">
        <v>131</v>
      </c>
      <c r="AL21" s="19" t="s">
        <v>131</v>
      </c>
    </row>
    <row r="22" spans="1:38" s="4" customFormat="1" ht="24" x14ac:dyDescent="0.2">
      <c r="A22" s="47" t="s">
        <v>234</v>
      </c>
      <c r="B22" s="71" t="s">
        <v>15</v>
      </c>
      <c r="C22" s="70">
        <v>64</v>
      </c>
      <c r="D22" s="71" t="s">
        <v>15</v>
      </c>
      <c r="E22" s="72" t="s">
        <v>82</v>
      </c>
      <c r="F22" s="72" t="s">
        <v>449</v>
      </c>
      <c r="G22" s="50" t="s">
        <v>187</v>
      </c>
      <c r="H22" s="50" t="s">
        <v>155</v>
      </c>
      <c r="I22" s="11">
        <v>3</v>
      </c>
      <c r="J22" s="12" t="s">
        <v>20</v>
      </c>
      <c r="K22" s="12">
        <v>7</v>
      </c>
      <c r="L22" s="12"/>
      <c r="M22" s="12"/>
      <c r="N22" s="12"/>
      <c r="O22" s="12"/>
      <c r="P22" s="12"/>
      <c r="Q22" s="12"/>
      <c r="R22" s="12"/>
      <c r="S22" s="12">
        <v>9</v>
      </c>
      <c r="T22" s="12">
        <v>16</v>
      </c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68">
        <v>134</v>
      </c>
      <c r="AH22" s="12" t="s">
        <v>131</v>
      </c>
      <c r="AI22" s="13" t="s">
        <v>131</v>
      </c>
      <c r="AJ22" s="13" t="s">
        <v>131</v>
      </c>
      <c r="AK22" s="13" t="s">
        <v>131</v>
      </c>
      <c r="AL22" s="19" t="s">
        <v>131</v>
      </c>
    </row>
    <row r="23" spans="1:38" s="4" customFormat="1" ht="24" x14ac:dyDescent="0.2">
      <c r="A23" s="47" t="s">
        <v>235</v>
      </c>
      <c r="B23" s="71" t="s">
        <v>15</v>
      </c>
      <c r="C23" s="70">
        <v>65</v>
      </c>
      <c r="D23" s="71"/>
      <c r="E23" s="72" t="s">
        <v>45</v>
      </c>
      <c r="F23" s="72" t="s">
        <v>450</v>
      </c>
      <c r="G23" s="50" t="s">
        <v>188</v>
      </c>
      <c r="H23" s="50" t="s">
        <v>155</v>
      </c>
      <c r="I23" s="11">
        <v>3</v>
      </c>
      <c r="J23" s="12"/>
      <c r="K23" s="12"/>
      <c r="L23" s="12">
        <v>1</v>
      </c>
      <c r="M23" s="12"/>
      <c r="N23" s="12"/>
      <c r="O23" s="12"/>
      <c r="P23" s="12"/>
      <c r="Q23" s="12">
        <v>10</v>
      </c>
      <c r="R23" s="12"/>
      <c r="S23" s="12"/>
      <c r="T23" s="12"/>
      <c r="U23" s="12"/>
      <c r="V23" s="12">
        <v>6</v>
      </c>
      <c r="W23" s="12">
        <v>16</v>
      </c>
      <c r="X23" s="12"/>
      <c r="Y23" s="12"/>
      <c r="Z23" s="12"/>
      <c r="AA23" s="12"/>
      <c r="AB23" s="12"/>
      <c r="AC23" s="12"/>
      <c r="AD23" s="12"/>
      <c r="AE23" s="12"/>
      <c r="AF23" s="12"/>
      <c r="AG23" s="68">
        <v>134</v>
      </c>
      <c r="AH23" s="12" t="s">
        <v>131</v>
      </c>
      <c r="AI23" s="13" t="s">
        <v>131</v>
      </c>
      <c r="AJ23" s="13" t="s">
        <v>131</v>
      </c>
      <c r="AK23" s="13" t="s">
        <v>131</v>
      </c>
      <c r="AL23" s="19" t="s">
        <v>131</v>
      </c>
    </row>
    <row r="24" spans="1:38" s="4" customFormat="1" ht="24" x14ac:dyDescent="0.2">
      <c r="A24" s="47" t="s">
        <v>236</v>
      </c>
      <c r="B24" s="112"/>
      <c r="C24" s="70" t="s">
        <v>431</v>
      </c>
      <c r="D24" s="71"/>
      <c r="E24" s="72" t="s">
        <v>433</v>
      </c>
      <c r="F24" s="72" t="s">
        <v>451</v>
      </c>
      <c r="G24" s="50" t="s">
        <v>189</v>
      </c>
      <c r="H24" s="50" t="s">
        <v>153</v>
      </c>
      <c r="I24" s="11">
        <v>3</v>
      </c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>
        <v>2</v>
      </c>
      <c r="V24" s="12">
        <v>31</v>
      </c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68">
        <v>134</v>
      </c>
      <c r="AH24" s="12" t="s">
        <v>131</v>
      </c>
      <c r="AI24" s="13" t="s">
        <v>131</v>
      </c>
      <c r="AJ24" s="13" t="s">
        <v>131</v>
      </c>
      <c r="AK24" s="13" t="s">
        <v>131</v>
      </c>
      <c r="AL24" s="19" t="s">
        <v>131</v>
      </c>
    </row>
    <row r="25" spans="1:38" s="4" customFormat="1" ht="12" customHeight="1" thickBot="1" x14ac:dyDescent="0.25">
      <c r="A25" s="52" t="s">
        <v>237</v>
      </c>
      <c r="B25" s="113"/>
      <c r="C25" s="114" t="s">
        <v>431</v>
      </c>
      <c r="D25" s="115"/>
      <c r="E25" s="116" t="s">
        <v>431</v>
      </c>
      <c r="F25" s="116" t="s">
        <v>452</v>
      </c>
      <c r="G25" s="55" t="s">
        <v>203</v>
      </c>
      <c r="H25" s="55" t="s">
        <v>154</v>
      </c>
      <c r="I25" s="14">
        <v>3</v>
      </c>
      <c r="J25" s="130"/>
      <c r="K25" s="130"/>
      <c r="L25" s="130"/>
      <c r="M25" s="130"/>
      <c r="N25" s="130"/>
      <c r="O25" s="15" t="s">
        <v>300</v>
      </c>
      <c r="P25" s="15">
        <v>14</v>
      </c>
      <c r="Q25" s="15">
        <v>10</v>
      </c>
      <c r="R25" s="130"/>
      <c r="S25" s="130"/>
      <c r="T25" s="130"/>
      <c r="U25" s="130"/>
      <c r="V25" s="130"/>
      <c r="W25" s="130"/>
      <c r="X25" s="130"/>
      <c r="Y25" s="130"/>
      <c r="Z25" s="130"/>
      <c r="AA25" s="130"/>
      <c r="AB25" s="130"/>
      <c r="AC25" s="130"/>
      <c r="AD25" s="130"/>
      <c r="AE25" s="130"/>
      <c r="AF25" s="131"/>
      <c r="AG25" s="69">
        <v>134</v>
      </c>
      <c r="AH25" s="15" t="s">
        <v>131</v>
      </c>
      <c r="AI25" s="16" t="s">
        <v>131</v>
      </c>
      <c r="AJ25" s="16" t="s">
        <v>131</v>
      </c>
      <c r="AK25" s="16" t="s">
        <v>131</v>
      </c>
      <c r="AL25" s="20" t="s">
        <v>131</v>
      </c>
    </row>
    <row r="26" spans="1:38" x14ac:dyDescent="0.2">
      <c r="C26" s="2"/>
      <c r="D26" s="2"/>
      <c r="E26" s="2"/>
      <c r="F26" s="2"/>
      <c r="G26" s="2"/>
      <c r="H26" s="2"/>
      <c r="AG26"/>
      <c r="AH26"/>
      <c r="AI26"/>
      <c r="AJ26"/>
      <c r="AK26"/>
      <c r="AL26"/>
    </row>
    <row r="27" spans="1:38" x14ac:dyDescent="0.2">
      <c r="C27" s="2"/>
      <c r="D27" s="2"/>
      <c r="E27" s="2"/>
      <c r="F27" s="2"/>
      <c r="G27" s="2"/>
      <c r="H27" s="2"/>
      <c r="AG27"/>
      <c r="AH27"/>
      <c r="AI27"/>
      <c r="AJ27"/>
      <c r="AK27"/>
      <c r="AL27"/>
    </row>
    <row r="28" spans="1:38" x14ac:dyDescent="0.2">
      <c r="C28" s="2"/>
      <c r="D28" s="2"/>
      <c r="E28" s="2"/>
      <c r="F28" s="2"/>
      <c r="G28" s="2"/>
      <c r="H28" s="2"/>
      <c r="AG28"/>
      <c r="AH28"/>
      <c r="AI28"/>
      <c r="AJ28"/>
      <c r="AK28"/>
      <c r="AL28"/>
    </row>
    <row r="29" spans="1:38" ht="15" customHeight="1" x14ac:dyDescent="0.2">
      <c r="C29" s="2"/>
      <c r="D29" s="2"/>
      <c r="E29" s="2"/>
      <c r="F29" s="2"/>
      <c r="G29" s="2"/>
      <c r="H29" s="2"/>
      <c r="AG29"/>
      <c r="AH29"/>
      <c r="AI29"/>
      <c r="AJ29"/>
      <c r="AK29"/>
      <c r="AL29"/>
    </row>
    <row r="30" spans="1:38" x14ac:dyDescent="0.2">
      <c r="C30" s="2"/>
      <c r="D30" s="2"/>
      <c r="E30" s="2"/>
      <c r="F30" s="2"/>
      <c r="G30" s="2"/>
      <c r="H30" s="2"/>
      <c r="AG30"/>
      <c r="AH30"/>
      <c r="AI30"/>
      <c r="AJ30"/>
      <c r="AK30"/>
      <c r="AL30"/>
    </row>
    <row r="31" spans="1:38" x14ac:dyDescent="0.2">
      <c r="C31" s="2"/>
      <c r="D31" s="2"/>
      <c r="E31" s="2"/>
      <c r="F31" s="2"/>
      <c r="G31" s="2"/>
      <c r="H31" s="2"/>
      <c r="AG31"/>
      <c r="AH31"/>
      <c r="AI31"/>
      <c r="AJ31"/>
      <c r="AK31"/>
      <c r="AL31"/>
    </row>
    <row r="32" spans="1:38" x14ac:dyDescent="0.2">
      <c r="C32" s="2"/>
      <c r="D32" s="2"/>
      <c r="E32" s="2"/>
      <c r="F32" s="2"/>
      <c r="G32" s="2"/>
      <c r="H32" s="2"/>
      <c r="AG32"/>
      <c r="AH32"/>
      <c r="AI32"/>
      <c r="AJ32"/>
      <c r="AK32"/>
      <c r="AL32"/>
    </row>
    <row r="33" spans="3:38" x14ac:dyDescent="0.2">
      <c r="C33" s="2"/>
      <c r="D33" s="2"/>
      <c r="E33" s="2"/>
      <c r="F33" s="2"/>
      <c r="G33" s="2"/>
      <c r="H33" s="2"/>
      <c r="AG33"/>
      <c r="AH33"/>
      <c r="AI33"/>
      <c r="AJ33"/>
      <c r="AK33"/>
      <c r="AL33"/>
    </row>
    <row r="34" spans="3:38" ht="12" x14ac:dyDescent="0.2">
      <c r="C34" s="2"/>
      <c r="D34" s="2"/>
      <c r="E34" s="2"/>
      <c r="F34" s="2"/>
      <c r="G34" s="2"/>
      <c r="H34" s="2"/>
      <c r="AG34" s="2"/>
      <c r="AH34" s="2"/>
      <c r="AI34" s="2"/>
      <c r="AJ34" s="2"/>
      <c r="AK34" s="2"/>
      <c r="AL34" s="2"/>
    </row>
    <row r="35" spans="3:38" ht="12" x14ac:dyDescent="0.2">
      <c r="C35" s="2"/>
      <c r="D35" s="2"/>
      <c r="E35" s="2"/>
      <c r="F35" s="2"/>
      <c r="G35" s="2"/>
      <c r="H35" s="2"/>
      <c r="AG35" s="2"/>
      <c r="AH35" s="2"/>
      <c r="AI35" s="2"/>
      <c r="AJ35" s="2"/>
      <c r="AK35" s="2"/>
      <c r="AL35" s="2"/>
    </row>
    <row r="36" spans="3:38" ht="12" x14ac:dyDescent="0.2">
      <c r="C36" s="2"/>
      <c r="D36" s="2"/>
      <c r="E36" s="2"/>
      <c r="F36" s="2"/>
      <c r="G36" s="2"/>
      <c r="H36" s="2"/>
      <c r="AG36" s="2"/>
      <c r="AH36" s="2"/>
      <c r="AI36" s="2"/>
      <c r="AJ36" s="2"/>
      <c r="AK36" s="2"/>
      <c r="AL36" s="2"/>
    </row>
    <row r="37" spans="3:38" ht="12" x14ac:dyDescent="0.2">
      <c r="C37" s="2"/>
      <c r="D37" s="2"/>
      <c r="E37" s="2"/>
      <c r="F37" s="2"/>
      <c r="G37" s="2"/>
      <c r="H37" s="2"/>
      <c r="AG37" s="2"/>
      <c r="AH37" s="2"/>
      <c r="AI37" s="2"/>
      <c r="AJ37" s="2"/>
      <c r="AK37" s="2"/>
      <c r="AL37" s="2"/>
    </row>
    <row r="38" spans="3:38" ht="12" x14ac:dyDescent="0.2">
      <c r="C38" s="2"/>
      <c r="D38" s="2"/>
      <c r="E38" s="2"/>
      <c r="F38" s="2"/>
      <c r="G38" s="2"/>
      <c r="H38" s="2"/>
      <c r="AG38" s="2"/>
      <c r="AH38" s="2"/>
      <c r="AI38" s="2"/>
      <c r="AJ38" s="2"/>
      <c r="AK38" s="2"/>
      <c r="AL38" s="2"/>
    </row>
    <row r="39" spans="3:38" ht="12" x14ac:dyDescent="0.2">
      <c r="C39" s="2"/>
      <c r="D39" s="2"/>
      <c r="E39" s="2"/>
      <c r="F39" s="2"/>
      <c r="G39" s="2"/>
      <c r="H39" s="2"/>
      <c r="AG39" s="2"/>
      <c r="AH39" s="2"/>
      <c r="AI39" s="2"/>
      <c r="AJ39" s="2"/>
      <c r="AK39" s="2"/>
      <c r="AL39" s="2"/>
    </row>
    <row r="40" spans="3:38" ht="12" x14ac:dyDescent="0.2">
      <c r="C40" s="2"/>
      <c r="D40" s="2"/>
      <c r="E40" s="2"/>
      <c r="F40" s="2"/>
      <c r="G40" s="2"/>
      <c r="H40" s="2"/>
      <c r="AG40" s="2"/>
      <c r="AH40" s="2"/>
      <c r="AI40" s="2"/>
      <c r="AJ40" s="2"/>
      <c r="AK40" s="2"/>
      <c r="AL40" s="2"/>
    </row>
    <row r="41" spans="3:38" ht="12" x14ac:dyDescent="0.2">
      <c r="C41" s="2"/>
      <c r="D41" s="2"/>
      <c r="E41" s="2"/>
      <c r="F41" s="2"/>
      <c r="G41" s="2"/>
      <c r="H41" s="2"/>
      <c r="AG41" s="2"/>
      <c r="AH41" s="2"/>
      <c r="AI41" s="2"/>
      <c r="AJ41" s="2"/>
      <c r="AK41" s="2"/>
      <c r="AL41" s="2"/>
    </row>
    <row r="42" spans="3:38" ht="12" x14ac:dyDescent="0.2">
      <c r="C42" s="2"/>
      <c r="D42" s="2"/>
      <c r="E42" s="2"/>
      <c r="F42" s="2"/>
      <c r="G42" s="2"/>
      <c r="H42" s="2"/>
      <c r="AG42" s="2"/>
      <c r="AH42" s="2"/>
      <c r="AI42" s="2"/>
      <c r="AJ42" s="2"/>
      <c r="AK42" s="2"/>
      <c r="AL42" s="2"/>
    </row>
    <row r="43" spans="3:38" ht="12" x14ac:dyDescent="0.2">
      <c r="C43" s="2"/>
      <c r="D43" s="2"/>
      <c r="E43" s="2"/>
      <c r="F43" s="2"/>
      <c r="G43" s="2"/>
      <c r="H43" s="2"/>
      <c r="AG43" s="2"/>
      <c r="AH43" s="2"/>
      <c r="AI43" s="2"/>
      <c r="AJ43" s="2"/>
      <c r="AK43" s="2"/>
      <c r="AL43" s="2"/>
    </row>
    <row r="44" spans="3:38" ht="12" x14ac:dyDescent="0.2">
      <c r="C44" s="2"/>
      <c r="D44" s="2"/>
      <c r="E44" s="2"/>
      <c r="F44" s="2"/>
      <c r="G44" s="2"/>
      <c r="H44" s="2"/>
      <c r="AG44" s="2"/>
      <c r="AH44" s="2"/>
      <c r="AI44" s="2"/>
      <c r="AJ44" s="2"/>
      <c r="AK44" s="2"/>
      <c r="AL44" s="2"/>
    </row>
    <row r="45" spans="3:38" ht="12" x14ac:dyDescent="0.2">
      <c r="C45" s="2"/>
      <c r="D45" s="2"/>
      <c r="E45" s="2"/>
      <c r="F45" s="2"/>
      <c r="G45" s="2"/>
      <c r="H45" s="2"/>
      <c r="AG45" s="2"/>
      <c r="AH45" s="2"/>
      <c r="AI45" s="2"/>
      <c r="AJ45" s="2"/>
      <c r="AK45" s="2"/>
      <c r="AL45" s="2"/>
    </row>
    <row r="46" spans="3:38" ht="12" x14ac:dyDescent="0.2">
      <c r="C46" s="2"/>
      <c r="D46" s="2"/>
      <c r="E46" s="2"/>
      <c r="F46" s="2"/>
      <c r="G46" s="2"/>
      <c r="H46" s="2"/>
      <c r="AG46" s="2"/>
      <c r="AH46" s="2"/>
      <c r="AI46" s="2"/>
      <c r="AJ46" s="2"/>
      <c r="AK46" s="2"/>
      <c r="AL46" s="2"/>
    </row>
    <row r="47" spans="3:38" ht="12" x14ac:dyDescent="0.2">
      <c r="C47" s="2"/>
      <c r="D47" s="2"/>
      <c r="E47" s="2"/>
      <c r="F47" s="2"/>
      <c r="G47" s="2"/>
      <c r="H47" s="2"/>
      <c r="AG47" s="2"/>
      <c r="AH47" s="2"/>
      <c r="AI47" s="2"/>
      <c r="AJ47" s="2"/>
      <c r="AK47" s="2"/>
      <c r="AL47" s="2"/>
    </row>
    <row r="48" spans="3:38" ht="12" x14ac:dyDescent="0.2">
      <c r="C48" s="2"/>
      <c r="D48" s="2"/>
      <c r="E48" s="2"/>
      <c r="F48" s="2"/>
      <c r="G48" s="2"/>
      <c r="H48" s="2"/>
      <c r="AG48" s="2"/>
      <c r="AH48" s="2"/>
      <c r="AI48" s="2"/>
      <c r="AJ48" s="2"/>
      <c r="AK48" s="2"/>
      <c r="AL48" s="2"/>
    </row>
    <row r="49" spans="3:38" ht="12" x14ac:dyDescent="0.2">
      <c r="C49" s="2"/>
      <c r="D49" s="2"/>
      <c r="E49" s="2"/>
      <c r="F49" s="2"/>
      <c r="G49" s="2"/>
      <c r="H49" s="2"/>
      <c r="AG49" s="2"/>
      <c r="AH49" s="2"/>
      <c r="AI49" s="2"/>
      <c r="AJ49" s="2"/>
      <c r="AK49" s="2"/>
      <c r="AL49" s="2"/>
    </row>
    <row r="50" spans="3:38" ht="12" x14ac:dyDescent="0.2">
      <c r="C50" s="2"/>
      <c r="D50" s="2"/>
      <c r="E50" s="2"/>
      <c r="F50" s="2"/>
      <c r="G50" s="2"/>
      <c r="H50" s="2"/>
      <c r="AG50" s="2"/>
      <c r="AH50" s="2"/>
      <c r="AI50" s="2"/>
      <c r="AJ50" s="2"/>
      <c r="AK50" s="2"/>
      <c r="AL50" s="2"/>
    </row>
    <row r="51" spans="3:38" ht="12" x14ac:dyDescent="0.2">
      <c r="C51" s="2"/>
      <c r="D51" s="2"/>
      <c r="E51" s="2"/>
      <c r="F51" s="2"/>
      <c r="G51" s="2"/>
      <c r="H51" s="2"/>
      <c r="AG51" s="2"/>
      <c r="AH51" s="2"/>
      <c r="AI51" s="2"/>
      <c r="AJ51" s="2"/>
      <c r="AK51" s="2"/>
      <c r="AL51" s="2"/>
    </row>
    <row r="52" spans="3:38" ht="12" x14ac:dyDescent="0.2">
      <c r="C52" s="2"/>
      <c r="D52" s="2"/>
      <c r="E52" s="2"/>
      <c r="F52" s="2"/>
      <c r="G52" s="2"/>
      <c r="H52" s="2"/>
      <c r="AG52" s="2"/>
      <c r="AH52" s="2"/>
      <c r="AI52" s="2"/>
      <c r="AJ52" s="2"/>
      <c r="AK52" s="2"/>
      <c r="AL52" s="2"/>
    </row>
    <row r="53" spans="3:38" ht="12" x14ac:dyDescent="0.2">
      <c r="C53" s="2"/>
      <c r="D53" s="2"/>
      <c r="E53" s="2"/>
      <c r="F53" s="2"/>
      <c r="G53" s="2"/>
      <c r="H53" s="2"/>
      <c r="AG53" s="2"/>
      <c r="AH53" s="2"/>
      <c r="AI53" s="2"/>
      <c r="AJ53" s="2"/>
      <c r="AK53" s="2"/>
      <c r="AL53" s="2"/>
    </row>
    <row r="54" spans="3:38" ht="12" x14ac:dyDescent="0.2">
      <c r="C54" s="2"/>
      <c r="D54" s="2"/>
      <c r="E54" s="2"/>
      <c r="F54" s="2"/>
      <c r="G54" s="2"/>
      <c r="H54" s="2"/>
      <c r="AG54" s="2"/>
      <c r="AH54" s="2"/>
      <c r="AI54" s="2"/>
      <c r="AJ54" s="2"/>
      <c r="AK54" s="2"/>
      <c r="AL54" s="2"/>
    </row>
    <row r="55" spans="3:38" ht="12" x14ac:dyDescent="0.2">
      <c r="C55" s="2"/>
      <c r="D55" s="2"/>
      <c r="E55" s="2"/>
      <c r="F55" s="2"/>
      <c r="G55" s="2"/>
      <c r="H55" s="2"/>
      <c r="AG55" s="2"/>
      <c r="AH55" s="2"/>
      <c r="AI55" s="2"/>
      <c r="AJ55" s="2"/>
      <c r="AK55" s="2"/>
      <c r="AL55" s="2"/>
    </row>
    <row r="56" spans="3:38" ht="12" x14ac:dyDescent="0.2">
      <c r="C56" s="2"/>
      <c r="D56" s="2"/>
      <c r="E56" s="2"/>
      <c r="F56" s="2"/>
      <c r="G56" s="2"/>
      <c r="H56" s="2"/>
      <c r="AG56" s="2"/>
      <c r="AH56" s="2"/>
      <c r="AI56" s="2"/>
      <c r="AJ56" s="2"/>
      <c r="AK56" s="2"/>
      <c r="AL56" s="2"/>
    </row>
    <row r="57" spans="3:38" ht="12" x14ac:dyDescent="0.2">
      <c r="C57" s="2"/>
      <c r="D57" s="2"/>
      <c r="E57" s="2"/>
      <c r="F57" s="2"/>
      <c r="G57" s="2"/>
      <c r="H57" s="2"/>
      <c r="AG57" s="2"/>
      <c r="AH57" s="2"/>
      <c r="AI57" s="2"/>
      <c r="AJ57" s="2"/>
      <c r="AK57" s="2"/>
      <c r="AL57" s="2"/>
    </row>
    <row r="58" spans="3:38" ht="12" x14ac:dyDescent="0.2">
      <c r="C58" s="2"/>
      <c r="D58" s="2"/>
      <c r="E58" s="2"/>
      <c r="F58" s="2"/>
      <c r="G58" s="2"/>
      <c r="H58" s="2"/>
      <c r="AG58" s="2"/>
      <c r="AH58" s="2"/>
      <c r="AI58" s="2"/>
      <c r="AJ58" s="2"/>
      <c r="AK58" s="2"/>
      <c r="AL58" s="2"/>
    </row>
    <row r="59" spans="3:38" ht="12" x14ac:dyDescent="0.2">
      <c r="C59" s="2"/>
      <c r="D59" s="2"/>
      <c r="E59" s="2"/>
      <c r="F59" s="2"/>
      <c r="G59" s="2"/>
      <c r="H59" s="2"/>
      <c r="AG59" s="2"/>
      <c r="AH59" s="2"/>
      <c r="AI59" s="2"/>
      <c r="AJ59" s="2"/>
      <c r="AK59" s="2"/>
      <c r="AL59" s="2"/>
    </row>
    <row r="60" spans="3:38" ht="12" x14ac:dyDescent="0.2">
      <c r="C60" s="2"/>
      <c r="D60" s="2"/>
      <c r="E60" s="2"/>
      <c r="F60" s="2"/>
      <c r="G60" s="2"/>
      <c r="H60" s="2"/>
      <c r="AG60" s="2"/>
      <c r="AH60" s="2"/>
      <c r="AI60" s="2"/>
      <c r="AJ60" s="2"/>
      <c r="AK60" s="2"/>
      <c r="AL60" s="2"/>
    </row>
    <row r="61" spans="3:38" ht="12" x14ac:dyDescent="0.2">
      <c r="C61" s="2"/>
      <c r="D61" s="2"/>
      <c r="E61" s="2"/>
      <c r="F61" s="2"/>
      <c r="G61" s="2"/>
      <c r="H61" s="2"/>
      <c r="AG61" s="2"/>
      <c r="AH61" s="2"/>
      <c r="AI61" s="2"/>
      <c r="AJ61" s="2"/>
      <c r="AK61" s="2"/>
      <c r="AL61" s="2"/>
    </row>
    <row r="62" spans="3:38" ht="12" x14ac:dyDescent="0.2">
      <c r="C62" s="2"/>
      <c r="D62" s="2"/>
      <c r="E62" s="2"/>
      <c r="F62" s="2"/>
      <c r="G62" s="2"/>
      <c r="H62" s="2"/>
      <c r="AG62" s="2"/>
      <c r="AH62" s="2"/>
      <c r="AI62" s="2"/>
      <c r="AJ62" s="2"/>
      <c r="AK62" s="2"/>
      <c r="AL62" s="2"/>
    </row>
    <row r="63" spans="3:38" ht="12" x14ac:dyDescent="0.2">
      <c r="C63" s="2"/>
      <c r="D63" s="2"/>
      <c r="E63" s="2"/>
      <c r="F63" s="2"/>
      <c r="G63" s="2"/>
      <c r="H63" s="2"/>
      <c r="AG63" s="2"/>
      <c r="AH63" s="2"/>
      <c r="AI63" s="2"/>
      <c r="AJ63" s="2"/>
      <c r="AK63" s="2"/>
      <c r="AL63" s="2"/>
    </row>
    <row r="64" spans="3:38" ht="12" x14ac:dyDescent="0.2">
      <c r="C64" s="2"/>
      <c r="D64" s="2"/>
      <c r="E64" s="2"/>
      <c r="F64" s="2"/>
      <c r="G64" s="2"/>
      <c r="H64" s="2"/>
      <c r="AG64" s="2"/>
      <c r="AH64" s="2"/>
      <c r="AI64" s="2"/>
      <c r="AJ64" s="2"/>
      <c r="AK64" s="2"/>
      <c r="AL64" s="2"/>
    </row>
    <row r="65" spans="3:38" ht="12" x14ac:dyDescent="0.2">
      <c r="C65" s="2"/>
      <c r="D65" s="2"/>
      <c r="E65" s="2"/>
      <c r="F65" s="2"/>
      <c r="G65" s="2"/>
      <c r="H65" s="2"/>
      <c r="AG65" s="2"/>
      <c r="AH65" s="2"/>
      <c r="AI65" s="2"/>
      <c r="AJ65" s="2"/>
      <c r="AK65" s="2"/>
      <c r="AL65" s="2"/>
    </row>
    <row r="66" spans="3:38" ht="12" x14ac:dyDescent="0.2">
      <c r="C66" s="2"/>
      <c r="D66" s="2"/>
      <c r="E66" s="2"/>
      <c r="F66" s="2"/>
      <c r="G66" s="2"/>
      <c r="H66" s="2"/>
      <c r="AG66" s="2"/>
      <c r="AH66" s="2"/>
      <c r="AI66" s="2"/>
      <c r="AJ66" s="2"/>
      <c r="AK66" s="2"/>
      <c r="AL66" s="2"/>
    </row>
    <row r="67" spans="3:38" ht="12" x14ac:dyDescent="0.2">
      <c r="C67" s="2"/>
      <c r="D67" s="2"/>
      <c r="E67" s="2"/>
      <c r="F67" s="2"/>
      <c r="G67" s="2"/>
      <c r="H67" s="2"/>
      <c r="AG67" s="2"/>
      <c r="AH67" s="2"/>
      <c r="AI67" s="2"/>
      <c r="AJ67" s="2"/>
      <c r="AK67" s="2"/>
      <c r="AL67" s="2"/>
    </row>
    <row r="68" spans="3:38" ht="12" x14ac:dyDescent="0.2">
      <c r="C68" s="2"/>
      <c r="D68" s="2"/>
      <c r="E68" s="2"/>
      <c r="F68" s="2"/>
      <c r="G68" s="2"/>
      <c r="H68" s="2"/>
      <c r="AG68" s="2"/>
      <c r="AH68" s="2"/>
      <c r="AI68" s="2"/>
      <c r="AJ68" s="2"/>
      <c r="AK68" s="2"/>
      <c r="AL68" s="2"/>
    </row>
    <row r="69" spans="3:38" ht="12" x14ac:dyDescent="0.2">
      <c r="C69" s="2"/>
      <c r="D69" s="2"/>
      <c r="E69" s="2"/>
      <c r="F69" s="2"/>
      <c r="G69" s="2"/>
      <c r="H69" s="2"/>
      <c r="AG69" s="2"/>
      <c r="AH69" s="2"/>
      <c r="AI69" s="2"/>
      <c r="AJ69" s="2"/>
      <c r="AK69" s="2"/>
      <c r="AL69" s="2"/>
    </row>
    <row r="70" spans="3:38" ht="12" x14ac:dyDescent="0.2">
      <c r="C70" s="2"/>
      <c r="D70" s="2"/>
      <c r="E70" s="2"/>
      <c r="F70" s="2"/>
      <c r="G70" s="2"/>
      <c r="H70" s="2"/>
      <c r="AG70" s="2"/>
      <c r="AH70" s="2"/>
      <c r="AI70" s="2"/>
      <c r="AJ70" s="2"/>
      <c r="AK70" s="2"/>
      <c r="AL70" s="2"/>
    </row>
    <row r="71" spans="3:38" ht="12" x14ac:dyDescent="0.2">
      <c r="C71" s="2"/>
      <c r="D71" s="2"/>
      <c r="E71" s="2"/>
      <c r="F71" s="2"/>
      <c r="G71" s="2"/>
      <c r="H71" s="2"/>
      <c r="AG71" s="2"/>
      <c r="AH71" s="2"/>
      <c r="AI71" s="2"/>
      <c r="AJ71" s="2"/>
      <c r="AK71" s="2"/>
      <c r="AL71" s="2"/>
    </row>
    <row r="72" spans="3:38" ht="12" x14ac:dyDescent="0.2">
      <c r="C72" s="2"/>
      <c r="D72" s="2"/>
      <c r="E72" s="2"/>
      <c r="F72" s="2"/>
      <c r="G72" s="2"/>
      <c r="H72" s="2"/>
      <c r="AG72" s="2"/>
      <c r="AH72" s="2"/>
      <c r="AI72" s="2"/>
      <c r="AJ72" s="2"/>
      <c r="AK72" s="2"/>
      <c r="AL72" s="2"/>
    </row>
    <row r="73" spans="3:38" ht="12" x14ac:dyDescent="0.2">
      <c r="C73" s="2"/>
      <c r="D73" s="2"/>
      <c r="E73" s="2"/>
      <c r="F73" s="2"/>
      <c r="G73" s="2"/>
      <c r="H73" s="2"/>
      <c r="AG73" s="2"/>
      <c r="AH73" s="2"/>
      <c r="AI73" s="2"/>
      <c r="AJ73" s="2"/>
      <c r="AK73" s="2"/>
      <c r="AL73" s="2"/>
    </row>
    <row r="74" spans="3:38" ht="12" x14ac:dyDescent="0.2">
      <c r="C74" s="2"/>
      <c r="D74" s="2"/>
      <c r="E74" s="2"/>
      <c r="F74" s="2"/>
      <c r="G74" s="2"/>
      <c r="H74" s="2"/>
      <c r="AG74" s="2"/>
      <c r="AH74" s="2"/>
      <c r="AI74" s="2"/>
      <c r="AJ74" s="2"/>
      <c r="AK74" s="2"/>
      <c r="AL74" s="2"/>
    </row>
    <row r="75" spans="3:38" ht="12" x14ac:dyDescent="0.2">
      <c r="C75" s="2"/>
      <c r="D75" s="2"/>
      <c r="E75" s="2"/>
      <c r="F75" s="2"/>
      <c r="G75" s="2"/>
      <c r="H75" s="2"/>
      <c r="AG75" s="2"/>
      <c r="AH75" s="2"/>
      <c r="AI75" s="2"/>
      <c r="AJ75" s="2"/>
      <c r="AK75" s="2"/>
      <c r="AL75" s="2"/>
    </row>
    <row r="76" spans="3:38" ht="12" x14ac:dyDescent="0.2">
      <c r="C76" s="2"/>
      <c r="D76" s="2"/>
      <c r="E76" s="2"/>
      <c r="F76" s="2"/>
      <c r="G76" s="2"/>
      <c r="H76" s="2"/>
      <c r="AG76" s="2"/>
      <c r="AH76" s="2"/>
      <c r="AI76" s="2"/>
      <c r="AJ76" s="2"/>
      <c r="AK76" s="2"/>
      <c r="AL76" s="2"/>
    </row>
    <row r="77" spans="3:38" ht="12" x14ac:dyDescent="0.2">
      <c r="C77" s="2"/>
      <c r="D77" s="2"/>
      <c r="E77" s="2"/>
      <c r="F77" s="2"/>
      <c r="G77" s="2"/>
      <c r="H77" s="2"/>
      <c r="AG77" s="2"/>
      <c r="AH77" s="2"/>
      <c r="AI77" s="2"/>
      <c r="AJ77" s="2"/>
      <c r="AK77" s="2"/>
      <c r="AL77" s="2"/>
    </row>
    <row r="78" spans="3:38" ht="12" x14ac:dyDescent="0.2">
      <c r="C78" s="2"/>
      <c r="D78" s="2"/>
      <c r="E78" s="2"/>
      <c r="F78" s="2"/>
      <c r="G78" s="2"/>
      <c r="H78" s="2"/>
      <c r="AG78" s="2"/>
      <c r="AH78" s="2"/>
      <c r="AI78" s="2"/>
      <c r="AJ78" s="2"/>
      <c r="AK78" s="2"/>
      <c r="AL78" s="2"/>
    </row>
    <row r="79" spans="3:38" ht="12" x14ac:dyDescent="0.2">
      <c r="C79" s="2"/>
      <c r="D79" s="2"/>
      <c r="E79" s="2"/>
      <c r="F79" s="2"/>
      <c r="G79" s="2"/>
      <c r="H79" s="2"/>
      <c r="AG79" s="2"/>
      <c r="AH79" s="2"/>
      <c r="AI79" s="2"/>
      <c r="AJ79" s="2"/>
      <c r="AK79" s="2"/>
      <c r="AL79" s="2"/>
    </row>
    <row r="80" spans="3:38" ht="12" x14ac:dyDescent="0.2">
      <c r="C80" s="2"/>
      <c r="D80" s="2"/>
      <c r="E80" s="2"/>
      <c r="F80" s="2"/>
      <c r="G80" s="2"/>
      <c r="H80" s="2"/>
      <c r="AG80" s="2"/>
      <c r="AH80" s="2"/>
      <c r="AI80" s="2"/>
      <c r="AJ80" s="2"/>
      <c r="AK80" s="2"/>
      <c r="AL80" s="2"/>
    </row>
    <row r="81" spans="3:38" ht="12" x14ac:dyDescent="0.2">
      <c r="C81" s="2"/>
      <c r="D81" s="2"/>
      <c r="E81" s="2"/>
      <c r="F81" s="2"/>
      <c r="G81" s="2"/>
      <c r="H81" s="2"/>
      <c r="AG81" s="2"/>
      <c r="AH81" s="2"/>
      <c r="AI81" s="2"/>
      <c r="AJ81" s="2"/>
      <c r="AK81" s="2"/>
      <c r="AL81" s="2"/>
    </row>
    <row r="82" spans="3:38" ht="12" x14ac:dyDescent="0.2">
      <c r="C82" s="2"/>
      <c r="D82" s="2"/>
      <c r="E82" s="2"/>
      <c r="F82" s="2"/>
      <c r="G82" s="2"/>
      <c r="H82" s="2"/>
      <c r="AG82" s="2"/>
      <c r="AH82" s="2"/>
      <c r="AI82" s="2"/>
      <c r="AJ82" s="2"/>
      <c r="AK82" s="2"/>
      <c r="AL82" s="2"/>
    </row>
    <row r="83" spans="3:38" ht="12" x14ac:dyDescent="0.2">
      <c r="C83" s="2"/>
      <c r="D83" s="2"/>
      <c r="E83" s="2"/>
      <c r="F83" s="2"/>
      <c r="G83" s="2"/>
      <c r="H83" s="2"/>
      <c r="AG83" s="2"/>
      <c r="AH83" s="2"/>
      <c r="AI83" s="2"/>
      <c r="AJ83" s="2"/>
      <c r="AK83" s="2"/>
      <c r="AL83" s="2"/>
    </row>
    <row r="84" spans="3:38" ht="12" x14ac:dyDescent="0.2">
      <c r="C84" s="2"/>
      <c r="D84" s="2"/>
      <c r="E84" s="2"/>
      <c r="F84" s="2"/>
      <c r="G84" s="2"/>
      <c r="H84" s="2"/>
      <c r="AG84" s="2"/>
      <c r="AH84" s="2"/>
      <c r="AI84" s="2"/>
      <c r="AJ84" s="2"/>
      <c r="AK84" s="2"/>
      <c r="AL84" s="2"/>
    </row>
    <row r="85" spans="3:38" ht="12" x14ac:dyDescent="0.2">
      <c r="C85" s="2"/>
      <c r="D85" s="2"/>
      <c r="E85" s="2"/>
      <c r="F85" s="2"/>
      <c r="G85" s="2"/>
      <c r="H85" s="2"/>
      <c r="AG85" s="2"/>
      <c r="AH85" s="2"/>
      <c r="AI85" s="2"/>
      <c r="AJ85" s="2"/>
      <c r="AK85" s="2"/>
      <c r="AL85" s="2"/>
    </row>
    <row r="86" spans="3:38" ht="12" x14ac:dyDescent="0.2">
      <c r="C86" s="2"/>
      <c r="D86" s="2"/>
      <c r="E86" s="2"/>
      <c r="F86" s="2"/>
      <c r="G86" s="2"/>
      <c r="H86" s="2"/>
      <c r="AG86" s="2"/>
      <c r="AH86" s="2"/>
      <c r="AI86" s="2"/>
      <c r="AJ86" s="2"/>
      <c r="AK86" s="2"/>
      <c r="AL86" s="2"/>
    </row>
    <row r="87" spans="3:38" ht="12" x14ac:dyDescent="0.2">
      <c r="C87" s="2"/>
      <c r="D87" s="2"/>
      <c r="E87" s="2"/>
      <c r="F87" s="2"/>
      <c r="G87" s="2"/>
      <c r="H87" s="2"/>
      <c r="AG87" s="2"/>
      <c r="AH87" s="2"/>
      <c r="AI87" s="2"/>
      <c r="AJ87" s="2"/>
      <c r="AK87" s="2"/>
      <c r="AL87" s="2"/>
    </row>
    <row r="88" spans="3:38" ht="12" x14ac:dyDescent="0.2">
      <c r="C88" s="2"/>
      <c r="D88" s="2"/>
      <c r="E88" s="2"/>
      <c r="F88" s="2"/>
      <c r="G88" s="2"/>
      <c r="H88" s="2"/>
      <c r="AG88" s="2"/>
      <c r="AH88" s="2"/>
      <c r="AI88" s="2"/>
      <c r="AJ88" s="2"/>
      <c r="AK88" s="2"/>
      <c r="AL88" s="2"/>
    </row>
    <row r="89" spans="3:38" ht="12" x14ac:dyDescent="0.2">
      <c r="C89" s="2"/>
      <c r="D89" s="2"/>
      <c r="E89" s="2"/>
      <c r="F89" s="2"/>
      <c r="G89" s="2"/>
      <c r="H89" s="2"/>
      <c r="AG89" s="2"/>
      <c r="AH89" s="2"/>
      <c r="AI89" s="2"/>
      <c r="AJ89" s="2"/>
      <c r="AK89" s="2"/>
      <c r="AL89" s="2"/>
    </row>
    <row r="90" spans="3:38" ht="12" x14ac:dyDescent="0.2">
      <c r="C90" s="2"/>
      <c r="D90" s="2"/>
      <c r="E90" s="2"/>
      <c r="F90" s="2"/>
      <c r="G90" s="2"/>
      <c r="H90" s="2"/>
      <c r="AG90" s="2"/>
      <c r="AH90" s="2"/>
      <c r="AI90" s="2"/>
      <c r="AJ90" s="2"/>
      <c r="AK90" s="2"/>
      <c r="AL90" s="2"/>
    </row>
    <row r="91" spans="3:38" ht="12" x14ac:dyDescent="0.2">
      <c r="C91" s="2"/>
      <c r="D91" s="2"/>
      <c r="E91" s="2"/>
      <c r="F91" s="2"/>
      <c r="G91" s="2"/>
      <c r="H91" s="2"/>
      <c r="AG91" s="2"/>
      <c r="AH91" s="2"/>
      <c r="AI91" s="2"/>
      <c r="AJ91" s="2"/>
      <c r="AK91" s="2"/>
      <c r="AL91" s="2"/>
    </row>
    <row r="92" spans="3:38" ht="12" x14ac:dyDescent="0.2">
      <c r="C92" s="2"/>
      <c r="D92" s="2"/>
      <c r="E92" s="2"/>
      <c r="F92" s="2"/>
      <c r="G92" s="2"/>
      <c r="H92" s="2"/>
      <c r="AG92" s="2"/>
      <c r="AH92" s="2"/>
      <c r="AI92" s="2"/>
      <c r="AJ92" s="2"/>
      <c r="AK92" s="2"/>
      <c r="AL92" s="2"/>
    </row>
    <row r="93" spans="3:38" ht="12" x14ac:dyDescent="0.2">
      <c r="C93" s="2"/>
      <c r="D93" s="2"/>
      <c r="E93" s="2"/>
      <c r="F93" s="2"/>
      <c r="G93" s="2"/>
      <c r="H93" s="2"/>
      <c r="AG93" s="2"/>
      <c r="AH93" s="2"/>
      <c r="AI93" s="2"/>
      <c r="AJ93" s="2"/>
      <c r="AK93" s="2"/>
      <c r="AL93" s="2"/>
    </row>
    <row r="94" spans="3:38" ht="12" x14ac:dyDescent="0.2">
      <c r="C94" s="2"/>
      <c r="D94" s="2"/>
      <c r="E94" s="2"/>
      <c r="F94" s="2"/>
      <c r="G94" s="2"/>
      <c r="H94" s="2"/>
      <c r="AG94" s="2"/>
      <c r="AH94" s="2"/>
      <c r="AI94" s="2"/>
      <c r="AJ94" s="2"/>
      <c r="AK94" s="2"/>
      <c r="AL94" s="2"/>
    </row>
    <row r="95" spans="3:38" ht="12" x14ac:dyDescent="0.2">
      <c r="C95" s="2"/>
      <c r="D95" s="2"/>
      <c r="E95" s="2"/>
      <c r="F95" s="2"/>
      <c r="G95" s="2"/>
      <c r="H95" s="2"/>
      <c r="AG95" s="2"/>
      <c r="AH95" s="2"/>
      <c r="AI95" s="2"/>
      <c r="AJ95" s="2"/>
      <c r="AK95" s="2"/>
      <c r="AL95" s="2"/>
    </row>
    <row r="96" spans="3:38" ht="12" x14ac:dyDescent="0.2">
      <c r="C96" s="2"/>
      <c r="D96" s="2"/>
      <c r="E96" s="2"/>
      <c r="F96" s="2"/>
      <c r="G96" s="2"/>
      <c r="H96" s="2"/>
      <c r="AG96" s="2"/>
      <c r="AH96" s="2"/>
      <c r="AI96" s="2"/>
      <c r="AJ96" s="2"/>
      <c r="AK96" s="2"/>
      <c r="AL96" s="2"/>
    </row>
    <row r="97" spans="3:38" ht="12" x14ac:dyDescent="0.2">
      <c r="C97" s="2"/>
      <c r="D97" s="2"/>
      <c r="E97" s="2"/>
      <c r="F97" s="2"/>
      <c r="G97" s="2"/>
      <c r="H97" s="2"/>
      <c r="AG97" s="2"/>
      <c r="AH97" s="2"/>
      <c r="AI97" s="2"/>
      <c r="AJ97" s="2"/>
      <c r="AK97" s="2"/>
      <c r="AL97" s="2"/>
    </row>
    <row r="98" spans="3:38" ht="12" x14ac:dyDescent="0.2">
      <c r="C98" s="2"/>
      <c r="D98" s="2"/>
      <c r="E98" s="2"/>
      <c r="F98" s="2"/>
      <c r="G98" s="2"/>
      <c r="H98" s="2"/>
      <c r="AG98" s="2"/>
      <c r="AH98" s="2"/>
      <c r="AI98" s="2"/>
      <c r="AJ98" s="2"/>
      <c r="AK98" s="2"/>
      <c r="AL98" s="2"/>
    </row>
    <row r="99" spans="3:38" ht="12" x14ac:dyDescent="0.2">
      <c r="C99" s="2"/>
      <c r="D99" s="2"/>
      <c r="E99" s="2"/>
      <c r="F99" s="2"/>
      <c r="G99" s="2"/>
      <c r="H99" s="2"/>
      <c r="AG99" s="2"/>
      <c r="AH99" s="2"/>
      <c r="AI99" s="2"/>
      <c r="AJ99" s="2"/>
      <c r="AK99" s="2"/>
      <c r="AL99" s="2"/>
    </row>
    <row r="100" spans="3:38" ht="12" x14ac:dyDescent="0.2">
      <c r="C100" s="2"/>
      <c r="D100" s="2"/>
      <c r="E100" s="2"/>
      <c r="F100" s="2"/>
      <c r="G100" s="2"/>
      <c r="H100" s="2"/>
      <c r="AG100" s="2"/>
      <c r="AH100" s="2"/>
      <c r="AI100" s="2"/>
      <c r="AJ100" s="2"/>
      <c r="AK100" s="2"/>
      <c r="AL100" s="2"/>
    </row>
    <row r="101" spans="3:38" x14ac:dyDescent="0.2">
      <c r="C101" s="2"/>
      <c r="D101" s="2"/>
      <c r="E101" s="2"/>
      <c r="F101" s="2"/>
      <c r="G101" s="2"/>
      <c r="H101" s="2"/>
    </row>
    <row r="102" spans="3:38" x14ac:dyDescent="0.2">
      <c r="C102" s="2"/>
      <c r="D102" s="2"/>
      <c r="E102" s="2"/>
      <c r="F102" s="2"/>
      <c r="G102" s="2"/>
      <c r="H102" s="2"/>
    </row>
    <row r="103" spans="3:38" x14ac:dyDescent="0.2">
      <c r="C103" s="2"/>
      <c r="D103" s="2"/>
      <c r="E103" s="2"/>
      <c r="F103" s="2"/>
      <c r="G103" s="2"/>
      <c r="H103" s="2"/>
    </row>
    <row r="104" spans="3:38" x14ac:dyDescent="0.2">
      <c r="C104" s="2"/>
      <c r="D104" s="2"/>
      <c r="E104" s="2"/>
      <c r="F104" s="2"/>
      <c r="G104" s="2"/>
      <c r="H104" s="2"/>
    </row>
    <row r="105" spans="3:38" x14ac:dyDescent="0.2">
      <c r="C105" s="2"/>
      <c r="D105" s="2"/>
      <c r="E105" s="2"/>
      <c r="F105" s="2"/>
      <c r="G105" s="2"/>
      <c r="H105" s="2"/>
    </row>
    <row r="106" spans="3:38" x14ac:dyDescent="0.2">
      <c r="C106" s="2"/>
      <c r="D106" s="2"/>
      <c r="E106" s="2"/>
      <c r="F106" s="2"/>
      <c r="G106" s="2"/>
      <c r="H106" s="2"/>
    </row>
    <row r="107" spans="3:38" x14ac:dyDescent="0.2">
      <c r="C107" s="2"/>
      <c r="D107" s="2"/>
      <c r="E107" s="2"/>
      <c r="F107" s="2"/>
      <c r="G107" s="2"/>
      <c r="H107" s="2"/>
    </row>
    <row r="108" spans="3:38" x14ac:dyDescent="0.2">
      <c r="C108" s="2"/>
      <c r="D108" s="2"/>
      <c r="E108" s="2"/>
      <c r="F108" s="2"/>
      <c r="G108" s="2"/>
      <c r="H108" s="2"/>
    </row>
    <row r="109" spans="3:38" x14ac:dyDescent="0.2">
      <c r="C109" s="2"/>
      <c r="D109" s="2"/>
      <c r="E109" s="2"/>
      <c r="F109" s="2"/>
      <c r="G109" s="2"/>
      <c r="H109" s="2"/>
    </row>
    <row r="110" spans="3:38" x14ac:dyDescent="0.2">
      <c r="C110" s="2"/>
      <c r="D110" s="2"/>
      <c r="E110" s="2"/>
      <c r="F110" s="2"/>
      <c r="G110" s="2"/>
      <c r="H110" s="2"/>
    </row>
    <row r="111" spans="3:38" x14ac:dyDescent="0.2">
      <c r="C111" s="2"/>
      <c r="D111" s="2"/>
      <c r="E111" s="2"/>
      <c r="F111" s="2"/>
      <c r="G111" s="2"/>
      <c r="H111" s="2"/>
    </row>
    <row r="112" spans="3:38" x14ac:dyDescent="0.2">
      <c r="C112" s="2"/>
      <c r="D112" s="2"/>
      <c r="E112" s="2"/>
      <c r="F112" s="2"/>
      <c r="G112" s="2"/>
      <c r="H112" s="2"/>
    </row>
    <row r="113" spans="3:8" x14ac:dyDescent="0.2">
      <c r="C113" s="2"/>
      <c r="D113" s="2"/>
      <c r="E113" s="2"/>
      <c r="F113" s="2"/>
      <c r="G113" s="2"/>
      <c r="H113" s="2"/>
    </row>
    <row r="114" spans="3:8" x14ac:dyDescent="0.2">
      <c r="C114" s="2"/>
      <c r="D114" s="2"/>
      <c r="E114" s="2"/>
      <c r="F114" s="2"/>
      <c r="G114" s="2"/>
      <c r="H114" s="2"/>
    </row>
    <row r="115" spans="3:8" x14ac:dyDescent="0.2">
      <c r="C115" s="2"/>
      <c r="D115" s="2"/>
      <c r="E115" s="2"/>
      <c r="F115" s="2"/>
      <c r="G115" s="2"/>
      <c r="H115" s="2"/>
    </row>
    <row r="116" spans="3:8" x14ac:dyDescent="0.2">
      <c r="C116" s="2"/>
      <c r="D116" s="2"/>
      <c r="E116" s="2"/>
      <c r="F116" s="2"/>
      <c r="G116" s="2"/>
      <c r="H116" s="2"/>
    </row>
    <row r="117" spans="3:8" x14ac:dyDescent="0.2">
      <c r="C117" s="2"/>
      <c r="D117" s="2"/>
      <c r="E117" s="2"/>
      <c r="F117" s="2"/>
      <c r="G117" s="2"/>
      <c r="H117" s="2"/>
    </row>
    <row r="118" spans="3:8" x14ac:dyDescent="0.2">
      <c r="C118" s="2"/>
      <c r="D118" s="2"/>
      <c r="E118" s="2"/>
      <c r="F118" s="2"/>
      <c r="G118" s="2"/>
      <c r="H118" s="2"/>
    </row>
    <row r="119" spans="3:8" x14ac:dyDescent="0.2">
      <c r="C119" s="2"/>
      <c r="D119" s="2"/>
      <c r="E119" s="2"/>
      <c r="F119" s="2"/>
      <c r="G119" s="2"/>
      <c r="H119" s="2"/>
    </row>
    <row r="120" spans="3:8" x14ac:dyDescent="0.2">
      <c r="C120" s="2"/>
      <c r="D120" s="2"/>
      <c r="E120" s="2"/>
      <c r="F120" s="2"/>
      <c r="G120" s="2"/>
      <c r="H120" s="2"/>
    </row>
    <row r="121" spans="3:8" x14ac:dyDescent="0.2">
      <c r="C121" s="2"/>
      <c r="D121" s="2"/>
      <c r="E121" s="2"/>
      <c r="F121" s="2"/>
      <c r="G121" s="2"/>
      <c r="H121" s="2"/>
    </row>
    <row r="122" spans="3:8" x14ac:dyDescent="0.2">
      <c r="C122" s="2"/>
      <c r="D122" s="2"/>
      <c r="E122" s="2"/>
      <c r="F122" s="2"/>
      <c r="G122" s="2"/>
      <c r="H122" s="2"/>
    </row>
    <row r="123" spans="3:8" x14ac:dyDescent="0.2">
      <c r="C123" s="2"/>
      <c r="D123" s="2"/>
      <c r="E123" s="2"/>
      <c r="F123" s="2"/>
      <c r="G123" s="2"/>
      <c r="H123" s="2"/>
    </row>
    <row r="124" spans="3:8" x14ac:dyDescent="0.2">
      <c r="C124" s="2"/>
      <c r="D124" s="2"/>
      <c r="E124" s="2"/>
      <c r="F124" s="2"/>
      <c r="G124" s="2"/>
      <c r="H124" s="2"/>
    </row>
    <row r="125" spans="3:8" x14ac:dyDescent="0.2">
      <c r="C125" s="2"/>
      <c r="D125" s="2"/>
      <c r="E125" s="2"/>
      <c r="F125" s="2"/>
      <c r="G125" s="2"/>
      <c r="H125" s="2"/>
    </row>
    <row r="126" spans="3:8" x14ac:dyDescent="0.2">
      <c r="C126" s="2"/>
      <c r="D126" s="2"/>
      <c r="E126" s="2"/>
      <c r="F126" s="2"/>
      <c r="G126" s="2"/>
      <c r="H126" s="2"/>
    </row>
    <row r="127" spans="3:8" x14ac:dyDescent="0.2">
      <c r="C127" s="2"/>
      <c r="D127" s="2"/>
      <c r="E127" s="2"/>
      <c r="F127" s="2"/>
      <c r="G127" s="2"/>
      <c r="H127" s="2"/>
    </row>
    <row r="128" spans="3:8" x14ac:dyDescent="0.2">
      <c r="C128" s="2"/>
      <c r="D128" s="2"/>
      <c r="E128" s="2"/>
      <c r="F128" s="2"/>
      <c r="G128" s="2"/>
      <c r="H128" s="2"/>
    </row>
    <row r="129" spans="3:8" x14ac:dyDescent="0.2">
      <c r="C129" s="2"/>
      <c r="D129" s="2"/>
      <c r="E129" s="2"/>
      <c r="F129" s="2"/>
      <c r="G129" s="2"/>
      <c r="H129" s="2"/>
    </row>
    <row r="130" spans="3:8" x14ac:dyDescent="0.2">
      <c r="C130" s="2"/>
      <c r="D130" s="2"/>
      <c r="E130" s="2"/>
      <c r="F130" s="2"/>
      <c r="G130" s="2"/>
      <c r="H130" s="2"/>
    </row>
    <row r="131" spans="3:8" x14ac:dyDescent="0.2">
      <c r="C131" s="2"/>
      <c r="D131" s="2"/>
      <c r="E131" s="2"/>
      <c r="F131" s="2"/>
      <c r="G131" s="2"/>
      <c r="H131" s="2"/>
    </row>
    <row r="132" spans="3:8" x14ac:dyDescent="0.2">
      <c r="C132" s="2"/>
      <c r="D132" s="2"/>
      <c r="E132" s="2"/>
      <c r="F132" s="2"/>
      <c r="G132" s="2"/>
      <c r="H132" s="2"/>
    </row>
    <row r="133" spans="3:8" x14ac:dyDescent="0.2">
      <c r="C133" s="2"/>
      <c r="D133" s="2"/>
      <c r="E133" s="2"/>
      <c r="F133" s="2"/>
      <c r="G133" s="2"/>
      <c r="H133" s="2"/>
    </row>
    <row r="134" spans="3:8" x14ac:dyDescent="0.2">
      <c r="C134" s="2"/>
      <c r="D134" s="2"/>
      <c r="E134" s="2"/>
      <c r="F134" s="2"/>
      <c r="G134" s="2"/>
      <c r="H134" s="2"/>
    </row>
    <row r="135" spans="3:8" x14ac:dyDescent="0.2">
      <c r="C135" s="2"/>
      <c r="D135" s="2"/>
      <c r="E135" s="2"/>
      <c r="F135" s="2"/>
      <c r="G135" s="2"/>
      <c r="H135" s="2"/>
    </row>
    <row r="136" spans="3:8" x14ac:dyDescent="0.2">
      <c r="C136" s="2"/>
      <c r="D136" s="2"/>
      <c r="E136" s="2"/>
      <c r="F136" s="2"/>
      <c r="G136" s="2"/>
      <c r="H136" s="2"/>
    </row>
    <row r="137" spans="3:8" x14ac:dyDescent="0.2">
      <c r="C137" s="2"/>
      <c r="D137" s="2"/>
      <c r="E137" s="2"/>
      <c r="F137" s="2"/>
      <c r="G137" s="2"/>
      <c r="H137" s="2"/>
    </row>
    <row r="138" spans="3:8" x14ac:dyDescent="0.2">
      <c r="C138" s="2"/>
      <c r="D138" s="2"/>
      <c r="E138" s="2"/>
      <c r="F138" s="2"/>
      <c r="G138" s="2"/>
      <c r="H138" s="2"/>
    </row>
    <row r="139" spans="3:8" x14ac:dyDescent="0.2">
      <c r="C139" s="2"/>
      <c r="D139" s="2"/>
      <c r="E139" s="2"/>
      <c r="F139" s="2"/>
      <c r="G139" s="2"/>
      <c r="H139" s="2"/>
    </row>
  </sheetData>
  <autoFilter ref="A6:AL6" xr:uid="{A9A22107-3980-455C-A901-0478637535BF}"/>
  <mergeCells count="4">
    <mergeCell ref="A4:B4"/>
    <mergeCell ref="A3:E3"/>
    <mergeCell ref="C4:D4"/>
    <mergeCell ref="F3:F6"/>
  </mergeCells>
  <phoneticPr fontId="10"/>
  <pageMargins left="0.70866141732283472" right="0.70866141732283472" top="0.74803149606299213" bottom="0.74803149606299213" header="0.31496062992125984" footer="0.31496062992125984"/>
  <pageSetup paperSize="8" scale="61" fitToHeight="0" pageOrder="overThenDown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X184"/>
  <sheetViews>
    <sheetView showGridLines="0" zoomScaleNormal="100" zoomScaleSheetLayoutView="70" workbookViewId="0">
      <pane xSplit="8" ySplit="6" topLeftCell="I7" activePane="bottomRight" state="frozen"/>
      <selection pane="topRight"/>
      <selection pane="bottomLeft"/>
      <selection pane="bottomRight"/>
    </sheetView>
  </sheetViews>
  <sheetFormatPr defaultRowHeight="13" x14ac:dyDescent="0.2"/>
  <cols>
    <col min="1" max="2" width="5.36328125" style="2" customWidth="1"/>
    <col min="3" max="3" width="5.36328125" style="57" customWidth="1"/>
    <col min="4" max="4" width="5.36328125" style="28" customWidth="1"/>
    <col min="5" max="5" width="7.54296875" style="28" customWidth="1"/>
    <col min="6" max="6" width="6.36328125" style="28" customWidth="1"/>
    <col min="7" max="8" width="26.36328125" style="4" customWidth="1"/>
    <col min="9" max="18" width="8.36328125" style="2" customWidth="1"/>
    <col min="19" max="24" width="5.36328125" style="91" customWidth="1"/>
    <col min="25" max="25" width="2.1796875" style="2" customWidth="1"/>
    <col min="26" max="213" width="8.7265625" style="2"/>
    <col min="214" max="215" width="4.36328125" style="2" customWidth="1"/>
    <col min="216" max="216" width="8" style="2" customWidth="1"/>
    <col min="217" max="217" width="9.6328125" style="2" customWidth="1"/>
    <col min="218" max="218" width="20.6328125" style="2" customWidth="1"/>
    <col min="219" max="219" width="6.453125" style="2" customWidth="1"/>
    <col min="220" max="221" width="7.6328125" style="2" bestFit="1" customWidth="1"/>
    <col min="222" max="222" width="9.90625" style="2" bestFit="1" customWidth="1"/>
    <col min="223" max="226" width="7.6328125" style="2" bestFit="1" customWidth="1"/>
    <col min="227" max="227" width="9.90625" style="2" bestFit="1" customWidth="1"/>
    <col min="228" max="231" width="7.6328125" style="2" bestFit="1" customWidth="1"/>
    <col min="232" max="232" width="9.90625" style="2" bestFit="1" customWidth="1"/>
    <col min="233" max="238" width="4.36328125" style="2" customWidth="1"/>
    <col min="239" max="239" width="20.6328125" style="2" customWidth="1"/>
    <col min="240" max="469" width="8.7265625" style="2"/>
    <col min="470" max="471" width="4.36328125" style="2" customWidth="1"/>
    <col min="472" max="472" width="8" style="2" customWidth="1"/>
    <col min="473" max="473" width="9.6328125" style="2" customWidth="1"/>
    <col min="474" max="474" width="20.6328125" style="2" customWidth="1"/>
    <col min="475" max="475" width="6.453125" style="2" customWidth="1"/>
    <col min="476" max="477" width="7.6328125" style="2" bestFit="1" customWidth="1"/>
    <col min="478" max="478" width="9.90625" style="2" bestFit="1" customWidth="1"/>
    <col min="479" max="482" width="7.6328125" style="2" bestFit="1" customWidth="1"/>
    <col min="483" max="483" width="9.90625" style="2" bestFit="1" customWidth="1"/>
    <col min="484" max="487" width="7.6328125" style="2" bestFit="1" customWidth="1"/>
    <col min="488" max="488" width="9.90625" style="2" bestFit="1" customWidth="1"/>
    <col min="489" max="494" width="4.36328125" style="2" customWidth="1"/>
    <col min="495" max="495" width="20.6328125" style="2" customWidth="1"/>
    <col min="496" max="725" width="8.7265625" style="2"/>
    <col min="726" max="727" width="4.36328125" style="2" customWidth="1"/>
    <col min="728" max="728" width="8" style="2" customWidth="1"/>
    <col min="729" max="729" width="9.6328125" style="2" customWidth="1"/>
    <col min="730" max="730" width="20.6328125" style="2" customWidth="1"/>
    <col min="731" max="731" width="6.453125" style="2" customWidth="1"/>
    <col min="732" max="733" width="7.6328125" style="2" bestFit="1" customWidth="1"/>
    <col min="734" max="734" width="9.90625" style="2" bestFit="1" customWidth="1"/>
    <col min="735" max="738" width="7.6328125" style="2" bestFit="1" customWidth="1"/>
    <col min="739" max="739" width="9.90625" style="2" bestFit="1" customWidth="1"/>
    <col min="740" max="743" width="7.6328125" style="2" bestFit="1" customWidth="1"/>
    <col min="744" max="744" width="9.90625" style="2" bestFit="1" customWidth="1"/>
    <col min="745" max="750" width="4.36328125" style="2" customWidth="1"/>
    <col min="751" max="751" width="20.6328125" style="2" customWidth="1"/>
    <col min="752" max="981" width="8.7265625" style="2"/>
    <col min="982" max="983" width="4.36328125" style="2" customWidth="1"/>
    <col min="984" max="984" width="8" style="2" customWidth="1"/>
    <col min="985" max="985" width="9.6328125" style="2" customWidth="1"/>
    <col min="986" max="986" width="20.6328125" style="2" customWidth="1"/>
    <col min="987" max="987" width="6.453125" style="2" customWidth="1"/>
    <col min="988" max="989" width="7.6328125" style="2" bestFit="1" customWidth="1"/>
    <col min="990" max="990" width="9.90625" style="2" bestFit="1" customWidth="1"/>
    <col min="991" max="994" width="7.6328125" style="2" bestFit="1" customWidth="1"/>
    <col min="995" max="995" width="9.90625" style="2" bestFit="1" customWidth="1"/>
    <col min="996" max="999" width="7.6328125" style="2" bestFit="1" customWidth="1"/>
    <col min="1000" max="1000" width="9.90625" style="2" bestFit="1" customWidth="1"/>
    <col min="1001" max="1006" width="4.36328125" style="2" customWidth="1"/>
    <col min="1007" max="1007" width="20.6328125" style="2" customWidth="1"/>
    <col min="1008" max="1237" width="8.7265625" style="2"/>
    <col min="1238" max="1239" width="4.36328125" style="2" customWidth="1"/>
    <col min="1240" max="1240" width="8" style="2" customWidth="1"/>
    <col min="1241" max="1241" width="9.6328125" style="2" customWidth="1"/>
    <col min="1242" max="1242" width="20.6328125" style="2" customWidth="1"/>
    <col min="1243" max="1243" width="6.453125" style="2" customWidth="1"/>
    <col min="1244" max="1245" width="7.6328125" style="2" bestFit="1" customWidth="1"/>
    <col min="1246" max="1246" width="9.90625" style="2" bestFit="1" customWidth="1"/>
    <col min="1247" max="1250" width="7.6328125" style="2" bestFit="1" customWidth="1"/>
    <col min="1251" max="1251" width="9.90625" style="2" bestFit="1" customWidth="1"/>
    <col min="1252" max="1255" width="7.6328125" style="2" bestFit="1" customWidth="1"/>
    <col min="1256" max="1256" width="9.90625" style="2" bestFit="1" customWidth="1"/>
    <col min="1257" max="1262" width="4.36328125" style="2" customWidth="1"/>
    <col min="1263" max="1263" width="20.6328125" style="2" customWidth="1"/>
    <col min="1264" max="1493" width="8.7265625" style="2"/>
    <col min="1494" max="1495" width="4.36328125" style="2" customWidth="1"/>
    <col min="1496" max="1496" width="8" style="2" customWidth="1"/>
    <col min="1497" max="1497" width="9.6328125" style="2" customWidth="1"/>
    <col min="1498" max="1498" width="20.6328125" style="2" customWidth="1"/>
    <col min="1499" max="1499" width="6.453125" style="2" customWidth="1"/>
    <col min="1500" max="1501" width="7.6328125" style="2" bestFit="1" customWidth="1"/>
    <col min="1502" max="1502" width="9.90625" style="2" bestFit="1" customWidth="1"/>
    <col min="1503" max="1506" width="7.6328125" style="2" bestFit="1" customWidth="1"/>
    <col min="1507" max="1507" width="9.90625" style="2" bestFit="1" customWidth="1"/>
    <col min="1508" max="1511" width="7.6328125" style="2" bestFit="1" customWidth="1"/>
    <col min="1512" max="1512" width="9.90625" style="2" bestFit="1" customWidth="1"/>
    <col min="1513" max="1518" width="4.36328125" style="2" customWidth="1"/>
    <col min="1519" max="1519" width="20.6328125" style="2" customWidth="1"/>
    <col min="1520" max="1749" width="8.7265625" style="2"/>
    <col min="1750" max="1751" width="4.36328125" style="2" customWidth="1"/>
    <col min="1752" max="1752" width="8" style="2" customWidth="1"/>
    <col min="1753" max="1753" width="9.6328125" style="2" customWidth="1"/>
    <col min="1754" max="1754" width="20.6328125" style="2" customWidth="1"/>
    <col min="1755" max="1755" width="6.453125" style="2" customWidth="1"/>
    <col min="1756" max="1757" width="7.6328125" style="2" bestFit="1" customWidth="1"/>
    <col min="1758" max="1758" width="9.90625" style="2" bestFit="1" customWidth="1"/>
    <col min="1759" max="1762" width="7.6328125" style="2" bestFit="1" customWidth="1"/>
    <col min="1763" max="1763" width="9.90625" style="2" bestFit="1" customWidth="1"/>
    <col min="1764" max="1767" width="7.6328125" style="2" bestFit="1" customWidth="1"/>
    <col min="1768" max="1768" width="9.90625" style="2" bestFit="1" customWidth="1"/>
    <col min="1769" max="1774" width="4.36328125" style="2" customWidth="1"/>
    <col min="1775" max="1775" width="20.6328125" style="2" customWidth="1"/>
    <col min="1776" max="2005" width="8.7265625" style="2"/>
    <col min="2006" max="2007" width="4.36328125" style="2" customWidth="1"/>
    <col min="2008" max="2008" width="8" style="2" customWidth="1"/>
    <col min="2009" max="2009" width="9.6328125" style="2" customWidth="1"/>
    <col min="2010" max="2010" width="20.6328125" style="2" customWidth="1"/>
    <col min="2011" max="2011" width="6.453125" style="2" customWidth="1"/>
    <col min="2012" max="2013" width="7.6328125" style="2" bestFit="1" customWidth="1"/>
    <col min="2014" max="2014" width="9.90625" style="2" bestFit="1" customWidth="1"/>
    <col min="2015" max="2018" width="7.6328125" style="2" bestFit="1" customWidth="1"/>
    <col min="2019" max="2019" width="9.90625" style="2" bestFit="1" customWidth="1"/>
    <col min="2020" max="2023" width="7.6328125" style="2" bestFit="1" customWidth="1"/>
    <col min="2024" max="2024" width="9.90625" style="2" bestFit="1" customWidth="1"/>
    <col min="2025" max="2030" width="4.36328125" style="2" customWidth="1"/>
    <col min="2031" max="2031" width="20.6328125" style="2" customWidth="1"/>
    <col min="2032" max="2261" width="8.7265625" style="2"/>
    <col min="2262" max="2263" width="4.36328125" style="2" customWidth="1"/>
    <col min="2264" max="2264" width="8" style="2" customWidth="1"/>
    <col min="2265" max="2265" width="9.6328125" style="2" customWidth="1"/>
    <col min="2266" max="2266" width="20.6328125" style="2" customWidth="1"/>
    <col min="2267" max="2267" width="6.453125" style="2" customWidth="1"/>
    <col min="2268" max="2269" width="7.6328125" style="2" bestFit="1" customWidth="1"/>
    <col min="2270" max="2270" width="9.90625" style="2" bestFit="1" customWidth="1"/>
    <col min="2271" max="2274" width="7.6328125" style="2" bestFit="1" customWidth="1"/>
    <col min="2275" max="2275" width="9.90625" style="2" bestFit="1" customWidth="1"/>
    <col min="2276" max="2279" width="7.6328125" style="2" bestFit="1" customWidth="1"/>
    <col min="2280" max="2280" width="9.90625" style="2" bestFit="1" customWidth="1"/>
    <col min="2281" max="2286" width="4.36328125" style="2" customWidth="1"/>
    <col min="2287" max="2287" width="20.6328125" style="2" customWidth="1"/>
    <col min="2288" max="2517" width="8.7265625" style="2"/>
    <col min="2518" max="2519" width="4.36328125" style="2" customWidth="1"/>
    <col min="2520" max="2520" width="8" style="2" customWidth="1"/>
    <col min="2521" max="2521" width="9.6328125" style="2" customWidth="1"/>
    <col min="2522" max="2522" width="20.6328125" style="2" customWidth="1"/>
    <col min="2523" max="2523" width="6.453125" style="2" customWidth="1"/>
    <col min="2524" max="2525" width="7.6328125" style="2" bestFit="1" customWidth="1"/>
    <col min="2526" max="2526" width="9.90625" style="2" bestFit="1" customWidth="1"/>
    <col min="2527" max="2530" width="7.6328125" style="2" bestFit="1" customWidth="1"/>
    <col min="2531" max="2531" width="9.90625" style="2" bestFit="1" customWidth="1"/>
    <col min="2532" max="2535" width="7.6328125" style="2" bestFit="1" customWidth="1"/>
    <col min="2536" max="2536" width="9.90625" style="2" bestFit="1" customWidth="1"/>
    <col min="2537" max="2542" width="4.36328125" style="2" customWidth="1"/>
    <col min="2543" max="2543" width="20.6328125" style="2" customWidth="1"/>
    <col min="2544" max="2773" width="8.7265625" style="2"/>
    <col min="2774" max="2775" width="4.36328125" style="2" customWidth="1"/>
    <col min="2776" max="2776" width="8" style="2" customWidth="1"/>
    <col min="2777" max="2777" width="9.6328125" style="2" customWidth="1"/>
    <col min="2778" max="2778" width="20.6328125" style="2" customWidth="1"/>
    <col min="2779" max="2779" width="6.453125" style="2" customWidth="1"/>
    <col min="2780" max="2781" width="7.6328125" style="2" bestFit="1" customWidth="1"/>
    <col min="2782" max="2782" width="9.90625" style="2" bestFit="1" customWidth="1"/>
    <col min="2783" max="2786" width="7.6328125" style="2" bestFit="1" customWidth="1"/>
    <col min="2787" max="2787" width="9.90625" style="2" bestFit="1" customWidth="1"/>
    <col min="2788" max="2791" width="7.6328125" style="2" bestFit="1" customWidth="1"/>
    <col min="2792" max="2792" width="9.90625" style="2" bestFit="1" customWidth="1"/>
    <col min="2793" max="2798" width="4.36328125" style="2" customWidth="1"/>
    <col min="2799" max="2799" width="20.6328125" style="2" customWidth="1"/>
    <col min="2800" max="3029" width="8.7265625" style="2"/>
    <col min="3030" max="3031" width="4.36328125" style="2" customWidth="1"/>
    <col min="3032" max="3032" width="8" style="2" customWidth="1"/>
    <col min="3033" max="3033" width="9.6328125" style="2" customWidth="1"/>
    <col min="3034" max="3034" width="20.6328125" style="2" customWidth="1"/>
    <col min="3035" max="3035" width="6.453125" style="2" customWidth="1"/>
    <col min="3036" max="3037" width="7.6328125" style="2" bestFit="1" customWidth="1"/>
    <col min="3038" max="3038" width="9.90625" style="2" bestFit="1" customWidth="1"/>
    <col min="3039" max="3042" width="7.6328125" style="2" bestFit="1" customWidth="1"/>
    <col min="3043" max="3043" width="9.90625" style="2" bestFit="1" customWidth="1"/>
    <col min="3044" max="3047" width="7.6328125" style="2" bestFit="1" customWidth="1"/>
    <col min="3048" max="3048" width="9.90625" style="2" bestFit="1" customWidth="1"/>
    <col min="3049" max="3054" width="4.36328125" style="2" customWidth="1"/>
    <col min="3055" max="3055" width="20.6328125" style="2" customWidth="1"/>
    <col min="3056" max="3285" width="8.7265625" style="2"/>
    <col min="3286" max="3287" width="4.36328125" style="2" customWidth="1"/>
    <col min="3288" max="3288" width="8" style="2" customWidth="1"/>
    <col min="3289" max="3289" width="9.6328125" style="2" customWidth="1"/>
    <col min="3290" max="3290" width="20.6328125" style="2" customWidth="1"/>
    <col min="3291" max="3291" width="6.453125" style="2" customWidth="1"/>
    <col min="3292" max="3293" width="7.6328125" style="2" bestFit="1" customWidth="1"/>
    <col min="3294" max="3294" width="9.90625" style="2" bestFit="1" customWidth="1"/>
    <col min="3295" max="3298" width="7.6328125" style="2" bestFit="1" customWidth="1"/>
    <col min="3299" max="3299" width="9.90625" style="2" bestFit="1" customWidth="1"/>
    <col min="3300" max="3303" width="7.6328125" style="2" bestFit="1" customWidth="1"/>
    <col min="3304" max="3304" width="9.90625" style="2" bestFit="1" customWidth="1"/>
    <col min="3305" max="3310" width="4.36328125" style="2" customWidth="1"/>
    <col min="3311" max="3311" width="20.6328125" style="2" customWidth="1"/>
    <col min="3312" max="3541" width="8.7265625" style="2"/>
    <col min="3542" max="3543" width="4.36328125" style="2" customWidth="1"/>
    <col min="3544" max="3544" width="8" style="2" customWidth="1"/>
    <col min="3545" max="3545" width="9.6328125" style="2" customWidth="1"/>
    <col min="3546" max="3546" width="20.6328125" style="2" customWidth="1"/>
    <col min="3547" max="3547" width="6.453125" style="2" customWidth="1"/>
    <col min="3548" max="3549" width="7.6328125" style="2" bestFit="1" customWidth="1"/>
    <col min="3550" max="3550" width="9.90625" style="2" bestFit="1" customWidth="1"/>
    <col min="3551" max="3554" width="7.6328125" style="2" bestFit="1" customWidth="1"/>
    <col min="3555" max="3555" width="9.90625" style="2" bestFit="1" customWidth="1"/>
    <col min="3556" max="3559" width="7.6328125" style="2" bestFit="1" customWidth="1"/>
    <col min="3560" max="3560" width="9.90625" style="2" bestFit="1" customWidth="1"/>
    <col min="3561" max="3566" width="4.36328125" style="2" customWidth="1"/>
    <col min="3567" max="3567" width="20.6328125" style="2" customWidth="1"/>
    <col min="3568" max="3797" width="8.7265625" style="2"/>
    <col min="3798" max="3799" width="4.36328125" style="2" customWidth="1"/>
    <col min="3800" max="3800" width="8" style="2" customWidth="1"/>
    <col min="3801" max="3801" width="9.6328125" style="2" customWidth="1"/>
    <col min="3802" max="3802" width="20.6328125" style="2" customWidth="1"/>
    <col min="3803" max="3803" width="6.453125" style="2" customWidth="1"/>
    <col min="3804" max="3805" width="7.6328125" style="2" bestFit="1" customWidth="1"/>
    <col min="3806" max="3806" width="9.90625" style="2" bestFit="1" customWidth="1"/>
    <col min="3807" max="3810" width="7.6328125" style="2" bestFit="1" customWidth="1"/>
    <col min="3811" max="3811" width="9.90625" style="2" bestFit="1" customWidth="1"/>
    <col min="3812" max="3815" width="7.6328125" style="2" bestFit="1" customWidth="1"/>
    <col min="3816" max="3816" width="9.90625" style="2" bestFit="1" customWidth="1"/>
    <col min="3817" max="3822" width="4.36328125" style="2" customWidth="1"/>
    <col min="3823" max="3823" width="20.6328125" style="2" customWidth="1"/>
    <col min="3824" max="4053" width="8.7265625" style="2"/>
    <col min="4054" max="4055" width="4.36328125" style="2" customWidth="1"/>
    <col min="4056" max="4056" width="8" style="2" customWidth="1"/>
    <col min="4057" max="4057" width="9.6328125" style="2" customWidth="1"/>
    <col min="4058" max="4058" width="20.6328125" style="2" customWidth="1"/>
    <col min="4059" max="4059" width="6.453125" style="2" customWidth="1"/>
    <col min="4060" max="4061" width="7.6328125" style="2" bestFit="1" customWidth="1"/>
    <col min="4062" max="4062" width="9.90625" style="2" bestFit="1" customWidth="1"/>
    <col min="4063" max="4066" width="7.6328125" style="2" bestFit="1" customWidth="1"/>
    <col min="4067" max="4067" width="9.90625" style="2" bestFit="1" customWidth="1"/>
    <col min="4068" max="4071" width="7.6328125" style="2" bestFit="1" customWidth="1"/>
    <col min="4072" max="4072" width="9.90625" style="2" bestFit="1" customWidth="1"/>
    <col min="4073" max="4078" width="4.36328125" style="2" customWidth="1"/>
    <col min="4079" max="4079" width="20.6328125" style="2" customWidth="1"/>
    <col min="4080" max="4309" width="8.7265625" style="2"/>
    <col min="4310" max="4311" width="4.36328125" style="2" customWidth="1"/>
    <col min="4312" max="4312" width="8" style="2" customWidth="1"/>
    <col min="4313" max="4313" width="9.6328125" style="2" customWidth="1"/>
    <col min="4314" max="4314" width="20.6328125" style="2" customWidth="1"/>
    <col min="4315" max="4315" width="6.453125" style="2" customWidth="1"/>
    <col min="4316" max="4317" width="7.6328125" style="2" bestFit="1" customWidth="1"/>
    <col min="4318" max="4318" width="9.90625" style="2" bestFit="1" customWidth="1"/>
    <col min="4319" max="4322" width="7.6328125" style="2" bestFit="1" customWidth="1"/>
    <col min="4323" max="4323" width="9.90625" style="2" bestFit="1" customWidth="1"/>
    <col min="4324" max="4327" width="7.6328125" style="2" bestFit="1" customWidth="1"/>
    <col min="4328" max="4328" width="9.90625" style="2" bestFit="1" customWidth="1"/>
    <col min="4329" max="4334" width="4.36328125" style="2" customWidth="1"/>
    <col min="4335" max="4335" width="20.6328125" style="2" customWidth="1"/>
    <col min="4336" max="4565" width="8.7265625" style="2"/>
    <col min="4566" max="4567" width="4.36328125" style="2" customWidth="1"/>
    <col min="4568" max="4568" width="8" style="2" customWidth="1"/>
    <col min="4569" max="4569" width="9.6328125" style="2" customWidth="1"/>
    <col min="4570" max="4570" width="20.6328125" style="2" customWidth="1"/>
    <col min="4571" max="4571" width="6.453125" style="2" customWidth="1"/>
    <col min="4572" max="4573" width="7.6328125" style="2" bestFit="1" customWidth="1"/>
    <col min="4574" max="4574" width="9.90625" style="2" bestFit="1" customWidth="1"/>
    <col min="4575" max="4578" width="7.6328125" style="2" bestFit="1" customWidth="1"/>
    <col min="4579" max="4579" width="9.90625" style="2" bestFit="1" customWidth="1"/>
    <col min="4580" max="4583" width="7.6328125" style="2" bestFit="1" customWidth="1"/>
    <col min="4584" max="4584" width="9.90625" style="2" bestFit="1" customWidth="1"/>
    <col min="4585" max="4590" width="4.36328125" style="2" customWidth="1"/>
    <col min="4591" max="4591" width="20.6328125" style="2" customWidth="1"/>
    <col min="4592" max="4821" width="8.7265625" style="2"/>
    <col min="4822" max="4823" width="4.36328125" style="2" customWidth="1"/>
    <col min="4824" max="4824" width="8" style="2" customWidth="1"/>
    <col min="4825" max="4825" width="9.6328125" style="2" customWidth="1"/>
    <col min="4826" max="4826" width="20.6328125" style="2" customWidth="1"/>
    <col min="4827" max="4827" width="6.453125" style="2" customWidth="1"/>
    <col min="4828" max="4829" width="7.6328125" style="2" bestFit="1" customWidth="1"/>
    <col min="4830" max="4830" width="9.90625" style="2" bestFit="1" customWidth="1"/>
    <col min="4831" max="4834" width="7.6328125" style="2" bestFit="1" customWidth="1"/>
    <col min="4835" max="4835" width="9.90625" style="2" bestFit="1" customWidth="1"/>
    <col min="4836" max="4839" width="7.6328125" style="2" bestFit="1" customWidth="1"/>
    <col min="4840" max="4840" width="9.90625" style="2" bestFit="1" customWidth="1"/>
    <col min="4841" max="4846" width="4.36328125" style="2" customWidth="1"/>
    <col min="4847" max="4847" width="20.6328125" style="2" customWidth="1"/>
    <col min="4848" max="5077" width="8.7265625" style="2"/>
    <col min="5078" max="5079" width="4.36328125" style="2" customWidth="1"/>
    <col min="5080" max="5080" width="8" style="2" customWidth="1"/>
    <col min="5081" max="5081" width="9.6328125" style="2" customWidth="1"/>
    <col min="5082" max="5082" width="20.6328125" style="2" customWidth="1"/>
    <col min="5083" max="5083" width="6.453125" style="2" customWidth="1"/>
    <col min="5084" max="5085" width="7.6328125" style="2" bestFit="1" customWidth="1"/>
    <col min="5086" max="5086" width="9.90625" style="2" bestFit="1" customWidth="1"/>
    <col min="5087" max="5090" width="7.6328125" style="2" bestFit="1" customWidth="1"/>
    <col min="5091" max="5091" width="9.90625" style="2" bestFit="1" customWidth="1"/>
    <col min="5092" max="5095" width="7.6328125" style="2" bestFit="1" customWidth="1"/>
    <col min="5096" max="5096" width="9.90625" style="2" bestFit="1" customWidth="1"/>
    <col min="5097" max="5102" width="4.36328125" style="2" customWidth="1"/>
    <col min="5103" max="5103" width="20.6328125" style="2" customWidth="1"/>
    <col min="5104" max="5333" width="8.7265625" style="2"/>
    <col min="5334" max="5335" width="4.36328125" style="2" customWidth="1"/>
    <col min="5336" max="5336" width="8" style="2" customWidth="1"/>
    <col min="5337" max="5337" width="9.6328125" style="2" customWidth="1"/>
    <col min="5338" max="5338" width="20.6328125" style="2" customWidth="1"/>
    <col min="5339" max="5339" width="6.453125" style="2" customWidth="1"/>
    <col min="5340" max="5341" width="7.6328125" style="2" bestFit="1" customWidth="1"/>
    <col min="5342" max="5342" width="9.90625" style="2" bestFit="1" customWidth="1"/>
    <col min="5343" max="5346" width="7.6328125" style="2" bestFit="1" customWidth="1"/>
    <col min="5347" max="5347" width="9.90625" style="2" bestFit="1" customWidth="1"/>
    <col min="5348" max="5351" width="7.6328125" style="2" bestFit="1" customWidth="1"/>
    <col min="5352" max="5352" width="9.90625" style="2" bestFit="1" customWidth="1"/>
    <col min="5353" max="5358" width="4.36328125" style="2" customWidth="1"/>
    <col min="5359" max="5359" width="20.6328125" style="2" customWidth="1"/>
    <col min="5360" max="5589" width="8.7265625" style="2"/>
    <col min="5590" max="5591" width="4.36328125" style="2" customWidth="1"/>
    <col min="5592" max="5592" width="8" style="2" customWidth="1"/>
    <col min="5593" max="5593" width="9.6328125" style="2" customWidth="1"/>
    <col min="5594" max="5594" width="20.6328125" style="2" customWidth="1"/>
    <col min="5595" max="5595" width="6.453125" style="2" customWidth="1"/>
    <col min="5596" max="5597" width="7.6328125" style="2" bestFit="1" customWidth="1"/>
    <col min="5598" max="5598" width="9.90625" style="2" bestFit="1" customWidth="1"/>
    <col min="5599" max="5602" width="7.6328125" style="2" bestFit="1" customWidth="1"/>
    <col min="5603" max="5603" width="9.90625" style="2" bestFit="1" customWidth="1"/>
    <col min="5604" max="5607" width="7.6328125" style="2" bestFit="1" customWidth="1"/>
    <col min="5608" max="5608" width="9.90625" style="2" bestFit="1" customWidth="1"/>
    <col min="5609" max="5614" width="4.36328125" style="2" customWidth="1"/>
    <col min="5615" max="5615" width="20.6328125" style="2" customWidth="1"/>
    <col min="5616" max="5845" width="8.7265625" style="2"/>
    <col min="5846" max="5847" width="4.36328125" style="2" customWidth="1"/>
    <col min="5848" max="5848" width="8" style="2" customWidth="1"/>
    <col min="5849" max="5849" width="9.6328125" style="2" customWidth="1"/>
    <col min="5850" max="5850" width="20.6328125" style="2" customWidth="1"/>
    <col min="5851" max="5851" width="6.453125" style="2" customWidth="1"/>
    <col min="5852" max="5853" width="7.6328125" style="2" bestFit="1" customWidth="1"/>
    <col min="5854" max="5854" width="9.90625" style="2" bestFit="1" customWidth="1"/>
    <col min="5855" max="5858" width="7.6328125" style="2" bestFit="1" customWidth="1"/>
    <col min="5859" max="5859" width="9.90625" style="2" bestFit="1" customWidth="1"/>
    <col min="5860" max="5863" width="7.6328125" style="2" bestFit="1" customWidth="1"/>
    <col min="5864" max="5864" width="9.90625" style="2" bestFit="1" customWidth="1"/>
    <col min="5865" max="5870" width="4.36328125" style="2" customWidth="1"/>
    <col min="5871" max="5871" width="20.6328125" style="2" customWidth="1"/>
    <col min="5872" max="6101" width="8.7265625" style="2"/>
    <col min="6102" max="6103" width="4.36328125" style="2" customWidth="1"/>
    <col min="6104" max="6104" width="8" style="2" customWidth="1"/>
    <col min="6105" max="6105" width="9.6328125" style="2" customWidth="1"/>
    <col min="6106" max="6106" width="20.6328125" style="2" customWidth="1"/>
    <col min="6107" max="6107" width="6.453125" style="2" customWidth="1"/>
    <col min="6108" max="6109" width="7.6328125" style="2" bestFit="1" customWidth="1"/>
    <col min="6110" max="6110" width="9.90625" style="2" bestFit="1" customWidth="1"/>
    <col min="6111" max="6114" width="7.6328125" style="2" bestFit="1" customWidth="1"/>
    <col min="6115" max="6115" width="9.90625" style="2" bestFit="1" customWidth="1"/>
    <col min="6116" max="6119" width="7.6328125" style="2" bestFit="1" customWidth="1"/>
    <col min="6120" max="6120" width="9.90625" style="2" bestFit="1" customWidth="1"/>
    <col min="6121" max="6126" width="4.36328125" style="2" customWidth="1"/>
    <col min="6127" max="6127" width="20.6328125" style="2" customWidth="1"/>
    <col min="6128" max="6357" width="8.7265625" style="2"/>
    <col min="6358" max="6359" width="4.36328125" style="2" customWidth="1"/>
    <col min="6360" max="6360" width="8" style="2" customWidth="1"/>
    <col min="6361" max="6361" width="9.6328125" style="2" customWidth="1"/>
    <col min="6362" max="6362" width="20.6328125" style="2" customWidth="1"/>
    <col min="6363" max="6363" width="6.453125" style="2" customWidth="1"/>
    <col min="6364" max="6365" width="7.6328125" style="2" bestFit="1" customWidth="1"/>
    <col min="6366" max="6366" width="9.90625" style="2" bestFit="1" customWidth="1"/>
    <col min="6367" max="6370" width="7.6328125" style="2" bestFit="1" customWidth="1"/>
    <col min="6371" max="6371" width="9.90625" style="2" bestFit="1" customWidth="1"/>
    <col min="6372" max="6375" width="7.6328125" style="2" bestFit="1" customWidth="1"/>
    <col min="6376" max="6376" width="9.90625" style="2" bestFit="1" customWidth="1"/>
    <col min="6377" max="6382" width="4.36328125" style="2" customWidth="1"/>
    <col min="6383" max="6383" width="20.6328125" style="2" customWidth="1"/>
    <col min="6384" max="6613" width="8.7265625" style="2"/>
    <col min="6614" max="6615" width="4.36328125" style="2" customWidth="1"/>
    <col min="6616" max="6616" width="8" style="2" customWidth="1"/>
    <col min="6617" max="6617" width="9.6328125" style="2" customWidth="1"/>
    <col min="6618" max="6618" width="20.6328125" style="2" customWidth="1"/>
    <col min="6619" max="6619" width="6.453125" style="2" customWidth="1"/>
    <col min="6620" max="6621" width="7.6328125" style="2" bestFit="1" customWidth="1"/>
    <col min="6622" max="6622" width="9.90625" style="2" bestFit="1" customWidth="1"/>
    <col min="6623" max="6626" width="7.6328125" style="2" bestFit="1" customWidth="1"/>
    <col min="6627" max="6627" width="9.90625" style="2" bestFit="1" customWidth="1"/>
    <col min="6628" max="6631" width="7.6328125" style="2" bestFit="1" customWidth="1"/>
    <col min="6632" max="6632" width="9.90625" style="2" bestFit="1" customWidth="1"/>
    <col min="6633" max="6638" width="4.36328125" style="2" customWidth="1"/>
    <col min="6639" max="6639" width="20.6328125" style="2" customWidth="1"/>
    <col min="6640" max="6869" width="8.7265625" style="2"/>
    <col min="6870" max="6871" width="4.36328125" style="2" customWidth="1"/>
    <col min="6872" max="6872" width="8" style="2" customWidth="1"/>
    <col min="6873" max="6873" width="9.6328125" style="2" customWidth="1"/>
    <col min="6874" max="6874" width="20.6328125" style="2" customWidth="1"/>
    <col min="6875" max="6875" width="6.453125" style="2" customWidth="1"/>
    <col min="6876" max="6877" width="7.6328125" style="2" bestFit="1" customWidth="1"/>
    <col min="6878" max="6878" width="9.90625" style="2" bestFit="1" customWidth="1"/>
    <col min="6879" max="6882" width="7.6328125" style="2" bestFit="1" customWidth="1"/>
    <col min="6883" max="6883" width="9.90625" style="2" bestFit="1" customWidth="1"/>
    <col min="6884" max="6887" width="7.6328125" style="2" bestFit="1" customWidth="1"/>
    <col min="6888" max="6888" width="9.90625" style="2" bestFit="1" customWidth="1"/>
    <col min="6889" max="6894" width="4.36328125" style="2" customWidth="1"/>
    <col min="6895" max="6895" width="20.6328125" style="2" customWidth="1"/>
    <col min="6896" max="7125" width="8.7265625" style="2"/>
    <col min="7126" max="7127" width="4.36328125" style="2" customWidth="1"/>
    <col min="7128" max="7128" width="8" style="2" customWidth="1"/>
    <col min="7129" max="7129" width="9.6328125" style="2" customWidth="1"/>
    <col min="7130" max="7130" width="20.6328125" style="2" customWidth="1"/>
    <col min="7131" max="7131" width="6.453125" style="2" customWidth="1"/>
    <col min="7132" max="7133" width="7.6328125" style="2" bestFit="1" customWidth="1"/>
    <col min="7134" max="7134" width="9.90625" style="2" bestFit="1" customWidth="1"/>
    <col min="7135" max="7138" width="7.6328125" style="2" bestFit="1" customWidth="1"/>
    <col min="7139" max="7139" width="9.90625" style="2" bestFit="1" customWidth="1"/>
    <col min="7140" max="7143" width="7.6328125" style="2" bestFit="1" customWidth="1"/>
    <col min="7144" max="7144" width="9.90625" style="2" bestFit="1" customWidth="1"/>
    <col min="7145" max="7150" width="4.36328125" style="2" customWidth="1"/>
    <col min="7151" max="7151" width="20.6328125" style="2" customWidth="1"/>
    <col min="7152" max="7381" width="8.7265625" style="2"/>
    <col min="7382" max="7383" width="4.36328125" style="2" customWidth="1"/>
    <col min="7384" max="7384" width="8" style="2" customWidth="1"/>
    <col min="7385" max="7385" width="9.6328125" style="2" customWidth="1"/>
    <col min="7386" max="7386" width="20.6328125" style="2" customWidth="1"/>
    <col min="7387" max="7387" width="6.453125" style="2" customWidth="1"/>
    <col min="7388" max="7389" width="7.6328125" style="2" bestFit="1" customWidth="1"/>
    <col min="7390" max="7390" width="9.90625" style="2" bestFit="1" customWidth="1"/>
    <col min="7391" max="7394" width="7.6328125" style="2" bestFit="1" customWidth="1"/>
    <col min="7395" max="7395" width="9.90625" style="2" bestFit="1" customWidth="1"/>
    <col min="7396" max="7399" width="7.6328125" style="2" bestFit="1" customWidth="1"/>
    <col min="7400" max="7400" width="9.90625" style="2" bestFit="1" customWidth="1"/>
    <col min="7401" max="7406" width="4.36328125" style="2" customWidth="1"/>
    <col min="7407" max="7407" width="20.6328125" style="2" customWidth="1"/>
    <col min="7408" max="7637" width="8.7265625" style="2"/>
    <col min="7638" max="7639" width="4.36328125" style="2" customWidth="1"/>
    <col min="7640" max="7640" width="8" style="2" customWidth="1"/>
    <col min="7641" max="7641" width="9.6328125" style="2" customWidth="1"/>
    <col min="7642" max="7642" width="20.6328125" style="2" customWidth="1"/>
    <col min="7643" max="7643" width="6.453125" style="2" customWidth="1"/>
    <col min="7644" max="7645" width="7.6328125" style="2" bestFit="1" customWidth="1"/>
    <col min="7646" max="7646" width="9.90625" style="2" bestFit="1" customWidth="1"/>
    <col min="7647" max="7650" width="7.6328125" style="2" bestFit="1" customWidth="1"/>
    <col min="7651" max="7651" width="9.90625" style="2" bestFit="1" customWidth="1"/>
    <col min="7652" max="7655" width="7.6328125" style="2" bestFit="1" customWidth="1"/>
    <col min="7656" max="7656" width="9.90625" style="2" bestFit="1" customWidth="1"/>
    <col min="7657" max="7662" width="4.36328125" style="2" customWidth="1"/>
    <col min="7663" max="7663" width="20.6328125" style="2" customWidth="1"/>
    <col min="7664" max="7893" width="8.7265625" style="2"/>
    <col min="7894" max="7895" width="4.36328125" style="2" customWidth="1"/>
    <col min="7896" max="7896" width="8" style="2" customWidth="1"/>
    <col min="7897" max="7897" width="9.6328125" style="2" customWidth="1"/>
    <col min="7898" max="7898" width="20.6328125" style="2" customWidth="1"/>
    <col min="7899" max="7899" width="6.453125" style="2" customWidth="1"/>
    <col min="7900" max="7901" width="7.6328125" style="2" bestFit="1" customWidth="1"/>
    <col min="7902" max="7902" width="9.90625" style="2" bestFit="1" customWidth="1"/>
    <col min="7903" max="7906" width="7.6328125" style="2" bestFit="1" customWidth="1"/>
    <col min="7907" max="7907" width="9.90625" style="2" bestFit="1" customWidth="1"/>
    <col min="7908" max="7911" width="7.6328125" style="2" bestFit="1" customWidth="1"/>
    <col min="7912" max="7912" width="9.90625" style="2" bestFit="1" customWidth="1"/>
    <col min="7913" max="7918" width="4.36328125" style="2" customWidth="1"/>
    <col min="7919" max="7919" width="20.6328125" style="2" customWidth="1"/>
    <col min="7920" max="8149" width="8.7265625" style="2"/>
    <col min="8150" max="8151" width="4.36328125" style="2" customWidth="1"/>
    <col min="8152" max="8152" width="8" style="2" customWidth="1"/>
    <col min="8153" max="8153" width="9.6328125" style="2" customWidth="1"/>
    <col min="8154" max="8154" width="20.6328125" style="2" customWidth="1"/>
    <col min="8155" max="8155" width="6.453125" style="2" customWidth="1"/>
    <col min="8156" max="8157" width="7.6328125" style="2" bestFit="1" customWidth="1"/>
    <col min="8158" max="8158" width="9.90625" style="2" bestFit="1" customWidth="1"/>
    <col min="8159" max="8162" width="7.6328125" style="2" bestFit="1" customWidth="1"/>
    <col min="8163" max="8163" width="9.90625" style="2" bestFit="1" customWidth="1"/>
    <col min="8164" max="8167" width="7.6328125" style="2" bestFit="1" customWidth="1"/>
    <col min="8168" max="8168" width="9.90625" style="2" bestFit="1" customWidth="1"/>
    <col min="8169" max="8174" width="4.36328125" style="2" customWidth="1"/>
    <col min="8175" max="8175" width="20.6328125" style="2" customWidth="1"/>
    <col min="8176" max="8405" width="8.7265625" style="2"/>
    <col min="8406" max="8407" width="4.36328125" style="2" customWidth="1"/>
    <col min="8408" max="8408" width="8" style="2" customWidth="1"/>
    <col min="8409" max="8409" width="9.6328125" style="2" customWidth="1"/>
    <col min="8410" max="8410" width="20.6328125" style="2" customWidth="1"/>
    <col min="8411" max="8411" width="6.453125" style="2" customWidth="1"/>
    <col min="8412" max="8413" width="7.6328125" style="2" bestFit="1" customWidth="1"/>
    <col min="8414" max="8414" width="9.90625" style="2" bestFit="1" customWidth="1"/>
    <col min="8415" max="8418" width="7.6328125" style="2" bestFit="1" customWidth="1"/>
    <col min="8419" max="8419" width="9.90625" style="2" bestFit="1" customWidth="1"/>
    <col min="8420" max="8423" width="7.6328125" style="2" bestFit="1" customWidth="1"/>
    <col min="8424" max="8424" width="9.90625" style="2" bestFit="1" customWidth="1"/>
    <col min="8425" max="8430" width="4.36328125" style="2" customWidth="1"/>
    <col min="8431" max="8431" width="20.6328125" style="2" customWidth="1"/>
    <col min="8432" max="8661" width="8.7265625" style="2"/>
    <col min="8662" max="8663" width="4.36328125" style="2" customWidth="1"/>
    <col min="8664" max="8664" width="8" style="2" customWidth="1"/>
    <col min="8665" max="8665" width="9.6328125" style="2" customWidth="1"/>
    <col min="8666" max="8666" width="20.6328125" style="2" customWidth="1"/>
    <col min="8667" max="8667" width="6.453125" style="2" customWidth="1"/>
    <col min="8668" max="8669" width="7.6328125" style="2" bestFit="1" customWidth="1"/>
    <col min="8670" max="8670" width="9.90625" style="2" bestFit="1" customWidth="1"/>
    <col min="8671" max="8674" width="7.6328125" style="2" bestFit="1" customWidth="1"/>
    <col min="8675" max="8675" width="9.90625" style="2" bestFit="1" customWidth="1"/>
    <col min="8676" max="8679" width="7.6328125" style="2" bestFit="1" customWidth="1"/>
    <col min="8680" max="8680" width="9.90625" style="2" bestFit="1" customWidth="1"/>
    <col min="8681" max="8686" width="4.36328125" style="2" customWidth="1"/>
    <col min="8687" max="8687" width="20.6328125" style="2" customWidth="1"/>
    <col min="8688" max="8917" width="8.7265625" style="2"/>
    <col min="8918" max="8919" width="4.36328125" style="2" customWidth="1"/>
    <col min="8920" max="8920" width="8" style="2" customWidth="1"/>
    <col min="8921" max="8921" width="9.6328125" style="2" customWidth="1"/>
    <col min="8922" max="8922" width="20.6328125" style="2" customWidth="1"/>
    <col min="8923" max="8923" width="6.453125" style="2" customWidth="1"/>
    <col min="8924" max="8925" width="7.6328125" style="2" bestFit="1" customWidth="1"/>
    <col min="8926" max="8926" width="9.90625" style="2" bestFit="1" customWidth="1"/>
    <col min="8927" max="8930" width="7.6328125" style="2" bestFit="1" customWidth="1"/>
    <col min="8931" max="8931" width="9.90625" style="2" bestFit="1" customWidth="1"/>
    <col min="8932" max="8935" width="7.6328125" style="2" bestFit="1" customWidth="1"/>
    <col min="8936" max="8936" width="9.90625" style="2" bestFit="1" customWidth="1"/>
    <col min="8937" max="8942" width="4.36328125" style="2" customWidth="1"/>
    <col min="8943" max="8943" width="20.6328125" style="2" customWidth="1"/>
    <col min="8944" max="9173" width="8.7265625" style="2"/>
    <col min="9174" max="9175" width="4.36328125" style="2" customWidth="1"/>
    <col min="9176" max="9176" width="8" style="2" customWidth="1"/>
    <col min="9177" max="9177" width="9.6328125" style="2" customWidth="1"/>
    <col min="9178" max="9178" width="20.6328125" style="2" customWidth="1"/>
    <col min="9179" max="9179" width="6.453125" style="2" customWidth="1"/>
    <col min="9180" max="9181" width="7.6328125" style="2" bestFit="1" customWidth="1"/>
    <col min="9182" max="9182" width="9.90625" style="2" bestFit="1" customWidth="1"/>
    <col min="9183" max="9186" width="7.6328125" style="2" bestFit="1" customWidth="1"/>
    <col min="9187" max="9187" width="9.90625" style="2" bestFit="1" customWidth="1"/>
    <col min="9188" max="9191" width="7.6328125" style="2" bestFit="1" customWidth="1"/>
    <col min="9192" max="9192" width="9.90625" style="2" bestFit="1" customWidth="1"/>
    <col min="9193" max="9198" width="4.36328125" style="2" customWidth="1"/>
    <col min="9199" max="9199" width="20.6328125" style="2" customWidth="1"/>
    <col min="9200" max="9429" width="8.7265625" style="2"/>
    <col min="9430" max="9431" width="4.36328125" style="2" customWidth="1"/>
    <col min="9432" max="9432" width="8" style="2" customWidth="1"/>
    <col min="9433" max="9433" width="9.6328125" style="2" customWidth="1"/>
    <col min="9434" max="9434" width="20.6328125" style="2" customWidth="1"/>
    <col min="9435" max="9435" width="6.453125" style="2" customWidth="1"/>
    <col min="9436" max="9437" width="7.6328125" style="2" bestFit="1" customWidth="1"/>
    <col min="9438" max="9438" width="9.90625" style="2" bestFit="1" customWidth="1"/>
    <col min="9439" max="9442" width="7.6328125" style="2" bestFit="1" customWidth="1"/>
    <col min="9443" max="9443" width="9.90625" style="2" bestFit="1" customWidth="1"/>
    <col min="9444" max="9447" width="7.6328125" style="2" bestFit="1" customWidth="1"/>
    <col min="9448" max="9448" width="9.90625" style="2" bestFit="1" customWidth="1"/>
    <col min="9449" max="9454" width="4.36328125" style="2" customWidth="1"/>
    <col min="9455" max="9455" width="20.6328125" style="2" customWidth="1"/>
    <col min="9456" max="9685" width="8.7265625" style="2"/>
    <col min="9686" max="9687" width="4.36328125" style="2" customWidth="1"/>
    <col min="9688" max="9688" width="8" style="2" customWidth="1"/>
    <col min="9689" max="9689" width="9.6328125" style="2" customWidth="1"/>
    <col min="9690" max="9690" width="20.6328125" style="2" customWidth="1"/>
    <col min="9691" max="9691" width="6.453125" style="2" customWidth="1"/>
    <col min="9692" max="9693" width="7.6328125" style="2" bestFit="1" customWidth="1"/>
    <col min="9694" max="9694" width="9.90625" style="2" bestFit="1" customWidth="1"/>
    <col min="9695" max="9698" width="7.6328125" style="2" bestFit="1" customWidth="1"/>
    <col min="9699" max="9699" width="9.90625" style="2" bestFit="1" customWidth="1"/>
    <col min="9700" max="9703" width="7.6328125" style="2" bestFit="1" customWidth="1"/>
    <col min="9704" max="9704" width="9.90625" style="2" bestFit="1" customWidth="1"/>
    <col min="9705" max="9710" width="4.36328125" style="2" customWidth="1"/>
    <col min="9711" max="9711" width="20.6328125" style="2" customWidth="1"/>
    <col min="9712" max="9941" width="8.7265625" style="2"/>
    <col min="9942" max="9943" width="4.36328125" style="2" customWidth="1"/>
    <col min="9944" max="9944" width="8" style="2" customWidth="1"/>
    <col min="9945" max="9945" width="9.6328125" style="2" customWidth="1"/>
    <col min="9946" max="9946" width="20.6328125" style="2" customWidth="1"/>
    <col min="9947" max="9947" width="6.453125" style="2" customWidth="1"/>
    <col min="9948" max="9949" width="7.6328125" style="2" bestFit="1" customWidth="1"/>
    <col min="9950" max="9950" width="9.90625" style="2" bestFit="1" customWidth="1"/>
    <col min="9951" max="9954" width="7.6328125" style="2" bestFit="1" customWidth="1"/>
    <col min="9955" max="9955" width="9.90625" style="2" bestFit="1" customWidth="1"/>
    <col min="9956" max="9959" width="7.6328125" style="2" bestFit="1" customWidth="1"/>
    <col min="9960" max="9960" width="9.90625" style="2" bestFit="1" customWidth="1"/>
    <col min="9961" max="9966" width="4.36328125" style="2" customWidth="1"/>
    <col min="9967" max="9967" width="20.6328125" style="2" customWidth="1"/>
    <col min="9968" max="10197" width="8.7265625" style="2"/>
    <col min="10198" max="10199" width="4.36328125" style="2" customWidth="1"/>
    <col min="10200" max="10200" width="8" style="2" customWidth="1"/>
    <col min="10201" max="10201" width="9.6328125" style="2" customWidth="1"/>
    <col min="10202" max="10202" width="20.6328125" style="2" customWidth="1"/>
    <col min="10203" max="10203" width="6.453125" style="2" customWidth="1"/>
    <col min="10204" max="10205" width="7.6328125" style="2" bestFit="1" customWidth="1"/>
    <col min="10206" max="10206" width="9.90625" style="2" bestFit="1" customWidth="1"/>
    <col min="10207" max="10210" width="7.6328125" style="2" bestFit="1" customWidth="1"/>
    <col min="10211" max="10211" width="9.90625" style="2" bestFit="1" customWidth="1"/>
    <col min="10212" max="10215" width="7.6328125" style="2" bestFit="1" customWidth="1"/>
    <col min="10216" max="10216" width="9.90625" style="2" bestFit="1" customWidth="1"/>
    <col min="10217" max="10222" width="4.36328125" style="2" customWidth="1"/>
    <col min="10223" max="10223" width="20.6328125" style="2" customWidth="1"/>
    <col min="10224" max="10453" width="8.7265625" style="2"/>
    <col min="10454" max="10455" width="4.36328125" style="2" customWidth="1"/>
    <col min="10456" max="10456" width="8" style="2" customWidth="1"/>
    <col min="10457" max="10457" width="9.6328125" style="2" customWidth="1"/>
    <col min="10458" max="10458" width="20.6328125" style="2" customWidth="1"/>
    <col min="10459" max="10459" width="6.453125" style="2" customWidth="1"/>
    <col min="10460" max="10461" width="7.6328125" style="2" bestFit="1" customWidth="1"/>
    <col min="10462" max="10462" width="9.90625" style="2" bestFit="1" customWidth="1"/>
    <col min="10463" max="10466" width="7.6328125" style="2" bestFit="1" customWidth="1"/>
    <col min="10467" max="10467" width="9.90625" style="2" bestFit="1" customWidth="1"/>
    <col min="10468" max="10471" width="7.6328125" style="2" bestFit="1" customWidth="1"/>
    <col min="10472" max="10472" width="9.90625" style="2" bestFit="1" customWidth="1"/>
    <col min="10473" max="10478" width="4.36328125" style="2" customWidth="1"/>
    <col min="10479" max="10479" width="20.6328125" style="2" customWidth="1"/>
    <col min="10480" max="10709" width="8.7265625" style="2"/>
    <col min="10710" max="10711" width="4.36328125" style="2" customWidth="1"/>
    <col min="10712" max="10712" width="8" style="2" customWidth="1"/>
    <col min="10713" max="10713" width="9.6328125" style="2" customWidth="1"/>
    <col min="10714" max="10714" width="20.6328125" style="2" customWidth="1"/>
    <col min="10715" max="10715" width="6.453125" style="2" customWidth="1"/>
    <col min="10716" max="10717" width="7.6328125" style="2" bestFit="1" customWidth="1"/>
    <col min="10718" max="10718" width="9.90625" style="2" bestFit="1" customWidth="1"/>
    <col min="10719" max="10722" width="7.6328125" style="2" bestFit="1" customWidth="1"/>
    <col min="10723" max="10723" width="9.90625" style="2" bestFit="1" customWidth="1"/>
    <col min="10724" max="10727" width="7.6328125" style="2" bestFit="1" customWidth="1"/>
    <col min="10728" max="10728" width="9.90625" style="2" bestFit="1" customWidth="1"/>
    <col min="10729" max="10734" width="4.36328125" style="2" customWidth="1"/>
    <col min="10735" max="10735" width="20.6328125" style="2" customWidth="1"/>
    <col min="10736" max="10965" width="8.7265625" style="2"/>
    <col min="10966" max="10967" width="4.36328125" style="2" customWidth="1"/>
    <col min="10968" max="10968" width="8" style="2" customWidth="1"/>
    <col min="10969" max="10969" width="9.6328125" style="2" customWidth="1"/>
    <col min="10970" max="10970" width="20.6328125" style="2" customWidth="1"/>
    <col min="10971" max="10971" width="6.453125" style="2" customWidth="1"/>
    <col min="10972" max="10973" width="7.6328125" style="2" bestFit="1" customWidth="1"/>
    <col min="10974" max="10974" width="9.90625" style="2" bestFit="1" customWidth="1"/>
    <col min="10975" max="10978" width="7.6328125" style="2" bestFit="1" customWidth="1"/>
    <col min="10979" max="10979" width="9.90625" style="2" bestFit="1" customWidth="1"/>
    <col min="10980" max="10983" width="7.6328125" style="2" bestFit="1" customWidth="1"/>
    <col min="10984" max="10984" width="9.90625" style="2" bestFit="1" customWidth="1"/>
    <col min="10985" max="10990" width="4.36328125" style="2" customWidth="1"/>
    <col min="10991" max="10991" width="20.6328125" style="2" customWidth="1"/>
    <col min="10992" max="11221" width="8.7265625" style="2"/>
    <col min="11222" max="11223" width="4.36328125" style="2" customWidth="1"/>
    <col min="11224" max="11224" width="8" style="2" customWidth="1"/>
    <col min="11225" max="11225" width="9.6328125" style="2" customWidth="1"/>
    <col min="11226" max="11226" width="20.6328125" style="2" customWidth="1"/>
    <col min="11227" max="11227" width="6.453125" style="2" customWidth="1"/>
    <col min="11228" max="11229" width="7.6328125" style="2" bestFit="1" customWidth="1"/>
    <col min="11230" max="11230" width="9.90625" style="2" bestFit="1" customWidth="1"/>
    <col min="11231" max="11234" width="7.6328125" style="2" bestFit="1" customWidth="1"/>
    <col min="11235" max="11235" width="9.90625" style="2" bestFit="1" customWidth="1"/>
    <col min="11236" max="11239" width="7.6328125" style="2" bestFit="1" customWidth="1"/>
    <col min="11240" max="11240" width="9.90625" style="2" bestFit="1" customWidth="1"/>
    <col min="11241" max="11246" width="4.36328125" style="2" customWidth="1"/>
    <col min="11247" max="11247" width="20.6328125" style="2" customWidth="1"/>
    <col min="11248" max="11477" width="8.7265625" style="2"/>
    <col min="11478" max="11479" width="4.36328125" style="2" customWidth="1"/>
    <col min="11480" max="11480" width="8" style="2" customWidth="1"/>
    <col min="11481" max="11481" width="9.6328125" style="2" customWidth="1"/>
    <col min="11482" max="11482" width="20.6328125" style="2" customWidth="1"/>
    <col min="11483" max="11483" width="6.453125" style="2" customWidth="1"/>
    <col min="11484" max="11485" width="7.6328125" style="2" bestFit="1" customWidth="1"/>
    <col min="11486" max="11486" width="9.90625" style="2" bestFit="1" customWidth="1"/>
    <col min="11487" max="11490" width="7.6328125" style="2" bestFit="1" customWidth="1"/>
    <col min="11491" max="11491" width="9.90625" style="2" bestFit="1" customWidth="1"/>
    <col min="11492" max="11495" width="7.6328125" style="2" bestFit="1" customWidth="1"/>
    <col min="11496" max="11496" width="9.90625" style="2" bestFit="1" customWidth="1"/>
    <col min="11497" max="11502" width="4.36328125" style="2" customWidth="1"/>
    <col min="11503" max="11503" width="20.6328125" style="2" customWidth="1"/>
    <col min="11504" max="11733" width="8.7265625" style="2"/>
    <col min="11734" max="11735" width="4.36328125" style="2" customWidth="1"/>
    <col min="11736" max="11736" width="8" style="2" customWidth="1"/>
    <col min="11737" max="11737" width="9.6328125" style="2" customWidth="1"/>
    <col min="11738" max="11738" width="20.6328125" style="2" customWidth="1"/>
    <col min="11739" max="11739" width="6.453125" style="2" customWidth="1"/>
    <col min="11740" max="11741" width="7.6328125" style="2" bestFit="1" customWidth="1"/>
    <col min="11742" max="11742" width="9.90625" style="2" bestFit="1" customWidth="1"/>
    <col min="11743" max="11746" width="7.6328125" style="2" bestFit="1" customWidth="1"/>
    <col min="11747" max="11747" width="9.90625" style="2" bestFit="1" customWidth="1"/>
    <col min="11748" max="11751" width="7.6328125" style="2" bestFit="1" customWidth="1"/>
    <col min="11752" max="11752" width="9.90625" style="2" bestFit="1" customWidth="1"/>
    <col min="11753" max="11758" width="4.36328125" style="2" customWidth="1"/>
    <col min="11759" max="11759" width="20.6328125" style="2" customWidth="1"/>
    <col min="11760" max="11989" width="8.7265625" style="2"/>
    <col min="11990" max="11991" width="4.36328125" style="2" customWidth="1"/>
    <col min="11992" max="11992" width="8" style="2" customWidth="1"/>
    <col min="11993" max="11993" width="9.6328125" style="2" customWidth="1"/>
    <col min="11994" max="11994" width="20.6328125" style="2" customWidth="1"/>
    <col min="11995" max="11995" width="6.453125" style="2" customWidth="1"/>
    <col min="11996" max="11997" width="7.6328125" style="2" bestFit="1" customWidth="1"/>
    <col min="11998" max="11998" width="9.90625" style="2" bestFit="1" customWidth="1"/>
    <col min="11999" max="12002" width="7.6328125" style="2" bestFit="1" customWidth="1"/>
    <col min="12003" max="12003" width="9.90625" style="2" bestFit="1" customWidth="1"/>
    <col min="12004" max="12007" width="7.6328125" style="2" bestFit="1" customWidth="1"/>
    <col min="12008" max="12008" width="9.90625" style="2" bestFit="1" customWidth="1"/>
    <col min="12009" max="12014" width="4.36328125" style="2" customWidth="1"/>
    <col min="12015" max="12015" width="20.6328125" style="2" customWidth="1"/>
    <col min="12016" max="12245" width="8.7265625" style="2"/>
    <col min="12246" max="12247" width="4.36328125" style="2" customWidth="1"/>
    <col min="12248" max="12248" width="8" style="2" customWidth="1"/>
    <col min="12249" max="12249" width="9.6328125" style="2" customWidth="1"/>
    <col min="12250" max="12250" width="20.6328125" style="2" customWidth="1"/>
    <col min="12251" max="12251" width="6.453125" style="2" customWidth="1"/>
    <col min="12252" max="12253" width="7.6328125" style="2" bestFit="1" customWidth="1"/>
    <col min="12254" max="12254" width="9.90625" style="2" bestFit="1" customWidth="1"/>
    <col min="12255" max="12258" width="7.6328125" style="2" bestFit="1" customWidth="1"/>
    <col min="12259" max="12259" width="9.90625" style="2" bestFit="1" customWidth="1"/>
    <col min="12260" max="12263" width="7.6328125" style="2" bestFit="1" customWidth="1"/>
    <col min="12264" max="12264" width="9.90625" style="2" bestFit="1" customWidth="1"/>
    <col min="12265" max="12270" width="4.36328125" style="2" customWidth="1"/>
    <col min="12271" max="12271" width="20.6328125" style="2" customWidth="1"/>
    <col min="12272" max="12501" width="8.7265625" style="2"/>
    <col min="12502" max="12503" width="4.36328125" style="2" customWidth="1"/>
    <col min="12504" max="12504" width="8" style="2" customWidth="1"/>
    <col min="12505" max="12505" width="9.6328125" style="2" customWidth="1"/>
    <col min="12506" max="12506" width="20.6328125" style="2" customWidth="1"/>
    <col min="12507" max="12507" width="6.453125" style="2" customWidth="1"/>
    <col min="12508" max="12509" width="7.6328125" style="2" bestFit="1" customWidth="1"/>
    <col min="12510" max="12510" width="9.90625" style="2" bestFit="1" customWidth="1"/>
    <col min="12511" max="12514" width="7.6328125" style="2" bestFit="1" customWidth="1"/>
    <col min="12515" max="12515" width="9.90625" style="2" bestFit="1" customWidth="1"/>
    <col min="12516" max="12519" width="7.6328125" style="2" bestFit="1" customWidth="1"/>
    <col min="12520" max="12520" width="9.90625" style="2" bestFit="1" customWidth="1"/>
    <col min="12521" max="12526" width="4.36328125" style="2" customWidth="1"/>
    <col min="12527" max="12527" width="20.6328125" style="2" customWidth="1"/>
    <col min="12528" max="12757" width="8.7265625" style="2"/>
    <col min="12758" max="12759" width="4.36328125" style="2" customWidth="1"/>
    <col min="12760" max="12760" width="8" style="2" customWidth="1"/>
    <col min="12761" max="12761" width="9.6328125" style="2" customWidth="1"/>
    <col min="12762" max="12762" width="20.6328125" style="2" customWidth="1"/>
    <col min="12763" max="12763" width="6.453125" style="2" customWidth="1"/>
    <col min="12764" max="12765" width="7.6328125" style="2" bestFit="1" customWidth="1"/>
    <col min="12766" max="12766" width="9.90625" style="2" bestFit="1" customWidth="1"/>
    <col min="12767" max="12770" width="7.6328125" style="2" bestFit="1" customWidth="1"/>
    <col min="12771" max="12771" width="9.90625" style="2" bestFit="1" customWidth="1"/>
    <col min="12772" max="12775" width="7.6328125" style="2" bestFit="1" customWidth="1"/>
    <col min="12776" max="12776" width="9.90625" style="2" bestFit="1" customWidth="1"/>
    <col min="12777" max="12782" width="4.36328125" style="2" customWidth="1"/>
    <col min="12783" max="12783" width="20.6328125" style="2" customWidth="1"/>
    <col min="12784" max="13013" width="8.7265625" style="2"/>
    <col min="13014" max="13015" width="4.36328125" style="2" customWidth="1"/>
    <col min="13016" max="13016" width="8" style="2" customWidth="1"/>
    <col min="13017" max="13017" width="9.6328125" style="2" customWidth="1"/>
    <col min="13018" max="13018" width="20.6328125" style="2" customWidth="1"/>
    <col min="13019" max="13019" width="6.453125" style="2" customWidth="1"/>
    <col min="13020" max="13021" width="7.6328125" style="2" bestFit="1" customWidth="1"/>
    <col min="13022" max="13022" width="9.90625" style="2" bestFit="1" customWidth="1"/>
    <col min="13023" max="13026" width="7.6328125" style="2" bestFit="1" customWidth="1"/>
    <col min="13027" max="13027" width="9.90625" style="2" bestFit="1" customWidth="1"/>
    <col min="13028" max="13031" width="7.6328125" style="2" bestFit="1" customWidth="1"/>
    <col min="13032" max="13032" width="9.90625" style="2" bestFit="1" customWidth="1"/>
    <col min="13033" max="13038" width="4.36328125" style="2" customWidth="1"/>
    <col min="13039" max="13039" width="20.6328125" style="2" customWidth="1"/>
    <col min="13040" max="13269" width="8.7265625" style="2"/>
    <col min="13270" max="13271" width="4.36328125" style="2" customWidth="1"/>
    <col min="13272" max="13272" width="8" style="2" customWidth="1"/>
    <col min="13273" max="13273" width="9.6328125" style="2" customWidth="1"/>
    <col min="13274" max="13274" width="20.6328125" style="2" customWidth="1"/>
    <col min="13275" max="13275" width="6.453125" style="2" customWidth="1"/>
    <col min="13276" max="13277" width="7.6328125" style="2" bestFit="1" customWidth="1"/>
    <col min="13278" max="13278" width="9.90625" style="2" bestFit="1" customWidth="1"/>
    <col min="13279" max="13282" width="7.6328125" style="2" bestFit="1" customWidth="1"/>
    <col min="13283" max="13283" width="9.90625" style="2" bestFit="1" customWidth="1"/>
    <col min="13284" max="13287" width="7.6328125" style="2" bestFit="1" customWidth="1"/>
    <col min="13288" max="13288" width="9.90625" style="2" bestFit="1" customWidth="1"/>
    <col min="13289" max="13294" width="4.36328125" style="2" customWidth="1"/>
    <col min="13295" max="13295" width="20.6328125" style="2" customWidth="1"/>
    <col min="13296" max="13525" width="8.7265625" style="2"/>
    <col min="13526" max="13527" width="4.36328125" style="2" customWidth="1"/>
    <col min="13528" max="13528" width="8" style="2" customWidth="1"/>
    <col min="13529" max="13529" width="9.6328125" style="2" customWidth="1"/>
    <col min="13530" max="13530" width="20.6328125" style="2" customWidth="1"/>
    <col min="13531" max="13531" width="6.453125" style="2" customWidth="1"/>
    <col min="13532" max="13533" width="7.6328125" style="2" bestFit="1" customWidth="1"/>
    <col min="13534" max="13534" width="9.90625" style="2" bestFit="1" customWidth="1"/>
    <col min="13535" max="13538" width="7.6328125" style="2" bestFit="1" customWidth="1"/>
    <col min="13539" max="13539" width="9.90625" style="2" bestFit="1" customWidth="1"/>
    <col min="13540" max="13543" width="7.6328125" style="2" bestFit="1" customWidth="1"/>
    <col min="13544" max="13544" width="9.90625" style="2" bestFit="1" customWidth="1"/>
    <col min="13545" max="13550" width="4.36328125" style="2" customWidth="1"/>
    <col min="13551" max="13551" width="20.6328125" style="2" customWidth="1"/>
    <col min="13552" max="13781" width="8.7265625" style="2"/>
    <col min="13782" max="13783" width="4.36328125" style="2" customWidth="1"/>
    <col min="13784" max="13784" width="8" style="2" customWidth="1"/>
    <col min="13785" max="13785" width="9.6328125" style="2" customWidth="1"/>
    <col min="13786" max="13786" width="20.6328125" style="2" customWidth="1"/>
    <col min="13787" max="13787" width="6.453125" style="2" customWidth="1"/>
    <col min="13788" max="13789" width="7.6328125" style="2" bestFit="1" customWidth="1"/>
    <col min="13790" max="13790" width="9.90625" style="2" bestFit="1" customWidth="1"/>
    <col min="13791" max="13794" width="7.6328125" style="2" bestFit="1" customWidth="1"/>
    <col min="13795" max="13795" width="9.90625" style="2" bestFit="1" customWidth="1"/>
    <col min="13796" max="13799" width="7.6328125" style="2" bestFit="1" customWidth="1"/>
    <col min="13800" max="13800" width="9.90625" style="2" bestFit="1" customWidth="1"/>
    <col min="13801" max="13806" width="4.36328125" style="2" customWidth="1"/>
    <col min="13807" max="13807" width="20.6328125" style="2" customWidth="1"/>
    <col min="13808" max="14037" width="8.7265625" style="2"/>
    <col min="14038" max="14039" width="4.36328125" style="2" customWidth="1"/>
    <col min="14040" max="14040" width="8" style="2" customWidth="1"/>
    <col min="14041" max="14041" width="9.6328125" style="2" customWidth="1"/>
    <col min="14042" max="14042" width="20.6328125" style="2" customWidth="1"/>
    <col min="14043" max="14043" width="6.453125" style="2" customWidth="1"/>
    <col min="14044" max="14045" width="7.6328125" style="2" bestFit="1" customWidth="1"/>
    <col min="14046" max="14046" width="9.90625" style="2" bestFit="1" customWidth="1"/>
    <col min="14047" max="14050" width="7.6328125" style="2" bestFit="1" customWidth="1"/>
    <col min="14051" max="14051" width="9.90625" style="2" bestFit="1" customWidth="1"/>
    <col min="14052" max="14055" width="7.6328125" style="2" bestFit="1" customWidth="1"/>
    <col min="14056" max="14056" width="9.90625" style="2" bestFit="1" customWidth="1"/>
    <col min="14057" max="14062" width="4.36328125" style="2" customWidth="1"/>
    <col min="14063" max="14063" width="20.6328125" style="2" customWidth="1"/>
    <col min="14064" max="14293" width="8.7265625" style="2"/>
    <col min="14294" max="14295" width="4.36328125" style="2" customWidth="1"/>
    <col min="14296" max="14296" width="8" style="2" customWidth="1"/>
    <col min="14297" max="14297" width="9.6328125" style="2" customWidth="1"/>
    <col min="14298" max="14298" width="20.6328125" style="2" customWidth="1"/>
    <col min="14299" max="14299" width="6.453125" style="2" customWidth="1"/>
    <col min="14300" max="14301" width="7.6328125" style="2" bestFit="1" customWidth="1"/>
    <col min="14302" max="14302" width="9.90625" style="2" bestFit="1" customWidth="1"/>
    <col min="14303" max="14306" width="7.6328125" style="2" bestFit="1" customWidth="1"/>
    <col min="14307" max="14307" width="9.90625" style="2" bestFit="1" customWidth="1"/>
    <col min="14308" max="14311" width="7.6328125" style="2" bestFit="1" customWidth="1"/>
    <col min="14312" max="14312" width="9.90625" style="2" bestFit="1" customWidth="1"/>
    <col min="14313" max="14318" width="4.36328125" style="2" customWidth="1"/>
    <col min="14319" max="14319" width="20.6328125" style="2" customWidth="1"/>
    <col min="14320" max="14549" width="8.7265625" style="2"/>
    <col min="14550" max="14551" width="4.36328125" style="2" customWidth="1"/>
    <col min="14552" max="14552" width="8" style="2" customWidth="1"/>
    <col min="14553" max="14553" width="9.6328125" style="2" customWidth="1"/>
    <col min="14554" max="14554" width="20.6328125" style="2" customWidth="1"/>
    <col min="14555" max="14555" width="6.453125" style="2" customWidth="1"/>
    <col min="14556" max="14557" width="7.6328125" style="2" bestFit="1" customWidth="1"/>
    <col min="14558" max="14558" width="9.90625" style="2" bestFit="1" customWidth="1"/>
    <col min="14559" max="14562" width="7.6328125" style="2" bestFit="1" customWidth="1"/>
    <col min="14563" max="14563" width="9.90625" style="2" bestFit="1" customWidth="1"/>
    <col min="14564" max="14567" width="7.6328125" style="2" bestFit="1" customWidth="1"/>
    <col min="14568" max="14568" width="9.90625" style="2" bestFit="1" customWidth="1"/>
    <col min="14569" max="14574" width="4.36328125" style="2" customWidth="1"/>
    <col min="14575" max="14575" width="20.6328125" style="2" customWidth="1"/>
    <col min="14576" max="14805" width="8.7265625" style="2"/>
    <col min="14806" max="14807" width="4.36328125" style="2" customWidth="1"/>
    <col min="14808" max="14808" width="8" style="2" customWidth="1"/>
    <col min="14809" max="14809" width="9.6328125" style="2" customWidth="1"/>
    <col min="14810" max="14810" width="20.6328125" style="2" customWidth="1"/>
    <col min="14811" max="14811" width="6.453125" style="2" customWidth="1"/>
    <col min="14812" max="14813" width="7.6328125" style="2" bestFit="1" customWidth="1"/>
    <col min="14814" max="14814" width="9.90625" style="2" bestFit="1" customWidth="1"/>
    <col min="14815" max="14818" width="7.6328125" style="2" bestFit="1" customWidth="1"/>
    <col min="14819" max="14819" width="9.90625" style="2" bestFit="1" customWidth="1"/>
    <col min="14820" max="14823" width="7.6328125" style="2" bestFit="1" customWidth="1"/>
    <col min="14824" max="14824" width="9.90625" style="2" bestFit="1" customWidth="1"/>
    <col min="14825" max="14830" width="4.36328125" style="2" customWidth="1"/>
    <col min="14831" max="14831" width="20.6328125" style="2" customWidth="1"/>
    <col min="14832" max="15061" width="8.7265625" style="2"/>
    <col min="15062" max="15063" width="4.36328125" style="2" customWidth="1"/>
    <col min="15064" max="15064" width="8" style="2" customWidth="1"/>
    <col min="15065" max="15065" width="9.6328125" style="2" customWidth="1"/>
    <col min="15066" max="15066" width="20.6328125" style="2" customWidth="1"/>
    <col min="15067" max="15067" width="6.453125" style="2" customWidth="1"/>
    <col min="15068" max="15069" width="7.6328125" style="2" bestFit="1" customWidth="1"/>
    <col min="15070" max="15070" width="9.90625" style="2" bestFit="1" customWidth="1"/>
    <col min="15071" max="15074" width="7.6328125" style="2" bestFit="1" customWidth="1"/>
    <col min="15075" max="15075" width="9.90625" style="2" bestFit="1" customWidth="1"/>
    <col min="15076" max="15079" width="7.6328125" style="2" bestFit="1" customWidth="1"/>
    <col min="15080" max="15080" width="9.90625" style="2" bestFit="1" customWidth="1"/>
    <col min="15081" max="15086" width="4.36328125" style="2" customWidth="1"/>
    <col min="15087" max="15087" width="20.6328125" style="2" customWidth="1"/>
    <col min="15088" max="15317" width="8.7265625" style="2"/>
    <col min="15318" max="15319" width="4.36328125" style="2" customWidth="1"/>
    <col min="15320" max="15320" width="8" style="2" customWidth="1"/>
    <col min="15321" max="15321" width="9.6328125" style="2" customWidth="1"/>
    <col min="15322" max="15322" width="20.6328125" style="2" customWidth="1"/>
    <col min="15323" max="15323" width="6.453125" style="2" customWidth="1"/>
    <col min="15324" max="15325" width="7.6328125" style="2" bestFit="1" customWidth="1"/>
    <col min="15326" max="15326" width="9.90625" style="2" bestFit="1" customWidth="1"/>
    <col min="15327" max="15330" width="7.6328125" style="2" bestFit="1" customWidth="1"/>
    <col min="15331" max="15331" width="9.90625" style="2" bestFit="1" customWidth="1"/>
    <col min="15332" max="15335" width="7.6328125" style="2" bestFit="1" customWidth="1"/>
    <col min="15336" max="15336" width="9.90625" style="2" bestFit="1" customWidth="1"/>
    <col min="15337" max="15342" width="4.36328125" style="2" customWidth="1"/>
    <col min="15343" max="15343" width="20.6328125" style="2" customWidth="1"/>
    <col min="15344" max="15573" width="8.7265625" style="2"/>
    <col min="15574" max="15575" width="4.36328125" style="2" customWidth="1"/>
    <col min="15576" max="15576" width="8" style="2" customWidth="1"/>
    <col min="15577" max="15577" width="9.6328125" style="2" customWidth="1"/>
    <col min="15578" max="15578" width="20.6328125" style="2" customWidth="1"/>
    <col min="15579" max="15579" width="6.453125" style="2" customWidth="1"/>
    <col min="15580" max="15581" width="7.6328125" style="2" bestFit="1" customWidth="1"/>
    <col min="15582" max="15582" width="9.90625" style="2" bestFit="1" customWidth="1"/>
    <col min="15583" max="15586" width="7.6328125" style="2" bestFit="1" customWidth="1"/>
    <col min="15587" max="15587" width="9.90625" style="2" bestFit="1" customWidth="1"/>
    <col min="15588" max="15591" width="7.6328125" style="2" bestFit="1" customWidth="1"/>
    <col min="15592" max="15592" width="9.90625" style="2" bestFit="1" customWidth="1"/>
    <col min="15593" max="15598" width="4.36328125" style="2" customWidth="1"/>
    <col min="15599" max="15599" width="20.6328125" style="2" customWidth="1"/>
    <col min="15600" max="15829" width="8.7265625" style="2"/>
    <col min="15830" max="15831" width="4.36328125" style="2" customWidth="1"/>
    <col min="15832" max="15832" width="8" style="2" customWidth="1"/>
    <col min="15833" max="15833" width="9.6328125" style="2" customWidth="1"/>
    <col min="15834" max="15834" width="20.6328125" style="2" customWidth="1"/>
    <col min="15835" max="15835" width="6.453125" style="2" customWidth="1"/>
    <col min="15836" max="15837" width="7.6328125" style="2" bestFit="1" customWidth="1"/>
    <col min="15838" max="15838" width="9.90625" style="2" bestFit="1" customWidth="1"/>
    <col min="15839" max="15842" width="7.6328125" style="2" bestFit="1" customWidth="1"/>
    <col min="15843" max="15843" width="9.90625" style="2" bestFit="1" customWidth="1"/>
    <col min="15844" max="15847" width="7.6328125" style="2" bestFit="1" customWidth="1"/>
    <col min="15848" max="15848" width="9.90625" style="2" bestFit="1" customWidth="1"/>
    <col min="15849" max="15854" width="4.36328125" style="2" customWidth="1"/>
    <col min="15855" max="15855" width="20.6328125" style="2" customWidth="1"/>
    <col min="15856" max="16085" width="8.7265625" style="2"/>
    <col min="16086" max="16087" width="4.36328125" style="2" customWidth="1"/>
    <col min="16088" max="16088" width="8" style="2" customWidth="1"/>
    <col min="16089" max="16089" width="9.6328125" style="2" customWidth="1"/>
    <col min="16090" max="16090" width="20.6328125" style="2" customWidth="1"/>
    <col min="16091" max="16091" width="6.453125" style="2" customWidth="1"/>
    <col min="16092" max="16093" width="7.6328125" style="2" bestFit="1" customWidth="1"/>
    <col min="16094" max="16094" width="9.90625" style="2" bestFit="1" customWidth="1"/>
    <col min="16095" max="16098" width="7.6328125" style="2" bestFit="1" customWidth="1"/>
    <col min="16099" max="16099" width="9.90625" style="2" bestFit="1" customWidth="1"/>
    <col min="16100" max="16103" width="7.6328125" style="2" bestFit="1" customWidth="1"/>
    <col min="16104" max="16104" width="9.90625" style="2" bestFit="1" customWidth="1"/>
    <col min="16105" max="16110" width="4.36328125" style="2" customWidth="1"/>
    <col min="16111" max="16111" width="20.6328125" style="2" customWidth="1"/>
    <col min="16112" max="16384" width="8.7265625" style="2"/>
  </cols>
  <sheetData>
    <row r="1" spans="1:24" s="30" customFormat="1" ht="23.5" customHeight="1" x14ac:dyDescent="0.3">
      <c r="A1" s="84" t="s">
        <v>312</v>
      </c>
      <c r="B1" s="90"/>
      <c r="C1" s="90"/>
      <c r="D1" s="125"/>
      <c r="E1" s="90"/>
      <c r="F1" s="90"/>
      <c r="G1" s="126" t="s">
        <v>453</v>
      </c>
      <c r="H1" s="77"/>
      <c r="I1" s="77"/>
      <c r="J1" s="77"/>
      <c r="K1" s="76"/>
      <c r="L1" s="76"/>
      <c r="M1" s="76"/>
      <c r="N1" s="29"/>
      <c r="O1" s="29"/>
      <c r="P1" s="29"/>
      <c r="Q1" s="29"/>
      <c r="R1" s="29"/>
      <c r="S1" s="90"/>
      <c r="T1" s="90"/>
      <c r="U1" s="90"/>
      <c r="V1" s="90"/>
      <c r="W1" s="90"/>
      <c r="X1" s="90"/>
    </row>
    <row r="2" spans="1:24" ht="5" customHeight="1" thickBot="1" x14ac:dyDescent="0.25"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s="4" customFormat="1" ht="18.5" customHeight="1" thickBot="1" x14ac:dyDescent="0.25">
      <c r="A3" s="226" t="s">
        <v>1</v>
      </c>
      <c r="B3" s="227"/>
      <c r="C3" s="227"/>
      <c r="D3" s="227"/>
      <c r="E3" s="228"/>
      <c r="F3" s="221" t="s">
        <v>314</v>
      </c>
      <c r="G3" s="31"/>
      <c r="H3" s="31"/>
      <c r="I3" s="118" t="s">
        <v>2</v>
      </c>
      <c r="J3" s="119"/>
      <c r="K3" s="119"/>
      <c r="L3" s="119"/>
      <c r="M3" s="119"/>
      <c r="N3" s="119"/>
      <c r="O3" s="119"/>
      <c r="P3" s="119"/>
      <c r="Q3" s="119"/>
      <c r="R3" s="127"/>
      <c r="S3" s="118" t="s">
        <v>305</v>
      </c>
      <c r="T3" s="119"/>
      <c r="U3" s="119"/>
      <c r="V3" s="119"/>
      <c r="W3" s="119"/>
      <c r="X3" s="127"/>
    </row>
    <row r="4" spans="1:24" s="4" customFormat="1" ht="18.5" customHeight="1" thickBot="1" x14ac:dyDescent="0.25">
      <c r="A4" s="224" t="s">
        <v>190</v>
      </c>
      <c r="B4" s="225"/>
      <c r="C4" s="224" t="s">
        <v>3</v>
      </c>
      <c r="D4" s="225"/>
      <c r="E4" s="32"/>
      <c r="F4" s="222"/>
      <c r="G4" s="33"/>
      <c r="H4" s="33"/>
      <c r="I4" s="17" t="s">
        <v>315</v>
      </c>
      <c r="J4" s="18"/>
      <c r="K4" s="18"/>
      <c r="L4" s="18"/>
      <c r="M4" s="18"/>
      <c r="N4" s="18"/>
      <c r="O4" s="18"/>
      <c r="P4" s="18"/>
      <c r="Q4" s="18"/>
      <c r="R4" s="18"/>
      <c r="S4" s="120" t="s">
        <v>306</v>
      </c>
      <c r="T4" s="121"/>
      <c r="U4" s="121"/>
      <c r="V4" s="121"/>
      <c r="W4" s="121"/>
      <c r="X4" s="209"/>
    </row>
    <row r="5" spans="1:24" s="4" customFormat="1" ht="12.5" customHeight="1" x14ac:dyDescent="0.2">
      <c r="A5" s="34"/>
      <c r="B5" s="35"/>
      <c r="C5" s="34"/>
      <c r="D5" s="35"/>
      <c r="E5" s="36"/>
      <c r="F5" s="222"/>
      <c r="G5" s="33"/>
      <c r="H5" s="33"/>
      <c r="I5" s="5">
        <v>1</v>
      </c>
      <c r="J5" s="6">
        <v>6</v>
      </c>
      <c r="K5" s="6">
        <v>11</v>
      </c>
      <c r="L5" s="6">
        <v>20</v>
      </c>
      <c r="M5" s="6">
        <v>69</v>
      </c>
      <c r="N5" s="6">
        <v>88</v>
      </c>
      <c r="O5" s="6">
        <v>89</v>
      </c>
      <c r="P5" s="6">
        <v>90</v>
      </c>
      <c r="Q5" s="6">
        <v>91</v>
      </c>
      <c r="R5" s="6">
        <v>93</v>
      </c>
      <c r="S5" s="122">
        <v>300</v>
      </c>
      <c r="T5" s="123"/>
      <c r="U5" s="124"/>
      <c r="V5" s="124"/>
      <c r="W5" s="124"/>
      <c r="X5" s="210"/>
    </row>
    <row r="6" spans="1:24" s="4" customFormat="1" ht="170" customHeight="1" thickBot="1" x14ac:dyDescent="0.25">
      <c r="A6" s="37" t="s">
        <v>191</v>
      </c>
      <c r="B6" s="38" t="s">
        <v>192</v>
      </c>
      <c r="C6" s="37" t="s">
        <v>4</v>
      </c>
      <c r="D6" s="38" t="s">
        <v>5</v>
      </c>
      <c r="E6" s="39" t="s">
        <v>304</v>
      </c>
      <c r="F6" s="223"/>
      <c r="G6" s="40" t="s">
        <v>6</v>
      </c>
      <c r="H6" s="40" t="s">
        <v>149</v>
      </c>
      <c r="I6" s="199" t="str">
        <f>HYPERLINK("#分類事項一覧! $B$3 "," 男女")</f>
        <v xml:space="preserve"> 男女</v>
      </c>
      <c r="J6" s="200" t="str">
        <f>HYPERLINK("#分類事項一覧! $B$48"," 年齢")</f>
        <v xml:space="preserve"> 年齢</v>
      </c>
      <c r="K6" s="200" t="str">
        <f>HYPERLINK("#分類事項一覧! $B$117 "," 就業状態・仕事の主従")</f>
        <v xml:space="preserve"> 就業状態・仕事の主従</v>
      </c>
      <c r="L6" s="200" t="str">
        <f>HYPERLINK("#分類事項一覧! $B$247 "," 従業上の地位・雇用形態")</f>
        <v xml:space="preserve"> 従業上の地位・雇用形態</v>
      </c>
      <c r="M6" s="200" t="str">
        <f>HYPERLINK("#分類事項一覧! $B$1003 "," 過去１年間の就業異動")</f>
        <v xml:space="preserve"> 過去１年間の就業異動</v>
      </c>
      <c r="N6" s="200" t="str">
        <f>HYPERLINK("#分類事項一覧! $B$1162 "," 過去１年以内の転居の有無・転居前の居住地")</f>
        <v xml:space="preserve"> 過去１年以内の転居の有無・転居前の居住地</v>
      </c>
      <c r="O6" s="200" t="str">
        <f>HYPERLINK("#分類事項一覧! $B$1176 "," 過去１年以内の転居の有無・過去１年間の就業異動")</f>
        <v xml:space="preserve"> 過去１年以内の転居の有無・過去１年間の就業異動</v>
      </c>
      <c r="P6" s="200" t="str">
        <f>HYPERLINK("#分類事項一覧! $B$1195 "," 居住開始時期")</f>
        <v xml:space="preserve"> 居住開始時期</v>
      </c>
      <c r="Q6" s="200" t="str">
        <f>HYPERLINK("#分類事項一覧! $B$1207 "," 転居理由")</f>
        <v xml:space="preserve"> 転居理由</v>
      </c>
      <c r="R6" s="200" t="str">
        <f>HYPERLINK("#分類事項一覧! $B$1225 "," 転居前の居住地")</f>
        <v xml:space="preserve"> 転居前の居住地</v>
      </c>
      <c r="S6" s="208" t="str">
        <f>HYPERLINK("#分類事項一覧! $B$2321 "," 地域区分")</f>
        <v xml:space="preserve"> 地域区分</v>
      </c>
      <c r="T6" s="41" t="s">
        <v>307</v>
      </c>
      <c r="U6" s="66" t="s">
        <v>308</v>
      </c>
      <c r="V6" s="66" t="s">
        <v>309</v>
      </c>
      <c r="W6" s="66" t="s">
        <v>310</v>
      </c>
      <c r="X6" s="211" t="s">
        <v>311</v>
      </c>
    </row>
    <row r="7" spans="1:24" s="3" customFormat="1" ht="12" customHeight="1" x14ac:dyDescent="0.2">
      <c r="A7" s="42" t="s">
        <v>285</v>
      </c>
      <c r="B7" s="43" t="s">
        <v>7</v>
      </c>
      <c r="C7" s="42" t="s">
        <v>85</v>
      </c>
      <c r="D7" s="43" t="s">
        <v>7</v>
      </c>
      <c r="E7" s="44" t="s">
        <v>83</v>
      </c>
      <c r="F7" s="44" t="s">
        <v>454</v>
      </c>
      <c r="G7" s="45" t="s">
        <v>0</v>
      </c>
      <c r="H7" s="45" t="s">
        <v>155</v>
      </c>
      <c r="I7" s="9">
        <v>3</v>
      </c>
      <c r="J7" s="10">
        <v>14</v>
      </c>
      <c r="K7" s="10"/>
      <c r="L7" s="10"/>
      <c r="M7" s="10"/>
      <c r="N7" s="10"/>
      <c r="O7" s="10">
        <v>13</v>
      </c>
      <c r="P7" s="10"/>
      <c r="Q7" s="10"/>
      <c r="R7" s="10"/>
      <c r="S7" s="67">
        <v>134</v>
      </c>
      <c r="T7" s="10" t="s">
        <v>131</v>
      </c>
      <c r="U7" s="24" t="s">
        <v>131</v>
      </c>
      <c r="V7" s="24" t="s">
        <v>131</v>
      </c>
      <c r="W7" s="24" t="s">
        <v>131</v>
      </c>
      <c r="X7" s="26" t="s">
        <v>131</v>
      </c>
    </row>
    <row r="8" spans="1:24" s="3" customFormat="1" ht="24" x14ac:dyDescent="0.2">
      <c r="A8" s="100" t="s">
        <v>285</v>
      </c>
      <c r="B8" s="101" t="s">
        <v>8</v>
      </c>
      <c r="C8" s="100" t="s">
        <v>85</v>
      </c>
      <c r="D8" s="101" t="s">
        <v>8</v>
      </c>
      <c r="E8" s="104" t="s">
        <v>83</v>
      </c>
      <c r="F8" s="104" t="s">
        <v>455</v>
      </c>
      <c r="G8" s="102" t="s">
        <v>86</v>
      </c>
      <c r="H8" s="102" t="s">
        <v>155</v>
      </c>
      <c r="I8" s="103">
        <v>3</v>
      </c>
      <c r="J8" s="27">
        <v>14</v>
      </c>
      <c r="K8" s="27"/>
      <c r="L8" s="27"/>
      <c r="M8" s="27"/>
      <c r="N8" s="27"/>
      <c r="O8" s="27"/>
      <c r="P8" s="27"/>
      <c r="Q8" s="27"/>
      <c r="R8" s="27">
        <v>6</v>
      </c>
      <c r="S8" s="68">
        <v>134</v>
      </c>
      <c r="T8" s="12" t="s">
        <v>131</v>
      </c>
      <c r="U8" s="13" t="s">
        <v>131</v>
      </c>
      <c r="V8" s="13" t="s">
        <v>131</v>
      </c>
      <c r="W8" s="13" t="s">
        <v>131</v>
      </c>
      <c r="X8" s="19" t="s">
        <v>131</v>
      </c>
    </row>
    <row r="9" spans="1:24" s="3" customFormat="1" ht="24" x14ac:dyDescent="0.2">
      <c r="A9" s="47" t="s">
        <v>285</v>
      </c>
      <c r="B9" s="48" t="s">
        <v>10</v>
      </c>
      <c r="C9" s="47" t="s">
        <v>85</v>
      </c>
      <c r="D9" s="48" t="s">
        <v>10</v>
      </c>
      <c r="E9" s="49" t="s">
        <v>83</v>
      </c>
      <c r="F9" s="49" t="s">
        <v>456</v>
      </c>
      <c r="G9" s="50" t="s">
        <v>87</v>
      </c>
      <c r="H9" s="50" t="s">
        <v>155</v>
      </c>
      <c r="I9" s="11">
        <v>3</v>
      </c>
      <c r="J9" s="12">
        <v>14</v>
      </c>
      <c r="K9" s="12"/>
      <c r="L9" s="12" t="s">
        <v>20</v>
      </c>
      <c r="M9" s="12"/>
      <c r="N9" s="12"/>
      <c r="O9" s="12"/>
      <c r="P9" s="12"/>
      <c r="Q9" s="12"/>
      <c r="R9" s="12"/>
      <c r="S9" s="68">
        <v>48</v>
      </c>
      <c r="T9" s="12" t="s">
        <v>131</v>
      </c>
      <c r="U9" s="13" t="s">
        <v>131</v>
      </c>
      <c r="V9" s="13"/>
      <c r="W9" s="13"/>
      <c r="X9" s="19"/>
    </row>
    <row r="10" spans="1:24" s="3" customFormat="1" ht="12" customHeight="1" x14ac:dyDescent="0.2">
      <c r="A10" s="47" t="s">
        <v>238</v>
      </c>
      <c r="B10" s="48" t="s">
        <v>15</v>
      </c>
      <c r="C10" s="47" t="s">
        <v>88</v>
      </c>
      <c r="D10" s="48" t="s">
        <v>15</v>
      </c>
      <c r="E10" s="49" t="s">
        <v>89</v>
      </c>
      <c r="F10" s="49" t="s">
        <v>457</v>
      </c>
      <c r="G10" s="50" t="s">
        <v>90</v>
      </c>
      <c r="H10" s="50" t="s">
        <v>155</v>
      </c>
      <c r="I10" s="11">
        <v>3</v>
      </c>
      <c r="J10" s="12">
        <v>7</v>
      </c>
      <c r="K10" s="12"/>
      <c r="L10" s="12"/>
      <c r="M10" s="12"/>
      <c r="N10" s="12"/>
      <c r="O10" s="12"/>
      <c r="P10" s="12">
        <v>3</v>
      </c>
      <c r="Q10" s="12">
        <v>12</v>
      </c>
      <c r="R10" s="12"/>
      <c r="S10" s="68">
        <v>134</v>
      </c>
      <c r="T10" s="12" t="s">
        <v>131</v>
      </c>
      <c r="U10" s="13" t="s">
        <v>131</v>
      </c>
      <c r="V10" s="13" t="s">
        <v>131</v>
      </c>
      <c r="W10" s="13" t="s">
        <v>131</v>
      </c>
      <c r="X10" s="19" t="s">
        <v>131</v>
      </c>
    </row>
    <row r="11" spans="1:24" s="3" customFormat="1" ht="12" customHeight="1" x14ac:dyDescent="0.2">
      <c r="A11" s="47" t="s">
        <v>286</v>
      </c>
      <c r="B11" s="48" t="s">
        <v>7</v>
      </c>
      <c r="C11" s="47" t="s">
        <v>165</v>
      </c>
      <c r="D11" s="48" t="s">
        <v>7</v>
      </c>
      <c r="E11" s="49" t="s">
        <v>92</v>
      </c>
      <c r="F11" s="49" t="s">
        <v>458</v>
      </c>
      <c r="G11" s="50" t="s">
        <v>90</v>
      </c>
      <c r="H11" s="50" t="s">
        <v>155</v>
      </c>
      <c r="I11" s="11">
        <v>3</v>
      </c>
      <c r="J11" s="12"/>
      <c r="K11" s="12"/>
      <c r="L11" s="12"/>
      <c r="M11" s="12"/>
      <c r="N11" s="12"/>
      <c r="O11" s="12"/>
      <c r="P11" s="12">
        <v>3</v>
      </c>
      <c r="Q11" s="12">
        <v>12</v>
      </c>
      <c r="R11" s="12">
        <v>20</v>
      </c>
      <c r="S11" s="68">
        <v>134</v>
      </c>
      <c r="T11" s="12" t="s">
        <v>131</v>
      </c>
      <c r="U11" s="13" t="s">
        <v>131</v>
      </c>
      <c r="V11" s="13" t="s">
        <v>131</v>
      </c>
      <c r="W11" s="13" t="s">
        <v>131</v>
      </c>
      <c r="X11" s="19" t="s">
        <v>131</v>
      </c>
    </row>
    <row r="12" spans="1:24" s="3" customFormat="1" ht="24" x14ac:dyDescent="0.2">
      <c r="A12" s="47" t="s">
        <v>239</v>
      </c>
      <c r="B12" s="48" t="s">
        <v>8</v>
      </c>
      <c r="C12" s="47" t="s">
        <v>91</v>
      </c>
      <c r="D12" s="48" t="s">
        <v>8</v>
      </c>
      <c r="E12" s="49" t="s">
        <v>92</v>
      </c>
      <c r="F12" s="49" t="s">
        <v>459</v>
      </c>
      <c r="G12" s="50" t="s">
        <v>93</v>
      </c>
      <c r="H12" s="50" t="s">
        <v>155</v>
      </c>
      <c r="I12" s="11">
        <v>3</v>
      </c>
      <c r="J12" s="12"/>
      <c r="K12" s="12"/>
      <c r="L12" s="12"/>
      <c r="M12" s="12"/>
      <c r="N12" s="12"/>
      <c r="O12" s="12"/>
      <c r="P12" s="12">
        <v>3</v>
      </c>
      <c r="Q12" s="12">
        <v>12</v>
      </c>
      <c r="R12" s="12"/>
      <c r="S12" s="68">
        <v>48</v>
      </c>
      <c r="T12" s="12" t="s">
        <v>131</v>
      </c>
      <c r="U12" s="13" t="s">
        <v>131</v>
      </c>
      <c r="V12" s="13"/>
      <c r="W12" s="13"/>
      <c r="X12" s="19"/>
    </row>
    <row r="13" spans="1:24" s="3" customFormat="1" ht="12" customHeight="1" x14ac:dyDescent="0.2">
      <c r="A13" s="61" t="s">
        <v>240</v>
      </c>
      <c r="B13" s="62" t="s">
        <v>15</v>
      </c>
      <c r="C13" s="61" t="s">
        <v>94</v>
      </c>
      <c r="D13" s="62" t="s">
        <v>15</v>
      </c>
      <c r="E13" s="63" t="s">
        <v>95</v>
      </c>
      <c r="F13" s="63" t="s">
        <v>460</v>
      </c>
      <c r="G13" s="64" t="s">
        <v>193</v>
      </c>
      <c r="H13" s="64" t="s">
        <v>155</v>
      </c>
      <c r="I13" s="21">
        <v>3</v>
      </c>
      <c r="J13" s="22"/>
      <c r="K13" s="22">
        <v>3</v>
      </c>
      <c r="L13" s="22"/>
      <c r="M13" s="22"/>
      <c r="N13" s="22"/>
      <c r="O13" s="22"/>
      <c r="P13" s="22" t="s">
        <v>96</v>
      </c>
      <c r="Q13" s="22">
        <v>12</v>
      </c>
      <c r="R13" s="22"/>
      <c r="S13" s="68">
        <v>134</v>
      </c>
      <c r="T13" s="12" t="s">
        <v>131</v>
      </c>
      <c r="U13" s="13" t="s">
        <v>131</v>
      </c>
      <c r="V13" s="13" t="s">
        <v>131</v>
      </c>
      <c r="W13" s="13" t="s">
        <v>131</v>
      </c>
      <c r="X13" s="19" t="s">
        <v>131</v>
      </c>
    </row>
    <row r="14" spans="1:24" s="3" customFormat="1" ht="12.5" thickBot="1" x14ac:dyDescent="0.25">
      <c r="A14" s="52" t="s">
        <v>241</v>
      </c>
      <c r="B14" s="132"/>
      <c r="C14" s="52" t="s">
        <v>431</v>
      </c>
      <c r="D14" s="132"/>
      <c r="E14" s="54" t="s">
        <v>83</v>
      </c>
      <c r="F14" s="54" t="s">
        <v>461</v>
      </c>
      <c r="G14" s="55" t="s">
        <v>0</v>
      </c>
      <c r="H14" s="55" t="s">
        <v>155</v>
      </c>
      <c r="I14" s="14">
        <v>3</v>
      </c>
      <c r="J14" s="15">
        <v>7</v>
      </c>
      <c r="K14" s="15"/>
      <c r="L14" s="15"/>
      <c r="M14" s="15">
        <v>6</v>
      </c>
      <c r="N14" s="15">
        <v>8</v>
      </c>
      <c r="O14" s="15"/>
      <c r="P14" s="15"/>
      <c r="Q14" s="15"/>
      <c r="R14" s="15"/>
      <c r="S14" s="69">
        <v>134</v>
      </c>
      <c r="T14" s="15" t="s">
        <v>131</v>
      </c>
      <c r="U14" s="16" t="s">
        <v>131</v>
      </c>
      <c r="V14" s="16" t="s">
        <v>131</v>
      </c>
      <c r="W14" s="16" t="s">
        <v>131</v>
      </c>
      <c r="X14" s="20" t="s">
        <v>131</v>
      </c>
    </row>
    <row r="15" spans="1:24" x14ac:dyDescent="0.2">
      <c r="C15" s="2"/>
      <c r="D15" s="2"/>
      <c r="E15" s="2"/>
      <c r="F15" s="2"/>
      <c r="G15" s="2"/>
      <c r="H15" s="2"/>
      <c r="S15"/>
      <c r="T15"/>
      <c r="U15"/>
      <c r="V15"/>
      <c r="W15"/>
      <c r="X15"/>
    </row>
    <row r="16" spans="1:24" x14ac:dyDescent="0.2">
      <c r="C16" s="2"/>
      <c r="D16" s="2"/>
      <c r="E16" s="2"/>
      <c r="F16" s="2"/>
      <c r="G16" s="2"/>
      <c r="H16" s="2"/>
      <c r="S16"/>
      <c r="T16"/>
      <c r="U16"/>
      <c r="V16"/>
      <c r="W16"/>
      <c r="X16"/>
    </row>
    <row r="17" spans="3:24" x14ac:dyDescent="0.2">
      <c r="C17" s="2"/>
      <c r="D17" s="2"/>
      <c r="E17" s="2"/>
      <c r="F17" s="2"/>
      <c r="G17" s="2"/>
      <c r="H17" s="2"/>
      <c r="S17"/>
      <c r="T17"/>
      <c r="U17"/>
      <c r="V17"/>
      <c r="W17"/>
      <c r="X17"/>
    </row>
    <row r="18" spans="3:24" x14ac:dyDescent="0.2">
      <c r="C18" s="2"/>
      <c r="D18" s="2"/>
      <c r="E18" s="2"/>
      <c r="F18" s="2"/>
      <c r="G18" s="2"/>
      <c r="H18" s="2"/>
      <c r="S18"/>
      <c r="T18"/>
      <c r="U18"/>
      <c r="V18"/>
      <c r="W18"/>
      <c r="X18"/>
    </row>
    <row r="19" spans="3:24" x14ac:dyDescent="0.2">
      <c r="C19" s="2"/>
      <c r="D19" s="2"/>
      <c r="E19" s="2"/>
      <c r="F19" s="2"/>
      <c r="G19" s="2"/>
      <c r="H19" s="2"/>
      <c r="S19"/>
      <c r="T19"/>
      <c r="U19"/>
      <c r="V19"/>
      <c r="W19"/>
      <c r="X19"/>
    </row>
    <row r="20" spans="3:24" x14ac:dyDescent="0.2">
      <c r="C20" s="2"/>
      <c r="D20" s="2"/>
      <c r="E20" s="2"/>
      <c r="F20" s="2"/>
      <c r="G20" s="2"/>
      <c r="H20" s="2"/>
      <c r="S20"/>
      <c r="T20"/>
      <c r="U20"/>
      <c r="V20"/>
      <c r="W20"/>
      <c r="X20"/>
    </row>
    <row r="21" spans="3:24" x14ac:dyDescent="0.2">
      <c r="C21" s="2"/>
      <c r="D21" s="2"/>
      <c r="E21" s="2"/>
      <c r="F21" s="2"/>
      <c r="G21" s="2"/>
      <c r="H21" s="2"/>
      <c r="S21"/>
      <c r="T21"/>
      <c r="U21"/>
      <c r="V21"/>
      <c r="W21"/>
      <c r="X21"/>
    </row>
    <row r="22" spans="3:24" x14ac:dyDescent="0.2">
      <c r="C22" s="2"/>
      <c r="D22" s="2"/>
      <c r="E22" s="2"/>
      <c r="F22" s="2"/>
      <c r="G22" s="2"/>
      <c r="H22" s="2"/>
      <c r="S22"/>
      <c r="T22"/>
      <c r="U22"/>
      <c r="V22"/>
      <c r="W22"/>
      <c r="X22"/>
    </row>
    <row r="23" spans="3:24" x14ac:dyDescent="0.2">
      <c r="C23" s="2"/>
      <c r="D23" s="2"/>
      <c r="E23" s="2"/>
      <c r="F23" s="2"/>
      <c r="G23" s="2"/>
      <c r="H23" s="2"/>
      <c r="S23"/>
      <c r="T23"/>
      <c r="U23"/>
      <c r="V23"/>
      <c r="W23"/>
      <c r="X23"/>
    </row>
    <row r="24" spans="3:24" x14ac:dyDescent="0.2">
      <c r="C24" s="2"/>
      <c r="D24" s="2"/>
      <c r="E24" s="2"/>
      <c r="F24" s="2"/>
      <c r="G24" s="2"/>
      <c r="H24" s="2"/>
      <c r="S24"/>
      <c r="T24"/>
      <c r="U24"/>
      <c r="V24"/>
      <c r="W24"/>
      <c r="X24"/>
    </row>
    <row r="25" spans="3:24" x14ac:dyDescent="0.2">
      <c r="C25" s="2"/>
      <c r="D25" s="2"/>
      <c r="E25" s="2"/>
      <c r="F25" s="2"/>
      <c r="G25" s="2"/>
      <c r="H25" s="2"/>
      <c r="S25"/>
      <c r="T25"/>
      <c r="U25"/>
      <c r="V25"/>
      <c r="W25"/>
      <c r="X25"/>
    </row>
    <row r="26" spans="3:24" x14ac:dyDescent="0.2">
      <c r="C26" s="2"/>
      <c r="D26" s="2"/>
      <c r="E26" s="2"/>
      <c r="F26" s="2"/>
      <c r="G26" s="2"/>
      <c r="H26" s="2"/>
      <c r="S26"/>
      <c r="T26"/>
      <c r="U26"/>
      <c r="V26"/>
      <c r="W26"/>
      <c r="X26"/>
    </row>
    <row r="27" spans="3:24" x14ac:dyDescent="0.2">
      <c r="C27" s="2"/>
      <c r="D27" s="2"/>
      <c r="E27" s="2"/>
      <c r="F27" s="2"/>
      <c r="G27" s="2"/>
      <c r="H27" s="2"/>
      <c r="S27"/>
      <c r="T27"/>
      <c r="U27"/>
      <c r="V27"/>
      <c r="W27"/>
      <c r="X27"/>
    </row>
    <row r="28" spans="3:24" x14ac:dyDescent="0.2">
      <c r="C28" s="2"/>
      <c r="D28" s="2"/>
      <c r="E28" s="2"/>
      <c r="F28" s="2"/>
      <c r="G28" s="2"/>
      <c r="H28" s="2"/>
      <c r="S28"/>
      <c r="T28"/>
      <c r="U28"/>
      <c r="V28"/>
      <c r="W28"/>
      <c r="X28"/>
    </row>
    <row r="29" spans="3:24" x14ac:dyDescent="0.2">
      <c r="C29" s="2"/>
      <c r="D29" s="2"/>
      <c r="E29" s="2"/>
      <c r="F29" s="2"/>
      <c r="G29" s="2"/>
      <c r="H29" s="2"/>
      <c r="S29"/>
      <c r="T29"/>
      <c r="U29"/>
      <c r="V29"/>
      <c r="W29"/>
      <c r="X29"/>
    </row>
    <row r="30" spans="3:24" x14ac:dyDescent="0.2">
      <c r="C30" s="2"/>
      <c r="D30" s="2"/>
      <c r="E30" s="2"/>
      <c r="F30" s="2"/>
      <c r="G30" s="2"/>
      <c r="H30" s="2"/>
      <c r="S30"/>
      <c r="T30"/>
      <c r="U30"/>
      <c r="V30"/>
      <c r="W30"/>
      <c r="X30"/>
    </row>
    <row r="31" spans="3:24" x14ac:dyDescent="0.2">
      <c r="C31" s="2"/>
      <c r="D31" s="2"/>
      <c r="E31" s="2"/>
      <c r="F31" s="2"/>
      <c r="G31" s="2"/>
      <c r="H31" s="2"/>
      <c r="S31"/>
      <c r="T31"/>
      <c r="U31"/>
      <c r="V31"/>
      <c r="W31"/>
      <c r="X31"/>
    </row>
    <row r="32" spans="3:24" x14ac:dyDescent="0.2">
      <c r="C32" s="2"/>
      <c r="D32" s="2"/>
      <c r="E32" s="2"/>
      <c r="F32" s="2"/>
      <c r="G32" s="2"/>
      <c r="H32" s="2"/>
      <c r="S32"/>
      <c r="T32"/>
      <c r="U32"/>
      <c r="V32"/>
      <c r="W32"/>
      <c r="X32"/>
    </row>
    <row r="33" spans="3:24" x14ac:dyDescent="0.2">
      <c r="C33" s="2"/>
      <c r="D33" s="2"/>
      <c r="E33" s="2"/>
      <c r="F33" s="2"/>
      <c r="G33" s="2"/>
      <c r="H33" s="2"/>
      <c r="S33"/>
      <c r="T33"/>
      <c r="U33"/>
      <c r="V33"/>
      <c r="W33"/>
      <c r="X33"/>
    </row>
    <row r="34" spans="3:24" ht="12" x14ac:dyDescent="0.2">
      <c r="C34" s="2"/>
      <c r="D34" s="2"/>
      <c r="E34" s="2"/>
      <c r="F34" s="2"/>
      <c r="G34" s="2"/>
      <c r="H34" s="2"/>
      <c r="S34" s="2"/>
      <c r="T34" s="2"/>
      <c r="U34" s="2"/>
      <c r="V34" s="2"/>
      <c r="W34" s="2"/>
      <c r="X34" s="2"/>
    </row>
    <row r="35" spans="3:24" ht="12" x14ac:dyDescent="0.2">
      <c r="C35" s="2"/>
      <c r="D35" s="2"/>
      <c r="E35" s="2"/>
      <c r="F35" s="2"/>
      <c r="G35" s="2"/>
      <c r="H35" s="2"/>
      <c r="S35" s="2"/>
      <c r="T35" s="2"/>
      <c r="U35" s="2"/>
      <c r="V35" s="2"/>
      <c r="W35" s="2"/>
      <c r="X35" s="2"/>
    </row>
    <row r="36" spans="3:24" ht="12" x14ac:dyDescent="0.2">
      <c r="C36" s="2"/>
      <c r="D36" s="2"/>
      <c r="E36" s="2"/>
      <c r="F36" s="2"/>
      <c r="G36" s="2"/>
      <c r="H36" s="2"/>
      <c r="S36" s="2"/>
      <c r="T36" s="2"/>
      <c r="U36" s="2"/>
      <c r="V36" s="2"/>
      <c r="W36" s="2"/>
      <c r="X36" s="2"/>
    </row>
    <row r="37" spans="3:24" ht="12" x14ac:dyDescent="0.2">
      <c r="C37" s="2"/>
      <c r="D37" s="2"/>
      <c r="E37" s="2"/>
      <c r="F37" s="2"/>
      <c r="G37" s="2"/>
      <c r="H37" s="2"/>
      <c r="S37" s="2"/>
      <c r="T37" s="2"/>
      <c r="U37" s="2"/>
      <c r="V37" s="2"/>
      <c r="W37" s="2"/>
      <c r="X37" s="2"/>
    </row>
    <row r="38" spans="3:24" ht="12" x14ac:dyDescent="0.2">
      <c r="C38" s="2"/>
      <c r="D38" s="2"/>
      <c r="E38" s="2"/>
      <c r="F38" s="2"/>
      <c r="G38" s="2"/>
      <c r="H38" s="2"/>
      <c r="S38" s="2"/>
      <c r="T38" s="2"/>
      <c r="U38" s="2"/>
      <c r="V38" s="2"/>
      <c r="W38" s="2"/>
      <c r="X38" s="2"/>
    </row>
    <row r="39" spans="3:24" ht="12" x14ac:dyDescent="0.2">
      <c r="C39" s="2"/>
      <c r="D39" s="2"/>
      <c r="E39" s="2"/>
      <c r="F39" s="2"/>
      <c r="G39" s="2"/>
      <c r="H39" s="2"/>
      <c r="S39" s="2"/>
      <c r="T39" s="2"/>
      <c r="U39" s="2"/>
      <c r="V39" s="2"/>
      <c r="W39" s="2"/>
      <c r="X39" s="2"/>
    </row>
    <row r="40" spans="3:24" ht="12" x14ac:dyDescent="0.2">
      <c r="C40" s="2"/>
      <c r="D40" s="2"/>
      <c r="E40" s="2"/>
      <c r="F40" s="2"/>
      <c r="G40" s="2"/>
      <c r="H40" s="2"/>
      <c r="S40" s="2"/>
      <c r="T40" s="2"/>
      <c r="U40" s="2"/>
      <c r="V40" s="2"/>
      <c r="W40" s="2"/>
      <c r="X40" s="2"/>
    </row>
    <row r="41" spans="3:24" ht="12" x14ac:dyDescent="0.2">
      <c r="C41" s="2"/>
      <c r="D41" s="2"/>
      <c r="E41" s="2"/>
      <c r="F41" s="2"/>
      <c r="G41" s="2"/>
      <c r="H41" s="2"/>
      <c r="S41" s="2"/>
      <c r="T41" s="2"/>
      <c r="U41" s="2"/>
      <c r="V41" s="2"/>
      <c r="W41" s="2"/>
      <c r="X41" s="2"/>
    </row>
    <row r="42" spans="3:24" ht="12" x14ac:dyDescent="0.2">
      <c r="C42" s="2"/>
      <c r="D42" s="2"/>
      <c r="E42" s="2"/>
      <c r="F42" s="2"/>
      <c r="G42" s="2"/>
      <c r="H42" s="2"/>
      <c r="S42" s="2"/>
      <c r="T42" s="2"/>
      <c r="U42" s="2"/>
      <c r="V42" s="2"/>
      <c r="W42" s="2"/>
      <c r="X42" s="2"/>
    </row>
    <row r="43" spans="3:24" ht="12" x14ac:dyDescent="0.2">
      <c r="C43" s="2"/>
      <c r="D43" s="2"/>
      <c r="E43" s="2"/>
      <c r="F43" s="2"/>
      <c r="G43" s="2"/>
      <c r="H43" s="2"/>
      <c r="S43" s="2"/>
      <c r="T43" s="2"/>
      <c r="U43" s="2"/>
      <c r="V43" s="2"/>
      <c r="W43" s="2"/>
      <c r="X43" s="2"/>
    </row>
    <row r="44" spans="3:24" ht="12" x14ac:dyDescent="0.2">
      <c r="C44" s="2"/>
      <c r="D44" s="2"/>
      <c r="E44" s="2"/>
      <c r="F44" s="2"/>
      <c r="G44" s="2"/>
      <c r="H44" s="2"/>
      <c r="S44" s="2"/>
      <c r="T44" s="2"/>
      <c r="U44" s="2"/>
      <c r="V44" s="2"/>
      <c r="W44" s="2"/>
      <c r="X44" s="2"/>
    </row>
    <row r="45" spans="3:24" ht="12" x14ac:dyDescent="0.2">
      <c r="C45" s="2"/>
      <c r="D45" s="2"/>
      <c r="E45" s="2"/>
      <c r="F45" s="2"/>
      <c r="G45" s="2"/>
      <c r="H45" s="2"/>
      <c r="S45" s="2"/>
      <c r="T45" s="2"/>
      <c r="U45" s="2"/>
      <c r="V45" s="2"/>
      <c r="W45" s="2"/>
      <c r="X45" s="2"/>
    </row>
    <row r="46" spans="3:24" ht="12" x14ac:dyDescent="0.2">
      <c r="C46" s="2"/>
      <c r="D46" s="2"/>
      <c r="E46" s="2"/>
      <c r="F46" s="2"/>
      <c r="G46" s="2"/>
      <c r="H46" s="2"/>
      <c r="S46" s="2"/>
      <c r="T46" s="2"/>
      <c r="U46" s="2"/>
      <c r="V46" s="2"/>
      <c r="W46" s="2"/>
      <c r="X46" s="2"/>
    </row>
    <row r="47" spans="3:24" ht="12" x14ac:dyDescent="0.2">
      <c r="C47" s="2"/>
      <c r="D47" s="2"/>
      <c r="E47" s="2"/>
      <c r="F47" s="2"/>
      <c r="G47" s="2"/>
      <c r="H47" s="2"/>
      <c r="S47" s="2"/>
      <c r="T47" s="2"/>
      <c r="U47" s="2"/>
      <c r="V47" s="2"/>
      <c r="W47" s="2"/>
      <c r="X47" s="2"/>
    </row>
    <row r="48" spans="3:24" ht="12" x14ac:dyDescent="0.2">
      <c r="C48" s="2"/>
      <c r="D48" s="2"/>
      <c r="E48" s="2"/>
      <c r="F48" s="2"/>
      <c r="G48" s="2"/>
      <c r="H48" s="2"/>
      <c r="S48" s="2"/>
      <c r="T48" s="2"/>
      <c r="U48" s="2"/>
      <c r="V48" s="2"/>
      <c r="W48" s="2"/>
      <c r="X48" s="2"/>
    </row>
    <row r="49" spans="3:24" ht="12" x14ac:dyDescent="0.2">
      <c r="C49" s="2"/>
      <c r="D49" s="2"/>
      <c r="E49" s="2"/>
      <c r="F49" s="2"/>
      <c r="G49" s="2"/>
      <c r="H49" s="2"/>
      <c r="S49" s="2"/>
      <c r="T49" s="2"/>
      <c r="U49" s="2"/>
      <c r="V49" s="2"/>
      <c r="W49" s="2"/>
      <c r="X49" s="2"/>
    </row>
    <row r="50" spans="3:24" ht="12" x14ac:dyDescent="0.2">
      <c r="C50" s="2"/>
      <c r="D50" s="2"/>
      <c r="E50" s="2"/>
      <c r="F50" s="2"/>
      <c r="G50" s="2"/>
      <c r="H50" s="2"/>
      <c r="S50" s="2"/>
      <c r="T50" s="2"/>
      <c r="U50" s="2"/>
      <c r="V50" s="2"/>
      <c r="W50" s="2"/>
      <c r="X50" s="2"/>
    </row>
    <row r="51" spans="3:24" ht="12" x14ac:dyDescent="0.2">
      <c r="C51" s="2"/>
      <c r="D51" s="2"/>
      <c r="E51" s="2"/>
      <c r="F51" s="2"/>
      <c r="G51" s="2"/>
      <c r="H51" s="2"/>
      <c r="S51" s="2"/>
      <c r="T51" s="2"/>
      <c r="U51" s="2"/>
      <c r="V51" s="2"/>
      <c r="W51" s="2"/>
      <c r="X51" s="2"/>
    </row>
    <row r="52" spans="3:24" ht="12" x14ac:dyDescent="0.2">
      <c r="C52" s="2"/>
      <c r="D52" s="2"/>
      <c r="E52" s="2"/>
      <c r="F52" s="2"/>
      <c r="G52" s="2"/>
      <c r="H52" s="2"/>
      <c r="S52" s="2"/>
      <c r="T52" s="2"/>
      <c r="U52" s="2"/>
      <c r="V52" s="2"/>
      <c r="W52" s="2"/>
      <c r="X52" s="2"/>
    </row>
    <row r="53" spans="3:24" ht="12" x14ac:dyDescent="0.2">
      <c r="C53" s="2"/>
      <c r="D53" s="2"/>
      <c r="E53" s="2"/>
      <c r="F53" s="2"/>
      <c r="G53" s="2"/>
      <c r="H53" s="2"/>
      <c r="S53" s="2"/>
      <c r="T53" s="2"/>
      <c r="U53" s="2"/>
      <c r="V53" s="2"/>
      <c r="W53" s="2"/>
      <c r="X53" s="2"/>
    </row>
    <row r="54" spans="3:24" ht="12" x14ac:dyDescent="0.2">
      <c r="C54" s="2"/>
      <c r="D54" s="2"/>
      <c r="E54" s="2"/>
      <c r="F54" s="2"/>
      <c r="G54" s="2"/>
      <c r="H54" s="2"/>
      <c r="S54" s="2"/>
      <c r="T54" s="2"/>
      <c r="U54" s="2"/>
      <c r="V54" s="2"/>
      <c r="W54" s="2"/>
      <c r="X54" s="2"/>
    </row>
    <row r="55" spans="3:24" ht="12" x14ac:dyDescent="0.2">
      <c r="C55" s="2"/>
      <c r="D55" s="2"/>
      <c r="E55" s="2"/>
      <c r="F55" s="2"/>
      <c r="G55" s="2"/>
      <c r="H55" s="2"/>
      <c r="S55" s="2"/>
      <c r="T55" s="2"/>
      <c r="U55" s="2"/>
      <c r="V55" s="2"/>
      <c r="W55" s="2"/>
      <c r="X55" s="2"/>
    </row>
    <row r="56" spans="3:24" ht="12" x14ac:dyDescent="0.2">
      <c r="C56" s="2"/>
      <c r="D56" s="2"/>
      <c r="E56" s="2"/>
      <c r="F56" s="2"/>
      <c r="G56" s="2"/>
      <c r="H56" s="2"/>
      <c r="S56" s="2"/>
      <c r="T56" s="2"/>
      <c r="U56" s="2"/>
      <c r="V56" s="2"/>
      <c r="W56" s="2"/>
      <c r="X56" s="2"/>
    </row>
    <row r="57" spans="3:24" ht="12" x14ac:dyDescent="0.2">
      <c r="C57" s="2"/>
      <c r="D57" s="2"/>
      <c r="E57" s="2"/>
      <c r="F57" s="2"/>
      <c r="G57" s="2"/>
      <c r="H57" s="2"/>
      <c r="S57" s="2"/>
      <c r="T57" s="2"/>
      <c r="U57" s="2"/>
      <c r="V57" s="2"/>
      <c r="W57" s="2"/>
      <c r="X57" s="2"/>
    </row>
    <row r="58" spans="3:24" ht="12" x14ac:dyDescent="0.2">
      <c r="C58" s="2"/>
      <c r="D58" s="2"/>
      <c r="E58" s="2"/>
      <c r="F58" s="2"/>
      <c r="G58" s="2"/>
      <c r="H58" s="2"/>
      <c r="S58" s="2"/>
      <c r="T58" s="2"/>
      <c r="U58" s="2"/>
      <c r="V58" s="2"/>
      <c r="W58" s="2"/>
      <c r="X58" s="2"/>
    </row>
    <row r="59" spans="3:24" ht="12" x14ac:dyDescent="0.2">
      <c r="C59" s="2"/>
      <c r="D59" s="2"/>
      <c r="E59" s="2"/>
      <c r="F59" s="2"/>
      <c r="G59" s="2"/>
      <c r="H59" s="2"/>
      <c r="S59" s="2"/>
      <c r="T59" s="2"/>
      <c r="U59" s="2"/>
      <c r="V59" s="2"/>
      <c r="W59" s="2"/>
      <c r="X59" s="2"/>
    </row>
    <row r="60" spans="3:24" ht="12" x14ac:dyDescent="0.2">
      <c r="C60" s="2"/>
      <c r="D60" s="2"/>
      <c r="E60" s="2"/>
      <c r="F60" s="2"/>
      <c r="G60" s="2"/>
      <c r="H60" s="2"/>
      <c r="S60" s="2"/>
      <c r="T60" s="2"/>
      <c r="U60" s="2"/>
      <c r="V60" s="2"/>
      <c r="W60" s="2"/>
      <c r="X60" s="2"/>
    </row>
    <row r="61" spans="3:24" ht="12" x14ac:dyDescent="0.2">
      <c r="C61" s="2"/>
      <c r="D61" s="2"/>
      <c r="E61" s="2"/>
      <c r="F61" s="2"/>
      <c r="G61" s="2"/>
      <c r="H61" s="2"/>
      <c r="S61" s="2"/>
      <c r="T61" s="2"/>
      <c r="U61" s="2"/>
      <c r="V61" s="2"/>
      <c r="W61" s="2"/>
      <c r="X61" s="2"/>
    </row>
    <row r="62" spans="3:24" ht="12" x14ac:dyDescent="0.2">
      <c r="C62" s="2"/>
      <c r="D62" s="2"/>
      <c r="E62" s="2"/>
      <c r="F62" s="2"/>
      <c r="G62" s="2"/>
      <c r="H62" s="2"/>
      <c r="S62" s="2"/>
      <c r="T62" s="2"/>
      <c r="U62" s="2"/>
      <c r="V62" s="2"/>
      <c r="W62" s="2"/>
      <c r="X62" s="2"/>
    </row>
    <row r="63" spans="3:24" ht="12" x14ac:dyDescent="0.2">
      <c r="C63" s="2"/>
      <c r="D63" s="2"/>
      <c r="E63" s="2"/>
      <c r="F63" s="2"/>
      <c r="G63" s="2"/>
      <c r="H63" s="2"/>
      <c r="S63" s="2"/>
      <c r="T63" s="2"/>
      <c r="U63" s="2"/>
      <c r="V63" s="2"/>
      <c r="W63" s="2"/>
      <c r="X63" s="2"/>
    </row>
    <row r="64" spans="3:24" ht="12" x14ac:dyDescent="0.2">
      <c r="C64" s="2"/>
      <c r="D64" s="2"/>
      <c r="E64" s="2"/>
      <c r="F64" s="2"/>
      <c r="G64" s="2"/>
      <c r="H64" s="2"/>
      <c r="S64" s="2"/>
      <c r="T64" s="2"/>
      <c r="U64" s="2"/>
      <c r="V64" s="2"/>
      <c r="W64" s="2"/>
      <c r="X64" s="2"/>
    </row>
    <row r="65" spans="3:24" ht="12" x14ac:dyDescent="0.2">
      <c r="C65" s="2"/>
      <c r="D65" s="2"/>
      <c r="E65" s="2"/>
      <c r="F65" s="2"/>
      <c r="G65" s="2"/>
      <c r="H65" s="2"/>
      <c r="S65" s="2"/>
      <c r="T65" s="2"/>
      <c r="U65" s="2"/>
      <c r="V65" s="2"/>
      <c r="W65" s="2"/>
      <c r="X65" s="2"/>
    </row>
    <row r="66" spans="3:24" ht="12" x14ac:dyDescent="0.2">
      <c r="C66" s="2"/>
      <c r="D66" s="2"/>
      <c r="E66" s="2"/>
      <c r="F66" s="2"/>
      <c r="G66" s="2"/>
      <c r="H66" s="2"/>
      <c r="S66" s="2"/>
      <c r="T66" s="2"/>
      <c r="U66" s="2"/>
      <c r="V66" s="2"/>
      <c r="W66" s="2"/>
      <c r="X66" s="2"/>
    </row>
    <row r="67" spans="3:24" ht="12" x14ac:dyDescent="0.2">
      <c r="C67" s="2"/>
      <c r="D67" s="2"/>
      <c r="E67" s="2"/>
      <c r="F67" s="2"/>
      <c r="G67" s="2"/>
      <c r="H67" s="2"/>
      <c r="S67" s="2"/>
      <c r="T67" s="2"/>
      <c r="U67" s="2"/>
      <c r="V67" s="2"/>
      <c r="W67" s="2"/>
      <c r="X67" s="2"/>
    </row>
    <row r="68" spans="3:24" ht="12" x14ac:dyDescent="0.2">
      <c r="C68" s="2"/>
      <c r="D68" s="2"/>
      <c r="E68" s="2"/>
      <c r="F68" s="2"/>
      <c r="G68" s="2"/>
      <c r="H68" s="2"/>
      <c r="S68" s="2"/>
      <c r="T68" s="2"/>
      <c r="U68" s="2"/>
      <c r="V68" s="2"/>
      <c r="W68" s="2"/>
      <c r="X68" s="2"/>
    </row>
    <row r="69" spans="3:24" ht="12" x14ac:dyDescent="0.2">
      <c r="C69" s="2"/>
      <c r="D69" s="2"/>
      <c r="E69" s="2"/>
      <c r="F69" s="2"/>
      <c r="G69" s="2"/>
      <c r="H69" s="2"/>
      <c r="S69" s="2"/>
      <c r="T69" s="2"/>
      <c r="U69" s="2"/>
      <c r="V69" s="2"/>
      <c r="W69" s="2"/>
      <c r="X69" s="2"/>
    </row>
    <row r="70" spans="3:24" ht="12" x14ac:dyDescent="0.2">
      <c r="C70" s="2"/>
      <c r="D70" s="2"/>
      <c r="E70" s="2"/>
      <c r="F70" s="2"/>
      <c r="G70" s="2"/>
      <c r="H70" s="2"/>
      <c r="S70" s="2"/>
      <c r="T70" s="2"/>
      <c r="U70" s="2"/>
      <c r="V70" s="2"/>
      <c r="W70" s="2"/>
      <c r="X70" s="2"/>
    </row>
    <row r="71" spans="3:24" ht="12" x14ac:dyDescent="0.2">
      <c r="C71" s="2"/>
      <c r="D71" s="2"/>
      <c r="E71" s="2"/>
      <c r="F71" s="2"/>
      <c r="G71" s="2"/>
      <c r="H71" s="2"/>
      <c r="S71" s="2"/>
      <c r="T71" s="2"/>
      <c r="U71" s="2"/>
      <c r="V71" s="2"/>
      <c r="W71" s="2"/>
      <c r="X71" s="2"/>
    </row>
    <row r="72" spans="3:24" ht="12" x14ac:dyDescent="0.2">
      <c r="C72" s="2"/>
      <c r="D72" s="2"/>
      <c r="E72" s="2"/>
      <c r="F72" s="2"/>
      <c r="G72" s="2"/>
      <c r="H72" s="2"/>
      <c r="S72" s="2"/>
      <c r="T72" s="2"/>
      <c r="U72" s="2"/>
      <c r="V72" s="2"/>
      <c r="W72" s="2"/>
      <c r="X72" s="2"/>
    </row>
    <row r="73" spans="3:24" ht="12" x14ac:dyDescent="0.2">
      <c r="C73" s="2"/>
      <c r="D73" s="2"/>
      <c r="E73" s="2"/>
      <c r="F73" s="2"/>
      <c r="G73" s="2"/>
      <c r="H73" s="2"/>
      <c r="S73" s="2"/>
      <c r="T73" s="2"/>
      <c r="U73" s="2"/>
      <c r="V73" s="2"/>
      <c r="W73" s="2"/>
      <c r="X73" s="2"/>
    </row>
    <row r="74" spans="3:24" ht="12" x14ac:dyDescent="0.2">
      <c r="C74" s="2"/>
      <c r="D74" s="2"/>
      <c r="E74" s="2"/>
      <c r="F74" s="2"/>
      <c r="G74" s="2"/>
      <c r="H74" s="2"/>
      <c r="S74" s="2"/>
      <c r="T74" s="2"/>
      <c r="U74" s="2"/>
      <c r="V74" s="2"/>
      <c r="W74" s="2"/>
      <c r="X74" s="2"/>
    </row>
    <row r="75" spans="3:24" ht="12" x14ac:dyDescent="0.2">
      <c r="C75" s="2"/>
      <c r="D75" s="2"/>
      <c r="E75" s="2"/>
      <c r="F75" s="2"/>
      <c r="G75" s="2"/>
      <c r="H75" s="2"/>
      <c r="S75" s="2"/>
      <c r="T75" s="2"/>
      <c r="U75" s="2"/>
      <c r="V75" s="2"/>
      <c r="W75" s="2"/>
      <c r="X75" s="2"/>
    </row>
    <row r="76" spans="3:24" ht="12" x14ac:dyDescent="0.2">
      <c r="C76" s="2"/>
      <c r="D76" s="2"/>
      <c r="E76" s="2"/>
      <c r="F76" s="2"/>
      <c r="G76" s="2"/>
      <c r="H76" s="2"/>
      <c r="S76" s="2"/>
      <c r="T76" s="2"/>
      <c r="U76" s="2"/>
      <c r="V76" s="2"/>
      <c r="W76" s="2"/>
      <c r="X76" s="2"/>
    </row>
    <row r="77" spans="3:24" ht="12" x14ac:dyDescent="0.2">
      <c r="C77" s="2"/>
      <c r="D77" s="2"/>
      <c r="E77" s="2"/>
      <c r="F77" s="2"/>
      <c r="G77" s="2"/>
      <c r="H77" s="2"/>
      <c r="S77" s="2"/>
      <c r="T77" s="2"/>
      <c r="U77" s="2"/>
      <c r="V77" s="2"/>
      <c r="W77" s="2"/>
      <c r="X77" s="2"/>
    </row>
    <row r="78" spans="3:24" ht="12" x14ac:dyDescent="0.2">
      <c r="C78" s="2"/>
      <c r="D78" s="2"/>
      <c r="E78" s="2"/>
      <c r="F78" s="2"/>
      <c r="G78" s="2"/>
      <c r="H78" s="2"/>
      <c r="S78" s="2"/>
      <c r="T78" s="2"/>
      <c r="U78" s="2"/>
      <c r="V78" s="2"/>
      <c r="W78" s="2"/>
      <c r="X78" s="2"/>
    </row>
    <row r="79" spans="3:24" ht="12" x14ac:dyDescent="0.2">
      <c r="C79" s="2"/>
      <c r="D79" s="2"/>
      <c r="E79" s="2"/>
      <c r="F79" s="2"/>
      <c r="G79" s="2"/>
      <c r="H79" s="2"/>
      <c r="S79" s="2"/>
      <c r="T79" s="2"/>
      <c r="U79" s="2"/>
      <c r="V79" s="2"/>
      <c r="W79" s="2"/>
      <c r="X79" s="2"/>
    </row>
    <row r="80" spans="3:24" ht="12" x14ac:dyDescent="0.2">
      <c r="C80" s="2"/>
      <c r="D80" s="2"/>
      <c r="E80" s="2"/>
      <c r="F80" s="2"/>
      <c r="G80" s="2"/>
      <c r="H80" s="2"/>
      <c r="S80" s="2"/>
      <c r="T80" s="2"/>
      <c r="U80" s="2"/>
      <c r="V80" s="2"/>
      <c r="W80" s="2"/>
      <c r="X80" s="2"/>
    </row>
    <row r="81" spans="3:24" ht="12" x14ac:dyDescent="0.2">
      <c r="C81" s="2"/>
      <c r="D81" s="2"/>
      <c r="E81" s="2"/>
      <c r="F81" s="2"/>
      <c r="G81" s="2"/>
      <c r="H81" s="2"/>
      <c r="S81" s="2"/>
      <c r="T81" s="2"/>
      <c r="U81" s="2"/>
      <c r="V81" s="2"/>
      <c r="W81" s="2"/>
      <c r="X81" s="2"/>
    </row>
    <row r="82" spans="3:24" ht="15" customHeight="1" x14ac:dyDescent="0.2">
      <c r="C82" s="2"/>
      <c r="D82" s="2"/>
      <c r="E82" s="2"/>
      <c r="F82" s="2"/>
      <c r="G82" s="2"/>
      <c r="H82" s="2"/>
      <c r="S82" s="2"/>
      <c r="T82" s="2"/>
      <c r="U82" s="2"/>
      <c r="V82" s="2"/>
      <c r="W82" s="2"/>
      <c r="X82" s="2"/>
    </row>
    <row r="83" spans="3:24" ht="12" x14ac:dyDescent="0.2">
      <c r="C83" s="2"/>
      <c r="D83" s="2"/>
      <c r="E83" s="2"/>
      <c r="F83" s="2"/>
      <c r="G83" s="2"/>
      <c r="H83" s="2"/>
      <c r="S83" s="2"/>
      <c r="T83" s="2"/>
      <c r="U83" s="2"/>
      <c r="V83" s="2"/>
      <c r="W83" s="2"/>
      <c r="X83" s="2"/>
    </row>
    <row r="84" spans="3:24" ht="12" x14ac:dyDescent="0.2">
      <c r="C84" s="2"/>
      <c r="D84" s="2"/>
      <c r="E84" s="2"/>
      <c r="F84" s="2"/>
      <c r="G84" s="2"/>
      <c r="H84" s="2"/>
      <c r="S84" s="2"/>
      <c r="T84" s="2"/>
      <c r="U84" s="2"/>
      <c r="V84" s="2"/>
      <c r="W84" s="2"/>
      <c r="X84" s="2"/>
    </row>
    <row r="85" spans="3:24" ht="12" x14ac:dyDescent="0.2">
      <c r="C85" s="2"/>
      <c r="D85" s="2"/>
      <c r="E85" s="2"/>
      <c r="F85" s="2"/>
      <c r="G85" s="2"/>
      <c r="H85" s="2"/>
      <c r="S85" s="2"/>
      <c r="T85" s="2"/>
      <c r="U85" s="2"/>
      <c r="V85" s="2"/>
      <c r="W85" s="2"/>
      <c r="X85" s="2"/>
    </row>
    <row r="86" spans="3:24" ht="12" x14ac:dyDescent="0.2">
      <c r="C86" s="2"/>
      <c r="D86" s="2"/>
      <c r="E86" s="2"/>
      <c r="F86" s="2"/>
      <c r="G86" s="2"/>
      <c r="H86" s="2"/>
      <c r="S86" s="2"/>
      <c r="T86" s="2"/>
      <c r="U86" s="2"/>
      <c r="V86" s="2"/>
      <c r="W86" s="2"/>
      <c r="X86" s="2"/>
    </row>
    <row r="87" spans="3:24" ht="12" x14ac:dyDescent="0.2">
      <c r="C87" s="2"/>
      <c r="D87" s="2"/>
      <c r="E87" s="2"/>
      <c r="F87" s="2"/>
      <c r="G87" s="2"/>
      <c r="H87" s="2"/>
      <c r="S87" s="2"/>
      <c r="T87" s="2"/>
      <c r="U87" s="2"/>
      <c r="V87" s="2"/>
      <c r="W87" s="2"/>
      <c r="X87" s="2"/>
    </row>
    <row r="88" spans="3:24" ht="12" x14ac:dyDescent="0.2">
      <c r="C88" s="2"/>
      <c r="D88" s="2"/>
      <c r="E88" s="2"/>
      <c r="F88" s="2"/>
      <c r="G88" s="2"/>
      <c r="H88" s="2"/>
      <c r="S88" s="2"/>
      <c r="T88" s="2"/>
      <c r="U88" s="2"/>
      <c r="V88" s="2"/>
      <c r="W88" s="2"/>
      <c r="X88" s="2"/>
    </row>
    <row r="89" spans="3:24" ht="12" x14ac:dyDescent="0.2">
      <c r="C89" s="2"/>
      <c r="D89" s="2"/>
      <c r="E89" s="2"/>
      <c r="F89" s="2"/>
      <c r="G89" s="2"/>
      <c r="H89" s="2"/>
      <c r="S89" s="2"/>
      <c r="T89" s="2"/>
      <c r="U89" s="2"/>
      <c r="V89" s="2"/>
      <c r="W89" s="2"/>
      <c r="X89" s="2"/>
    </row>
    <row r="90" spans="3:24" ht="12" x14ac:dyDescent="0.2">
      <c r="C90" s="2"/>
      <c r="D90" s="2"/>
      <c r="E90" s="2"/>
      <c r="F90" s="2"/>
      <c r="G90" s="2"/>
      <c r="H90" s="2"/>
      <c r="S90" s="2"/>
      <c r="T90" s="2"/>
      <c r="U90" s="2"/>
      <c r="V90" s="2"/>
      <c r="W90" s="2"/>
      <c r="X90" s="2"/>
    </row>
    <row r="91" spans="3:24" ht="12" x14ac:dyDescent="0.2">
      <c r="C91" s="2"/>
      <c r="D91" s="2"/>
      <c r="E91" s="2"/>
      <c r="F91" s="2"/>
      <c r="G91" s="2"/>
      <c r="H91" s="2"/>
      <c r="S91" s="2"/>
      <c r="T91" s="2"/>
      <c r="U91" s="2"/>
      <c r="V91" s="2"/>
      <c r="W91" s="2"/>
      <c r="X91" s="2"/>
    </row>
    <row r="92" spans="3:24" ht="12" x14ac:dyDescent="0.2">
      <c r="C92" s="2"/>
      <c r="D92" s="2"/>
      <c r="E92" s="2"/>
      <c r="F92" s="2"/>
      <c r="G92" s="2"/>
      <c r="H92" s="2"/>
      <c r="S92" s="2"/>
      <c r="T92" s="2"/>
      <c r="U92" s="2"/>
      <c r="V92" s="2"/>
      <c r="W92" s="2"/>
      <c r="X92" s="2"/>
    </row>
    <row r="93" spans="3:24" ht="12" x14ac:dyDescent="0.2">
      <c r="C93" s="2"/>
      <c r="D93" s="2"/>
      <c r="E93" s="2"/>
      <c r="F93" s="2"/>
      <c r="G93" s="2"/>
      <c r="H93" s="2"/>
      <c r="S93" s="2"/>
      <c r="T93" s="2"/>
      <c r="U93" s="2"/>
      <c r="V93" s="2"/>
      <c r="W93" s="2"/>
      <c r="X93" s="2"/>
    </row>
    <row r="94" spans="3:24" ht="12" x14ac:dyDescent="0.2">
      <c r="C94" s="2"/>
      <c r="D94" s="2"/>
      <c r="E94" s="2"/>
      <c r="F94" s="2"/>
      <c r="G94" s="2"/>
      <c r="H94" s="2"/>
      <c r="S94" s="2"/>
      <c r="T94" s="2"/>
      <c r="U94" s="2"/>
      <c r="V94" s="2"/>
      <c r="W94" s="2"/>
      <c r="X94" s="2"/>
    </row>
    <row r="95" spans="3:24" ht="12" x14ac:dyDescent="0.2">
      <c r="C95" s="2"/>
      <c r="D95" s="2"/>
      <c r="E95" s="2"/>
      <c r="F95" s="2"/>
      <c r="G95" s="2"/>
      <c r="H95" s="2"/>
      <c r="S95" s="2"/>
      <c r="T95" s="2"/>
      <c r="U95" s="2"/>
      <c r="V95" s="2"/>
      <c r="W95" s="2"/>
      <c r="X95" s="2"/>
    </row>
    <row r="96" spans="3:24" ht="12" x14ac:dyDescent="0.2">
      <c r="C96" s="2"/>
      <c r="D96" s="2"/>
      <c r="E96" s="2"/>
      <c r="F96" s="2"/>
      <c r="G96" s="2"/>
      <c r="H96" s="2"/>
      <c r="S96" s="2"/>
      <c r="T96" s="2"/>
      <c r="U96" s="2"/>
      <c r="V96" s="2"/>
      <c r="W96" s="2"/>
      <c r="X96" s="2"/>
    </row>
    <row r="97" spans="3:24" ht="12" x14ac:dyDescent="0.2">
      <c r="C97" s="2"/>
      <c r="D97" s="2"/>
      <c r="E97" s="2"/>
      <c r="F97" s="2"/>
      <c r="G97" s="2"/>
      <c r="H97" s="2"/>
      <c r="S97" s="2"/>
      <c r="T97" s="2"/>
      <c r="U97" s="2"/>
      <c r="V97" s="2"/>
      <c r="W97" s="2"/>
      <c r="X97" s="2"/>
    </row>
    <row r="98" spans="3:24" ht="12" x14ac:dyDescent="0.2">
      <c r="C98" s="2"/>
      <c r="D98" s="2"/>
      <c r="E98" s="2"/>
      <c r="F98" s="2"/>
      <c r="G98" s="2"/>
      <c r="H98" s="2"/>
      <c r="S98" s="2"/>
      <c r="T98" s="2"/>
      <c r="U98" s="2"/>
      <c r="V98" s="2"/>
      <c r="W98" s="2"/>
      <c r="X98" s="2"/>
    </row>
    <row r="99" spans="3:24" ht="12" x14ac:dyDescent="0.2">
      <c r="C99" s="2"/>
      <c r="D99" s="2"/>
      <c r="E99" s="2"/>
      <c r="F99" s="2"/>
      <c r="G99" s="2"/>
      <c r="H99" s="2"/>
      <c r="S99" s="2"/>
      <c r="T99" s="2"/>
      <c r="U99" s="2"/>
      <c r="V99" s="2"/>
      <c r="W99" s="2"/>
      <c r="X99" s="2"/>
    </row>
    <row r="100" spans="3:24" ht="12" x14ac:dyDescent="0.2">
      <c r="C100" s="2"/>
      <c r="D100" s="2"/>
      <c r="E100" s="2"/>
      <c r="F100" s="2"/>
      <c r="G100" s="2"/>
      <c r="H100" s="2"/>
      <c r="S100" s="2"/>
      <c r="T100" s="2"/>
      <c r="U100" s="2"/>
      <c r="V100" s="2"/>
      <c r="W100" s="2"/>
      <c r="X100" s="2"/>
    </row>
    <row r="101" spans="3:24" x14ac:dyDescent="0.2">
      <c r="C101" s="2"/>
      <c r="D101" s="2"/>
      <c r="E101" s="2"/>
      <c r="F101" s="2"/>
      <c r="G101" s="2"/>
      <c r="H101" s="2"/>
    </row>
    <row r="102" spans="3:24" x14ac:dyDescent="0.2">
      <c r="C102" s="2"/>
      <c r="D102" s="2"/>
      <c r="E102" s="2"/>
      <c r="F102" s="2"/>
      <c r="G102" s="2"/>
      <c r="H102" s="2"/>
    </row>
    <row r="103" spans="3:24" x14ac:dyDescent="0.2">
      <c r="C103" s="2"/>
      <c r="D103" s="2"/>
      <c r="E103" s="2"/>
      <c r="F103" s="2"/>
      <c r="G103" s="2"/>
      <c r="H103" s="2"/>
    </row>
    <row r="104" spans="3:24" x14ac:dyDescent="0.2">
      <c r="C104" s="2"/>
      <c r="D104" s="2"/>
      <c r="E104" s="2"/>
      <c r="F104" s="2"/>
      <c r="G104" s="2"/>
      <c r="H104" s="2"/>
    </row>
    <row r="105" spans="3:24" x14ac:dyDescent="0.2">
      <c r="C105" s="2"/>
      <c r="D105" s="2"/>
      <c r="E105" s="2"/>
      <c r="F105" s="2"/>
      <c r="G105" s="2"/>
      <c r="H105" s="2"/>
    </row>
    <row r="106" spans="3:24" x14ac:dyDescent="0.2">
      <c r="C106" s="2"/>
      <c r="D106" s="2"/>
      <c r="E106" s="2"/>
      <c r="F106" s="2"/>
      <c r="G106" s="2"/>
      <c r="H106" s="2"/>
    </row>
    <row r="107" spans="3:24" x14ac:dyDescent="0.2">
      <c r="C107" s="2"/>
      <c r="D107" s="2"/>
      <c r="E107" s="2"/>
      <c r="F107" s="2"/>
      <c r="G107" s="2"/>
      <c r="H107" s="2"/>
    </row>
    <row r="108" spans="3:24" x14ac:dyDescent="0.2">
      <c r="C108" s="2"/>
      <c r="D108" s="2"/>
      <c r="E108" s="2"/>
      <c r="F108" s="2"/>
      <c r="G108" s="2"/>
      <c r="H108" s="2"/>
    </row>
    <row r="109" spans="3:24" x14ac:dyDescent="0.2">
      <c r="C109" s="2"/>
      <c r="D109" s="2"/>
      <c r="E109" s="2"/>
      <c r="F109" s="2"/>
      <c r="G109" s="2"/>
      <c r="H109" s="2"/>
    </row>
    <row r="110" spans="3:24" x14ac:dyDescent="0.2">
      <c r="C110" s="2"/>
      <c r="D110" s="2"/>
      <c r="E110" s="2"/>
      <c r="F110" s="2"/>
      <c r="G110" s="2"/>
      <c r="H110" s="2"/>
    </row>
    <row r="111" spans="3:24" x14ac:dyDescent="0.2">
      <c r="C111" s="2"/>
      <c r="D111" s="2"/>
      <c r="E111" s="2"/>
      <c r="F111" s="2"/>
      <c r="G111" s="2"/>
      <c r="H111" s="2"/>
    </row>
    <row r="112" spans="3:24" x14ac:dyDescent="0.2">
      <c r="C112" s="2"/>
      <c r="D112" s="2"/>
      <c r="E112" s="2"/>
      <c r="F112" s="2"/>
      <c r="G112" s="2"/>
      <c r="H112" s="2"/>
    </row>
    <row r="113" spans="3:8" x14ac:dyDescent="0.2">
      <c r="C113" s="2"/>
      <c r="D113" s="2"/>
      <c r="E113" s="2"/>
      <c r="F113" s="2"/>
      <c r="G113" s="2"/>
      <c r="H113" s="2"/>
    </row>
    <row r="114" spans="3:8" x14ac:dyDescent="0.2">
      <c r="C114" s="2"/>
      <c r="D114" s="2"/>
      <c r="E114" s="2"/>
      <c r="F114" s="2"/>
      <c r="G114" s="2"/>
      <c r="H114" s="2"/>
    </row>
    <row r="115" spans="3:8" x14ac:dyDescent="0.2">
      <c r="C115" s="2"/>
      <c r="D115" s="2"/>
      <c r="E115" s="2"/>
      <c r="F115" s="2"/>
      <c r="G115" s="2"/>
      <c r="H115" s="2"/>
    </row>
    <row r="116" spans="3:8" x14ac:dyDescent="0.2">
      <c r="C116" s="2"/>
      <c r="D116" s="2"/>
      <c r="E116" s="2"/>
      <c r="F116" s="2"/>
      <c r="G116" s="2"/>
      <c r="H116" s="2"/>
    </row>
    <row r="117" spans="3:8" x14ac:dyDescent="0.2">
      <c r="C117" s="2"/>
      <c r="D117" s="2"/>
      <c r="E117" s="2"/>
      <c r="F117" s="2"/>
      <c r="G117" s="2"/>
      <c r="H117" s="2"/>
    </row>
    <row r="118" spans="3:8" x14ac:dyDescent="0.2">
      <c r="C118" s="2"/>
      <c r="D118" s="2"/>
      <c r="E118" s="2"/>
      <c r="F118" s="2"/>
      <c r="G118" s="2"/>
      <c r="H118" s="2"/>
    </row>
    <row r="119" spans="3:8" x14ac:dyDescent="0.2">
      <c r="C119" s="2"/>
      <c r="D119" s="2"/>
      <c r="E119" s="2"/>
      <c r="F119" s="2"/>
      <c r="G119" s="2"/>
      <c r="H119" s="2"/>
    </row>
    <row r="120" spans="3:8" x14ac:dyDescent="0.2">
      <c r="C120" s="2"/>
      <c r="D120" s="2"/>
      <c r="E120" s="2"/>
      <c r="F120" s="2"/>
      <c r="G120" s="2"/>
      <c r="H120" s="2"/>
    </row>
    <row r="121" spans="3:8" x14ac:dyDescent="0.2">
      <c r="C121" s="2"/>
      <c r="D121" s="2"/>
      <c r="E121" s="2"/>
      <c r="F121" s="2"/>
      <c r="G121" s="2"/>
      <c r="H121" s="2"/>
    </row>
    <row r="122" spans="3:8" x14ac:dyDescent="0.2">
      <c r="C122" s="2"/>
      <c r="D122" s="2"/>
      <c r="E122" s="2"/>
      <c r="F122" s="2"/>
      <c r="G122" s="2"/>
      <c r="H122" s="2"/>
    </row>
    <row r="123" spans="3:8" x14ac:dyDescent="0.2">
      <c r="C123" s="2"/>
      <c r="D123" s="2"/>
      <c r="E123" s="2"/>
      <c r="F123" s="2"/>
      <c r="G123" s="2"/>
      <c r="H123" s="2"/>
    </row>
    <row r="124" spans="3:8" x14ac:dyDescent="0.2">
      <c r="C124" s="2"/>
      <c r="D124" s="2"/>
      <c r="E124" s="2"/>
      <c r="F124" s="2"/>
      <c r="G124" s="2"/>
      <c r="H124" s="2"/>
    </row>
    <row r="125" spans="3:8" x14ac:dyDescent="0.2">
      <c r="C125" s="2"/>
      <c r="D125" s="2"/>
      <c r="E125" s="2"/>
      <c r="F125" s="2"/>
      <c r="G125" s="2"/>
      <c r="H125" s="2"/>
    </row>
    <row r="126" spans="3:8" x14ac:dyDescent="0.2">
      <c r="C126" s="2"/>
      <c r="D126" s="2"/>
      <c r="E126" s="2"/>
      <c r="F126" s="2"/>
      <c r="G126" s="2"/>
      <c r="H126" s="2"/>
    </row>
    <row r="127" spans="3:8" x14ac:dyDescent="0.2">
      <c r="C127" s="2"/>
      <c r="D127" s="2"/>
      <c r="E127" s="2"/>
      <c r="F127" s="2"/>
      <c r="G127" s="2"/>
      <c r="H127" s="2"/>
    </row>
    <row r="128" spans="3:8" x14ac:dyDescent="0.2">
      <c r="C128" s="2"/>
      <c r="D128" s="2"/>
      <c r="E128" s="2"/>
      <c r="F128" s="2"/>
      <c r="G128" s="2"/>
      <c r="H128" s="2"/>
    </row>
    <row r="129" spans="3:8" x14ac:dyDescent="0.2">
      <c r="C129" s="2"/>
      <c r="D129" s="2"/>
      <c r="E129" s="2"/>
      <c r="F129" s="2"/>
      <c r="G129" s="2"/>
      <c r="H129" s="2"/>
    </row>
    <row r="130" spans="3:8" x14ac:dyDescent="0.2">
      <c r="C130" s="2"/>
      <c r="D130" s="2"/>
      <c r="E130" s="2"/>
      <c r="F130" s="2"/>
      <c r="G130" s="2"/>
      <c r="H130" s="2"/>
    </row>
    <row r="131" spans="3:8" x14ac:dyDescent="0.2">
      <c r="C131" s="2"/>
      <c r="D131" s="2"/>
      <c r="E131" s="2"/>
      <c r="F131" s="2"/>
      <c r="G131" s="2"/>
      <c r="H131" s="2"/>
    </row>
    <row r="132" spans="3:8" x14ac:dyDescent="0.2">
      <c r="C132" s="2"/>
      <c r="D132" s="2"/>
      <c r="E132" s="2"/>
      <c r="F132" s="2"/>
      <c r="G132" s="2"/>
      <c r="H132" s="2"/>
    </row>
    <row r="133" spans="3:8" x14ac:dyDescent="0.2">
      <c r="C133" s="2"/>
      <c r="D133" s="2"/>
      <c r="E133" s="2"/>
      <c r="F133" s="2"/>
      <c r="G133" s="2"/>
      <c r="H133" s="2"/>
    </row>
    <row r="134" spans="3:8" x14ac:dyDescent="0.2">
      <c r="C134" s="2"/>
      <c r="D134" s="2"/>
      <c r="E134" s="2"/>
      <c r="F134" s="2"/>
      <c r="G134" s="2"/>
      <c r="H134" s="2"/>
    </row>
    <row r="135" spans="3:8" x14ac:dyDescent="0.2">
      <c r="C135" s="2"/>
      <c r="D135" s="2"/>
      <c r="E135" s="2"/>
      <c r="F135" s="2"/>
      <c r="G135" s="2"/>
      <c r="H135" s="2"/>
    </row>
    <row r="136" spans="3:8" x14ac:dyDescent="0.2">
      <c r="C136" s="2"/>
      <c r="D136" s="2"/>
      <c r="E136" s="2"/>
      <c r="F136" s="2"/>
      <c r="G136" s="2"/>
      <c r="H136" s="2"/>
    </row>
    <row r="137" spans="3:8" x14ac:dyDescent="0.2">
      <c r="C137" s="2"/>
      <c r="D137" s="2"/>
      <c r="E137" s="2"/>
      <c r="F137" s="2"/>
      <c r="G137" s="2"/>
      <c r="H137" s="2"/>
    </row>
    <row r="138" spans="3:8" x14ac:dyDescent="0.2">
      <c r="C138" s="2"/>
      <c r="D138" s="2"/>
      <c r="E138" s="2"/>
      <c r="F138" s="2"/>
      <c r="G138" s="2"/>
      <c r="H138" s="2"/>
    </row>
    <row r="139" spans="3:8" x14ac:dyDescent="0.2">
      <c r="C139" s="2"/>
      <c r="D139" s="2"/>
      <c r="E139" s="2"/>
      <c r="F139" s="2"/>
      <c r="G139" s="2"/>
      <c r="H139" s="2"/>
    </row>
    <row r="140" spans="3:8" x14ac:dyDescent="0.2">
      <c r="C140" s="2"/>
      <c r="D140" s="2"/>
      <c r="E140" s="2"/>
      <c r="F140" s="2"/>
      <c r="G140" s="2"/>
      <c r="H140" s="2"/>
    </row>
    <row r="141" spans="3:8" x14ac:dyDescent="0.2">
      <c r="C141" s="2"/>
      <c r="D141" s="2"/>
      <c r="E141" s="2"/>
      <c r="F141" s="2"/>
      <c r="G141" s="2"/>
      <c r="H141" s="2"/>
    </row>
    <row r="142" spans="3:8" x14ac:dyDescent="0.2">
      <c r="C142" s="2"/>
      <c r="D142" s="2"/>
      <c r="E142" s="2"/>
      <c r="F142" s="2"/>
      <c r="G142" s="2"/>
      <c r="H142" s="2"/>
    </row>
    <row r="143" spans="3:8" x14ac:dyDescent="0.2">
      <c r="C143" s="2"/>
      <c r="D143" s="2"/>
      <c r="E143" s="2"/>
      <c r="F143" s="2"/>
      <c r="G143" s="2"/>
      <c r="H143" s="2"/>
    </row>
    <row r="144" spans="3:8" x14ac:dyDescent="0.2">
      <c r="C144" s="2"/>
      <c r="D144" s="2"/>
      <c r="E144" s="2"/>
      <c r="F144" s="2"/>
      <c r="G144" s="2"/>
      <c r="H144" s="2"/>
    </row>
    <row r="145" spans="3:8" x14ac:dyDescent="0.2">
      <c r="C145" s="2"/>
      <c r="D145" s="2"/>
      <c r="E145" s="2"/>
      <c r="F145" s="2"/>
      <c r="G145" s="2"/>
      <c r="H145" s="2"/>
    </row>
    <row r="146" spans="3:8" x14ac:dyDescent="0.2">
      <c r="C146" s="2"/>
      <c r="D146" s="2"/>
      <c r="E146" s="2"/>
      <c r="F146" s="2"/>
      <c r="G146" s="2"/>
      <c r="H146" s="2"/>
    </row>
    <row r="147" spans="3:8" x14ac:dyDescent="0.2">
      <c r="C147" s="2"/>
      <c r="D147" s="2"/>
      <c r="E147" s="2"/>
      <c r="F147" s="2"/>
      <c r="G147" s="2"/>
      <c r="H147" s="2"/>
    </row>
    <row r="148" spans="3:8" x14ac:dyDescent="0.2">
      <c r="C148" s="2"/>
      <c r="D148" s="2"/>
      <c r="E148" s="2"/>
      <c r="F148" s="2"/>
      <c r="G148" s="2"/>
      <c r="H148" s="2"/>
    </row>
    <row r="149" spans="3:8" x14ac:dyDescent="0.2">
      <c r="C149" s="2"/>
      <c r="D149" s="2"/>
      <c r="E149" s="2"/>
      <c r="F149" s="2"/>
      <c r="G149" s="2"/>
      <c r="H149" s="2"/>
    </row>
    <row r="150" spans="3:8" x14ac:dyDescent="0.2">
      <c r="C150" s="2"/>
      <c r="D150" s="2"/>
      <c r="E150" s="2"/>
      <c r="F150" s="2"/>
      <c r="G150" s="2"/>
      <c r="H150" s="2"/>
    </row>
    <row r="151" spans="3:8" x14ac:dyDescent="0.2">
      <c r="C151" s="2"/>
      <c r="D151" s="2"/>
      <c r="E151" s="2"/>
      <c r="F151" s="2"/>
      <c r="G151" s="2"/>
      <c r="H151" s="2"/>
    </row>
    <row r="152" spans="3:8" x14ac:dyDescent="0.2">
      <c r="C152" s="2"/>
      <c r="D152" s="2"/>
      <c r="E152" s="2"/>
      <c r="F152" s="2"/>
      <c r="G152" s="2"/>
      <c r="H152" s="2"/>
    </row>
    <row r="153" spans="3:8" x14ac:dyDescent="0.2">
      <c r="C153" s="2"/>
      <c r="D153" s="2"/>
      <c r="E153" s="2"/>
      <c r="F153" s="2"/>
      <c r="G153" s="2"/>
      <c r="H153" s="2"/>
    </row>
    <row r="154" spans="3:8" x14ac:dyDescent="0.2">
      <c r="C154" s="2"/>
      <c r="D154" s="2"/>
      <c r="E154" s="2"/>
      <c r="F154" s="2"/>
      <c r="G154" s="2"/>
      <c r="H154" s="2"/>
    </row>
    <row r="155" spans="3:8" x14ac:dyDescent="0.2">
      <c r="C155" s="2"/>
      <c r="D155" s="2"/>
      <c r="E155" s="2"/>
      <c r="F155" s="2"/>
      <c r="G155" s="2"/>
      <c r="H155" s="2"/>
    </row>
    <row r="156" spans="3:8" x14ac:dyDescent="0.2">
      <c r="C156" s="2"/>
      <c r="D156" s="2"/>
      <c r="E156" s="2"/>
      <c r="F156" s="2"/>
      <c r="G156" s="2"/>
      <c r="H156" s="2"/>
    </row>
    <row r="157" spans="3:8" x14ac:dyDescent="0.2">
      <c r="C157" s="2"/>
      <c r="D157" s="2"/>
      <c r="E157" s="2"/>
      <c r="F157" s="2"/>
      <c r="G157" s="2"/>
      <c r="H157" s="2"/>
    </row>
    <row r="158" spans="3:8" x14ac:dyDescent="0.2">
      <c r="C158" s="2"/>
      <c r="D158" s="2"/>
      <c r="E158" s="2"/>
      <c r="F158" s="2"/>
      <c r="G158" s="2"/>
      <c r="H158" s="2"/>
    </row>
    <row r="159" spans="3:8" x14ac:dyDescent="0.2">
      <c r="C159" s="2"/>
      <c r="D159" s="2"/>
      <c r="E159" s="2"/>
      <c r="F159" s="2"/>
      <c r="G159" s="2"/>
      <c r="H159" s="2"/>
    </row>
    <row r="160" spans="3:8" x14ac:dyDescent="0.2">
      <c r="C160" s="2"/>
      <c r="D160" s="2"/>
      <c r="E160" s="2"/>
      <c r="F160" s="2"/>
      <c r="G160" s="2"/>
      <c r="H160" s="2"/>
    </row>
    <row r="161" spans="3:8" x14ac:dyDescent="0.2">
      <c r="C161" s="2"/>
      <c r="D161" s="2"/>
      <c r="E161" s="2"/>
      <c r="F161" s="2"/>
      <c r="G161" s="2"/>
      <c r="H161" s="2"/>
    </row>
    <row r="162" spans="3:8" x14ac:dyDescent="0.2">
      <c r="C162" s="2"/>
      <c r="D162" s="2"/>
      <c r="E162" s="2"/>
      <c r="F162" s="2"/>
      <c r="G162" s="2"/>
      <c r="H162" s="2"/>
    </row>
    <row r="163" spans="3:8" x14ac:dyDescent="0.2">
      <c r="C163" s="2"/>
      <c r="D163" s="2"/>
      <c r="E163" s="2"/>
      <c r="F163" s="2"/>
      <c r="G163" s="2"/>
      <c r="H163" s="2"/>
    </row>
    <row r="164" spans="3:8" x14ac:dyDescent="0.2">
      <c r="C164" s="2"/>
      <c r="D164" s="2"/>
      <c r="E164" s="2"/>
      <c r="F164" s="2"/>
      <c r="G164" s="2"/>
      <c r="H164" s="2"/>
    </row>
    <row r="165" spans="3:8" x14ac:dyDescent="0.2">
      <c r="C165" s="2"/>
      <c r="D165" s="2"/>
      <c r="E165" s="2"/>
      <c r="F165" s="2"/>
      <c r="G165" s="2"/>
      <c r="H165" s="2"/>
    </row>
    <row r="166" spans="3:8" x14ac:dyDescent="0.2">
      <c r="C166" s="2"/>
      <c r="D166" s="2"/>
      <c r="E166" s="2"/>
      <c r="F166" s="2"/>
      <c r="G166" s="2"/>
      <c r="H166" s="2"/>
    </row>
    <row r="167" spans="3:8" x14ac:dyDescent="0.2">
      <c r="C167" s="2"/>
      <c r="D167" s="2"/>
      <c r="E167" s="2"/>
      <c r="F167" s="2"/>
      <c r="G167" s="2"/>
      <c r="H167" s="2"/>
    </row>
    <row r="168" spans="3:8" x14ac:dyDescent="0.2">
      <c r="C168" s="2"/>
      <c r="D168" s="2"/>
      <c r="E168" s="2"/>
      <c r="F168" s="2"/>
      <c r="G168" s="2"/>
      <c r="H168" s="2"/>
    </row>
    <row r="169" spans="3:8" x14ac:dyDescent="0.2">
      <c r="C169" s="2"/>
      <c r="D169" s="2"/>
      <c r="E169" s="2"/>
      <c r="F169" s="2"/>
      <c r="G169" s="2"/>
      <c r="H169" s="2"/>
    </row>
    <row r="170" spans="3:8" x14ac:dyDescent="0.2">
      <c r="C170" s="2"/>
      <c r="D170" s="2"/>
      <c r="E170" s="2"/>
      <c r="F170" s="2"/>
      <c r="G170" s="2"/>
      <c r="H170" s="2"/>
    </row>
    <row r="171" spans="3:8" x14ac:dyDescent="0.2">
      <c r="C171" s="2"/>
      <c r="D171" s="2"/>
      <c r="E171" s="2"/>
      <c r="F171" s="2"/>
      <c r="G171" s="2"/>
      <c r="H171" s="2"/>
    </row>
    <row r="172" spans="3:8" x14ac:dyDescent="0.2">
      <c r="C172" s="2"/>
      <c r="D172" s="2"/>
      <c r="E172" s="2"/>
      <c r="F172" s="2"/>
      <c r="G172" s="2"/>
      <c r="H172" s="2"/>
    </row>
    <row r="173" spans="3:8" x14ac:dyDescent="0.2">
      <c r="C173" s="2"/>
      <c r="D173" s="2"/>
      <c r="E173" s="2"/>
      <c r="F173" s="2"/>
      <c r="G173" s="2"/>
      <c r="H173" s="2"/>
    </row>
    <row r="174" spans="3:8" x14ac:dyDescent="0.2">
      <c r="C174" s="2"/>
      <c r="D174" s="2"/>
      <c r="E174" s="2"/>
      <c r="F174" s="2"/>
      <c r="G174" s="2"/>
      <c r="H174" s="2"/>
    </row>
    <row r="175" spans="3:8" x14ac:dyDescent="0.2">
      <c r="C175" s="2"/>
      <c r="D175" s="2"/>
      <c r="E175" s="2"/>
      <c r="F175" s="2"/>
      <c r="G175" s="2"/>
      <c r="H175" s="2"/>
    </row>
    <row r="176" spans="3:8" x14ac:dyDescent="0.2">
      <c r="C176" s="2"/>
      <c r="D176" s="2"/>
      <c r="E176" s="2"/>
      <c r="F176" s="2"/>
      <c r="G176" s="2"/>
      <c r="H176" s="2"/>
    </row>
    <row r="177" spans="3:8" x14ac:dyDescent="0.2">
      <c r="C177" s="2"/>
      <c r="D177" s="2"/>
      <c r="E177" s="2"/>
      <c r="F177" s="2"/>
      <c r="G177" s="2"/>
      <c r="H177" s="2"/>
    </row>
    <row r="178" spans="3:8" x14ac:dyDescent="0.2">
      <c r="C178" s="2"/>
      <c r="D178" s="2"/>
      <c r="E178" s="2"/>
      <c r="F178" s="2"/>
      <c r="G178" s="2"/>
      <c r="H178" s="2"/>
    </row>
    <row r="179" spans="3:8" x14ac:dyDescent="0.2">
      <c r="C179" s="2"/>
      <c r="D179" s="2"/>
      <c r="E179" s="2"/>
      <c r="F179" s="2"/>
      <c r="G179" s="2"/>
      <c r="H179" s="2"/>
    </row>
    <row r="180" spans="3:8" x14ac:dyDescent="0.2">
      <c r="C180" s="2"/>
      <c r="D180" s="2"/>
      <c r="E180" s="2"/>
      <c r="F180" s="2"/>
      <c r="G180" s="2"/>
      <c r="H180" s="2"/>
    </row>
    <row r="181" spans="3:8" x14ac:dyDescent="0.2">
      <c r="C181" s="2"/>
      <c r="D181" s="2"/>
      <c r="E181" s="2"/>
      <c r="F181" s="2"/>
      <c r="G181" s="2"/>
      <c r="H181" s="2"/>
    </row>
    <row r="182" spans="3:8" x14ac:dyDescent="0.2">
      <c r="C182" s="2"/>
      <c r="D182" s="2"/>
      <c r="E182" s="2"/>
      <c r="F182" s="2"/>
      <c r="G182" s="2"/>
      <c r="H182" s="2"/>
    </row>
    <row r="183" spans="3:8" x14ac:dyDescent="0.2">
      <c r="C183" s="2"/>
      <c r="D183" s="2"/>
      <c r="E183" s="2"/>
      <c r="F183" s="2"/>
      <c r="G183" s="2"/>
      <c r="H183" s="2"/>
    </row>
    <row r="184" spans="3:8" x14ac:dyDescent="0.2">
      <c r="C184" s="2"/>
      <c r="D184" s="2"/>
      <c r="E184" s="2"/>
      <c r="F184" s="2"/>
      <c r="G184" s="2"/>
      <c r="H184" s="2"/>
    </row>
  </sheetData>
  <autoFilter ref="A6:X6" xr:uid="{0F237DB1-4470-47EA-A8D4-E704BA2D6F1F}"/>
  <mergeCells count="4">
    <mergeCell ref="A4:B4"/>
    <mergeCell ref="A3:E3"/>
    <mergeCell ref="C4:D4"/>
    <mergeCell ref="F3:F6"/>
  </mergeCells>
  <phoneticPr fontId="10"/>
  <pageMargins left="0.70866141732283472" right="0.70866141732283472" top="0.74803149606299213" bottom="0.74803149606299213" header="0.31496062992125984" footer="0.31496062992125984"/>
  <pageSetup paperSize="8" scale="94" fitToHeight="0" pageOrder="overThenDown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AG197"/>
  <sheetViews>
    <sheetView showGridLines="0" zoomScaleNormal="100" zoomScaleSheetLayoutView="70" workbookViewId="0">
      <pane xSplit="8" ySplit="6" topLeftCell="I7" activePane="bottomRight" state="frozen"/>
      <selection pane="topRight"/>
      <selection pane="bottomLeft"/>
      <selection pane="bottomRight"/>
    </sheetView>
  </sheetViews>
  <sheetFormatPr defaultRowHeight="13" x14ac:dyDescent="0.2"/>
  <cols>
    <col min="1" max="2" width="5.36328125" style="2" customWidth="1"/>
    <col min="3" max="3" width="5.36328125" style="57" customWidth="1"/>
    <col min="4" max="4" width="5.36328125" style="28" customWidth="1"/>
    <col min="5" max="5" width="7.54296875" style="28" customWidth="1"/>
    <col min="6" max="6" width="6.36328125" style="28" customWidth="1"/>
    <col min="7" max="8" width="26.36328125" style="4" customWidth="1"/>
    <col min="9" max="27" width="8.36328125" style="2" customWidth="1"/>
    <col min="28" max="33" width="5.36328125" style="91" customWidth="1"/>
    <col min="34" max="34" width="2.1796875" style="2" customWidth="1"/>
    <col min="35" max="208" width="8.7265625" style="2"/>
    <col min="209" max="210" width="4.36328125" style="2" customWidth="1"/>
    <col min="211" max="211" width="8" style="2" customWidth="1"/>
    <col min="212" max="212" width="9.6328125" style="2" customWidth="1"/>
    <col min="213" max="213" width="20.6328125" style="2" customWidth="1"/>
    <col min="214" max="214" width="6.453125" style="2" customWidth="1"/>
    <col min="215" max="216" width="7.6328125" style="2" bestFit="1" customWidth="1"/>
    <col min="217" max="217" width="9.90625" style="2" bestFit="1" customWidth="1"/>
    <col min="218" max="221" width="7.6328125" style="2" bestFit="1" customWidth="1"/>
    <col min="222" max="222" width="9.90625" style="2" bestFit="1" customWidth="1"/>
    <col min="223" max="226" width="7.6328125" style="2" bestFit="1" customWidth="1"/>
    <col min="227" max="227" width="9.90625" style="2" bestFit="1" customWidth="1"/>
    <col min="228" max="233" width="4.36328125" style="2" customWidth="1"/>
    <col min="234" max="234" width="20.6328125" style="2" customWidth="1"/>
    <col min="235" max="464" width="8.7265625" style="2"/>
    <col min="465" max="466" width="4.36328125" style="2" customWidth="1"/>
    <col min="467" max="467" width="8" style="2" customWidth="1"/>
    <col min="468" max="468" width="9.6328125" style="2" customWidth="1"/>
    <col min="469" max="469" width="20.6328125" style="2" customWidth="1"/>
    <col min="470" max="470" width="6.453125" style="2" customWidth="1"/>
    <col min="471" max="472" width="7.6328125" style="2" bestFit="1" customWidth="1"/>
    <col min="473" max="473" width="9.90625" style="2" bestFit="1" customWidth="1"/>
    <col min="474" max="477" width="7.6328125" style="2" bestFit="1" customWidth="1"/>
    <col min="478" max="478" width="9.90625" style="2" bestFit="1" customWidth="1"/>
    <col min="479" max="482" width="7.6328125" style="2" bestFit="1" customWidth="1"/>
    <col min="483" max="483" width="9.90625" style="2" bestFit="1" customWidth="1"/>
    <col min="484" max="489" width="4.36328125" style="2" customWidth="1"/>
    <col min="490" max="490" width="20.6328125" style="2" customWidth="1"/>
    <col min="491" max="720" width="8.7265625" style="2"/>
    <col min="721" max="722" width="4.36328125" style="2" customWidth="1"/>
    <col min="723" max="723" width="8" style="2" customWidth="1"/>
    <col min="724" max="724" width="9.6328125" style="2" customWidth="1"/>
    <col min="725" max="725" width="20.6328125" style="2" customWidth="1"/>
    <col min="726" max="726" width="6.453125" style="2" customWidth="1"/>
    <col min="727" max="728" width="7.6328125" style="2" bestFit="1" customWidth="1"/>
    <col min="729" max="729" width="9.90625" style="2" bestFit="1" customWidth="1"/>
    <col min="730" max="733" width="7.6328125" style="2" bestFit="1" customWidth="1"/>
    <col min="734" max="734" width="9.90625" style="2" bestFit="1" customWidth="1"/>
    <col min="735" max="738" width="7.6328125" style="2" bestFit="1" customWidth="1"/>
    <col min="739" max="739" width="9.90625" style="2" bestFit="1" customWidth="1"/>
    <col min="740" max="745" width="4.36328125" style="2" customWidth="1"/>
    <col min="746" max="746" width="20.6328125" style="2" customWidth="1"/>
    <col min="747" max="976" width="8.7265625" style="2"/>
    <col min="977" max="978" width="4.36328125" style="2" customWidth="1"/>
    <col min="979" max="979" width="8" style="2" customWidth="1"/>
    <col min="980" max="980" width="9.6328125" style="2" customWidth="1"/>
    <col min="981" max="981" width="20.6328125" style="2" customWidth="1"/>
    <col min="982" max="982" width="6.453125" style="2" customWidth="1"/>
    <col min="983" max="984" width="7.6328125" style="2" bestFit="1" customWidth="1"/>
    <col min="985" max="985" width="9.90625" style="2" bestFit="1" customWidth="1"/>
    <col min="986" max="989" width="7.6328125" style="2" bestFit="1" customWidth="1"/>
    <col min="990" max="990" width="9.90625" style="2" bestFit="1" customWidth="1"/>
    <col min="991" max="994" width="7.6328125" style="2" bestFit="1" customWidth="1"/>
    <col min="995" max="995" width="9.90625" style="2" bestFit="1" customWidth="1"/>
    <col min="996" max="1001" width="4.36328125" style="2" customWidth="1"/>
    <col min="1002" max="1002" width="20.6328125" style="2" customWidth="1"/>
    <col min="1003" max="1232" width="8.7265625" style="2"/>
    <col min="1233" max="1234" width="4.36328125" style="2" customWidth="1"/>
    <col min="1235" max="1235" width="8" style="2" customWidth="1"/>
    <col min="1236" max="1236" width="9.6328125" style="2" customWidth="1"/>
    <col min="1237" max="1237" width="20.6328125" style="2" customWidth="1"/>
    <col min="1238" max="1238" width="6.453125" style="2" customWidth="1"/>
    <col min="1239" max="1240" width="7.6328125" style="2" bestFit="1" customWidth="1"/>
    <col min="1241" max="1241" width="9.90625" style="2" bestFit="1" customWidth="1"/>
    <col min="1242" max="1245" width="7.6328125" style="2" bestFit="1" customWidth="1"/>
    <col min="1246" max="1246" width="9.90625" style="2" bestFit="1" customWidth="1"/>
    <col min="1247" max="1250" width="7.6328125" style="2" bestFit="1" customWidth="1"/>
    <col min="1251" max="1251" width="9.90625" style="2" bestFit="1" customWidth="1"/>
    <col min="1252" max="1257" width="4.36328125" style="2" customWidth="1"/>
    <col min="1258" max="1258" width="20.6328125" style="2" customWidth="1"/>
    <col min="1259" max="1488" width="8.7265625" style="2"/>
    <col min="1489" max="1490" width="4.36328125" style="2" customWidth="1"/>
    <col min="1491" max="1491" width="8" style="2" customWidth="1"/>
    <col min="1492" max="1492" width="9.6328125" style="2" customWidth="1"/>
    <col min="1493" max="1493" width="20.6328125" style="2" customWidth="1"/>
    <col min="1494" max="1494" width="6.453125" style="2" customWidth="1"/>
    <col min="1495" max="1496" width="7.6328125" style="2" bestFit="1" customWidth="1"/>
    <col min="1497" max="1497" width="9.90625" style="2" bestFit="1" customWidth="1"/>
    <col min="1498" max="1501" width="7.6328125" style="2" bestFit="1" customWidth="1"/>
    <col min="1502" max="1502" width="9.90625" style="2" bestFit="1" customWidth="1"/>
    <col min="1503" max="1506" width="7.6328125" style="2" bestFit="1" customWidth="1"/>
    <col min="1507" max="1507" width="9.90625" style="2" bestFit="1" customWidth="1"/>
    <col min="1508" max="1513" width="4.36328125" style="2" customWidth="1"/>
    <col min="1514" max="1514" width="20.6328125" style="2" customWidth="1"/>
    <col min="1515" max="1744" width="8.7265625" style="2"/>
    <col min="1745" max="1746" width="4.36328125" style="2" customWidth="1"/>
    <col min="1747" max="1747" width="8" style="2" customWidth="1"/>
    <col min="1748" max="1748" width="9.6328125" style="2" customWidth="1"/>
    <col min="1749" max="1749" width="20.6328125" style="2" customWidth="1"/>
    <col min="1750" max="1750" width="6.453125" style="2" customWidth="1"/>
    <col min="1751" max="1752" width="7.6328125" style="2" bestFit="1" customWidth="1"/>
    <col min="1753" max="1753" width="9.90625" style="2" bestFit="1" customWidth="1"/>
    <col min="1754" max="1757" width="7.6328125" style="2" bestFit="1" customWidth="1"/>
    <col min="1758" max="1758" width="9.90625" style="2" bestFit="1" customWidth="1"/>
    <col min="1759" max="1762" width="7.6328125" style="2" bestFit="1" customWidth="1"/>
    <col min="1763" max="1763" width="9.90625" style="2" bestFit="1" customWidth="1"/>
    <col min="1764" max="1769" width="4.36328125" style="2" customWidth="1"/>
    <col min="1770" max="1770" width="20.6328125" style="2" customWidth="1"/>
    <col min="1771" max="2000" width="8.7265625" style="2"/>
    <col min="2001" max="2002" width="4.36328125" style="2" customWidth="1"/>
    <col min="2003" max="2003" width="8" style="2" customWidth="1"/>
    <col min="2004" max="2004" width="9.6328125" style="2" customWidth="1"/>
    <col min="2005" max="2005" width="20.6328125" style="2" customWidth="1"/>
    <col min="2006" max="2006" width="6.453125" style="2" customWidth="1"/>
    <col min="2007" max="2008" width="7.6328125" style="2" bestFit="1" customWidth="1"/>
    <col min="2009" max="2009" width="9.90625" style="2" bestFit="1" customWidth="1"/>
    <col min="2010" max="2013" width="7.6328125" style="2" bestFit="1" customWidth="1"/>
    <col min="2014" max="2014" width="9.90625" style="2" bestFit="1" customWidth="1"/>
    <col min="2015" max="2018" width="7.6328125" style="2" bestFit="1" customWidth="1"/>
    <col min="2019" max="2019" width="9.90625" style="2" bestFit="1" customWidth="1"/>
    <col min="2020" max="2025" width="4.36328125" style="2" customWidth="1"/>
    <col min="2026" max="2026" width="20.6328125" style="2" customWidth="1"/>
    <col min="2027" max="2256" width="8.7265625" style="2"/>
    <col min="2257" max="2258" width="4.36328125" style="2" customWidth="1"/>
    <col min="2259" max="2259" width="8" style="2" customWidth="1"/>
    <col min="2260" max="2260" width="9.6328125" style="2" customWidth="1"/>
    <col min="2261" max="2261" width="20.6328125" style="2" customWidth="1"/>
    <col min="2262" max="2262" width="6.453125" style="2" customWidth="1"/>
    <col min="2263" max="2264" width="7.6328125" style="2" bestFit="1" customWidth="1"/>
    <col min="2265" max="2265" width="9.90625" style="2" bestFit="1" customWidth="1"/>
    <col min="2266" max="2269" width="7.6328125" style="2" bestFit="1" customWidth="1"/>
    <col min="2270" max="2270" width="9.90625" style="2" bestFit="1" customWidth="1"/>
    <col min="2271" max="2274" width="7.6328125" style="2" bestFit="1" customWidth="1"/>
    <col min="2275" max="2275" width="9.90625" style="2" bestFit="1" customWidth="1"/>
    <col min="2276" max="2281" width="4.36328125" style="2" customWidth="1"/>
    <col min="2282" max="2282" width="20.6328125" style="2" customWidth="1"/>
    <col min="2283" max="2512" width="8.7265625" style="2"/>
    <col min="2513" max="2514" width="4.36328125" style="2" customWidth="1"/>
    <col min="2515" max="2515" width="8" style="2" customWidth="1"/>
    <col min="2516" max="2516" width="9.6328125" style="2" customWidth="1"/>
    <col min="2517" max="2517" width="20.6328125" style="2" customWidth="1"/>
    <col min="2518" max="2518" width="6.453125" style="2" customWidth="1"/>
    <col min="2519" max="2520" width="7.6328125" style="2" bestFit="1" customWidth="1"/>
    <col min="2521" max="2521" width="9.90625" style="2" bestFit="1" customWidth="1"/>
    <col min="2522" max="2525" width="7.6328125" style="2" bestFit="1" customWidth="1"/>
    <col min="2526" max="2526" width="9.90625" style="2" bestFit="1" customWidth="1"/>
    <col min="2527" max="2530" width="7.6328125" style="2" bestFit="1" customWidth="1"/>
    <col min="2531" max="2531" width="9.90625" style="2" bestFit="1" customWidth="1"/>
    <col min="2532" max="2537" width="4.36328125" style="2" customWidth="1"/>
    <col min="2538" max="2538" width="20.6328125" style="2" customWidth="1"/>
    <col min="2539" max="2768" width="8.7265625" style="2"/>
    <col min="2769" max="2770" width="4.36328125" style="2" customWidth="1"/>
    <col min="2771" max="2771" width="8" style="2" customWidth="1"/>
    <col min="2772" max="2772" width="9.6328125" style="2" customWidth="1"/>
    <col min="2773" max="2773" width="20.6328125" style="2" customWidth="1"/>
    <col min="2774" max="2774" width="6.453125" style="2" customWidth="1"/>
    <col min="2775" max="2776" width="7.6328125" style="2" bestFit="1" customWidth="1"/>
    <col min="2777" max="2777" width="9.90625" style="2" bestFit="1" customWidth="1"/>
    <col min="2778" max="2781" width="7.6328125" style="2" bestFit="1" customWidth="1"/>
    <col min="2782" max="2782" width="9.90625" style="2" bestFit="1" customWidth="1"/>
    <col min="2783" max="2786" width="7.6328125" style="2" bestFit="1" customWidth="1"/>
    <col min="2787" max="2787" width="9.90625" style="2" bestFit="1" customWidth="1"/>
    <col min="2788" max="2793" width="4.36328125" style="2" customWidth="1"/>
    <col min="2794" max="2794" width="20.6328125" style="2" customWidth="1"/>
    <col min="2795" max="3024" width="8.7265625" style="2"/>
    <col min="3025" max="3026" width="4.36328125" style="2" customWidth="1"/>
    <col min="3027" max="3027" width="8" style="2" customWidth="1"/>
    <col min="3028" max="3028" width="9.6328125" style="2" customWidth="1"/>
    <col min="3029" max="3029" width="20.6328125" style="2" customWidth="1"/>
    <col min="3030" max="3030" width="6.453125" style="2" customWidth="1"/>
    <col min="3031" max="3032" width="7.6328125" style="2" bestFit="1" customWidth="1"/>
    <col min="3033" max="3033" width="9.90625" style="2" bestFit="1" customWidth="1"/>
    <col min="3034" max="3037" width="7.6328125" style="2" bestFit="1" customWidth="1"/>
    <col min="3038" max="3038" width="9.90625" style="2" bestFit="1" customWidth="1"/>
    <col min="3039" max="3042" width="7.6328125" style="2" bestFit="1" customWidth="1"/>
    <col min="3043" max="3043" width="9.90625" style="2" bestFit="1" customWidth="1"/>
    <col min="3044" max="3049" width="4.36328125" style="2" customWidth="1"/>
    <col min="3050" max="3050" width="20.6328125" style="2" customWidth="1"/>
    <col min="3051" max="3280" width="8.7265625" style="2"/>
    <col min="3281" max="3282" width="4.36328125" style="2" customWidth="1"/>
    <col min="3283" max="3283" width="8" style="2" customWidth="1"/>
    <col min="3284" max="3284" width="9.6328125" style="2" customWidth="1"/>
    <col min="3285" max="3285" width="20.6328125" style="2" customWidth="1"/>
    <col min="3286" max="3286" width="6.453125" style="2" customWidth="1"/>
    <col min="3287" max="3288" width="7.6328125" style="2" bestFit="1" customWidth="1"/>
    <col min="3289" max="3289" width="9.90625" style="2" bestFit="1" customWidth="1"/>
    <col min="3290" max="3293" width="7.6328125" style="2" bestFit="1" customWidth="1"/>
    <col min="3294" max="3294" width="9.90625" style="2" bestFit="1" customWidth="1"/>
    <col min="3295" max="3298" width="7.6328125" style="2" bestFit="1" customWidth="1"/>
    <col min="3299" max="3299" width="9.90625" style="2" bestFit="1" customWidth="1"/>
    <col min="3300" max="3305" width="4.36328125" style="2" customWidth="1"/>
    <col min="3306" max="3306" width="20.6328125" style="2" customWidth="1"/>
    <col min="3307" max="3536" width="8.7265625" style="2"/>
    <col min="3537" max="3538" width="4.36328125" style="2" customWidth="1"/>
    <col min="3539" max="3539" width="8" style="2" customWidth="1"/>
    <col min="3540" max="3540" width="9.6328125" style="2" customWidth="1"/>
    <col min="3541" max="3541" width="20.6328125" style="2" customWidth="1"/>
    <col min="3542" max="3542" width="6.453125" style="2" customWidth="1"/>
    <col min="3543" max="3544" width="7.6328125" style="2" bestFit="1" customWidth="1"/>
    <col min="3545" max="3545" width="9.90625" style="2" bestFit="1" customWidth="1"/>
    <col min="3546" max="3549" width="7.6328125" style="2" bestFit="1" customWidth="1"/>
    <col min="3550" max="3550" width="9.90625" style="2" bestFit="1" customWidth="1"/>
    <col min="3551" max="3554" width="7.6328125" style="2" bestFit="1" customWidth="1"/>
    <col min="3555" max="3555" width="9.90625" style="2" bestFit="1" customWidth="1"/>
    <col min="3556" max="3561" width="4.36328125" style="2" customWidth="1"/>
    <col min="3562" max="3562" width="20.6328125" style="2" customWidth="1"/>
    <col min="3563" max="3792" width="8.7265625" style="2"/>
    <col min="3793" max="3794" width="4.36328125" style="2" customWidth="1"/>
    <col min="3795" max="3795" width="8" style="2" customWidth="1"/>
    <col min="3796" max="3796" width="9.6328125" style="2" customWidth="1"/>
    <col min="3797" max="3797" width="20.6328125" style="2" customWidth="1"/>
    <col min="3798" max="3798" width="6.453125" style="2" customWidth="1"/>
    <col min="3799" max="3800" width="7.6328125" style="2" bestFit="1" customWidth="1"/>
    <col min="3801" max="3801" width="9.90625" style="2" bestFit="1" customWidth="1"/>
    <col min="3802" max="3805" width="7.6328125" style="2" bestFit="1" customWidth="1"/>
    <col min="3806" max="3806" width="9.90625" style="2" bestFit="1" customWidth="1"/>
    <col min="3807" max="3810" width="7.6328125" style="2" bestFit="1" customWidth="1"/>
    <col min="3811" max="3811" width="9.90625" style="2" bestFit="1" customWidth="1"/>
    <col min="3812" max="3817" width="4.36328125" style="2" customWidth="1"/>
    <col min="3818" max="3818" width="20.6328125" style="2" customWidth="1"/>
    <col min="3819" max="4048" width="8.7265625" style="2"/>
    <col min="4049" max="4050" width="4.36328125" style="2" customWidth="1"/>
    <col min="4051" max="4051" width="8" style="2" customWidth="1"/>
    <col min="4052" max="4052" width="9.6328125" style="2" customWidth="1"/>
    <col min="4053" max="4053" width="20.6328125" style="2" customWidth="1"/>
    <col min="4054" max="4054" width="6.453125" style="2" customWidth="1"/>
    <col min="4055" max="4056" width="7.6328125" style="2" bestFit="1" customWidth="1"/>
    <col min="4057" max="4057" width="9.90625" style="2" bestFit="1" customWidth="1"/>
    <col min="4058" max="4061" width="7.6328125" style="2" bestFit="1" customWidth="1"/>
    <col min="4062" max="4062" width="9.90625" style="2" bestFit="1" customWidth="1"/>
    <col min="4063" max="4066" width="7.6328125" style="2" bestFit="1" customWidth="1"/>
    <col min="4067" max="4067" width="9.90625" style="2" bestFit="1" customWidth="1"/>
    <col min="4068" max="4073" width="4.36328125" style="2" customWidth="1"/>
    <col min="4074" max="4074" width="20.6328125" style="2" customWidth="1"/>
    <col min="4075" max="4304" width="8.7265625" style="2"/>
    <col min="4305" max="4306" width="4.36328125" style="2" customWidth="1"/>
    <col min="4307" max="4307" width="8" style="2" customWidth="1"/>
    <col min="4308" max="4308" width="9.6328125" style="2" customWidth="1"/>
    <col min="4309" max="4309" width="20.6328125" style="2" customWidth="1"/>
    <col min="4310" max="4310" width="6.453125" style="2" customWidth="1"/>
    <col min="4311" max="4312" width="7.6328125" style="2" bestFit="1" customWidth="1"/>
    <col min="4313" max="4313" width="9.90625" style="2" bestFit="1" customWidth="1"/>
    <col min="4314" max="4317" width="7.6328125" style="2" bestFit="1" customWidth="1"/>
    <col min="4318" max="4318" width="9.90625" style="2" bestFit="1" customWidth="1"/>
    <col min="4319" max="4322" width="7.6328125" style="2" bestFit="1" customWidth="1"/>
    <col min="4323" max="4323" width="9.90625" style="2" bestFit="1" customWidth="1"/>
    <col min="4324" max="4329" width="4.36328125" style="2" customWidth="1"/>
    <col min="4330" max="4330" width="20.6328125" style="2" customWidth="1"/>
    <col min="4331" max="4560" width="8.7265625" style="2"/>
    <col min="4561" max="4562" width="4.36328125" style="2" customWidth="1"/>
    <col min="4563" max="4563" width="8" style="2" customWidth="1"/>
    <col min="4564" max="4564" width="9.6328125" style="2" customWidth="1"/>
    <col min="4565" max="4565" width="20.6328125" style="2" customWidth="1"/>
    <col min="4566" max="4566" width="6.453125" style="2" customWidth="1"/>
    <col min="4567" max="4568" width="7.6328125" style="2" bestFit="1" customWidth="1"/>
    <col min="4569" max="4569" width="9.90625" style="2" bestFit="1" customWidth="1"/>
    <col min="4570" max="4573" width="7.6328125" style="2" bestFit="1" customWidth="1"/>
    <col min="4574" max="4574" width="9.90625" style="2" bestFit="1" customWidth="1"/>
    <col min="4575" max="4578" width="7.6328125" style="2" bestFit="1" customWidth="1"/>
    <col min="4579" max="4579" width="9.90625" style="2" bestFit="1" customWidth="1"/>
    <col min="4580" max="4585" width="4.36328125" style="2" customWidth="1"/>
    <col min="4586" max="4586" width="20.6328125" style="2" customWidth="1"/>
    <col min="4587" max="4816" width="8.7265625" style="2"/>
    <col min="4817" max="4818" width="4.36328125" style="2" customWidth="1"/>
    <col min="4819" max="4819" width="8" style="2" customWidth="1"/>
    <col min="4820" max="4820" width="9.6328125" style="2" customWidth="1"/>
    <col min="4821" max="4821" width="20.6328125" style="2" customWidth="1"/>
    <col min="4822" max="4822" width="6.453125" style="2" customWidth="1"/>
    <col min="4823" max="4824" width="7.6328125" style="2" bestFit="1" customWidth="1"/>
    <col min="4825" max="4825" width="9.90625" style="2" bestFit="1" customWidth="1"/>
    <col min="4826" max="4829" width="7.6328125" style="2" bestFit="1" customWidth="1"/>
    <col min="4830" max="4830" width="9.90625" style="2" bestFit="1" customWidth="1"/>
    <col min="4831" max="4834" width="7.6328125" style="2" bestFit="1" customWidth="1"/>
    <col min="4835" max="4835" width="9.90625" style="2" bestFit="1" customWidth="1"/>
    <col min="4836" max="4841" width="4.36328125" style="2" customWidth="1"/>
    <col min="4842" max="4842" width="20.6328125" style="2" customWidth="1"/>
    <col min="4843" max="5072" width="8.7265625" style="2"/>
    <col min="5073" max="5074" width="4.36328125" style="2" customWidth="1"/>
    <col min="5075" max="5075" width="8" style="2" customWidth="1"/>
    <col min="5076" max="5076" width="9.6328125" style="2" customWidth="1"/>
    <col min="5077" max="5077" width="20.6328125" style="2" customWidth="1"/>
    <col min="5078" max="5078" width="6.453125" style="2" customWidth="1"/>
    <col min="5079" max="5080" width="7.6328125" style="2" bestFit="1" customWidth="1"/>
    <col min="5081" max="5081" width="9.90625" style="2" bestFit="1" customWidth="1"/>
    <col min="5082" max="5085" width="7.6328125" style="2" bestFit="1" customWidth="1"/>
    <col min="5086" max="5086" width="9.90625" style="2" bestFit="1" customWidth="1"/>
    <col min="5087" max="5090" width="7.6328125" style="2" bestFit="1" customWidth="1"/>
    <col min="5091" max="5091" width="9.90625" style="2" bestFit="1" customWidth="1"/>
    <col min="5092" max="5097" width="4.36328125" style="2" customWidth="1"/>
    <col min="5098" max="5098" width="20.6328125" style="2" customWidth="1"/>
    <col min="5099" max="5328" width="8.7265625" style="2"/>
    <col min="5329" max="5330" width="4.36328125" style="2" customWidth="1"/>
    <col min="5331" max="5331" width="8" style="2" customWidth="1"/>
    <col min="5332" max="5332" width="9.6328125" style="2" customWidth="1"/>
    <col min="5333" max="5333" width="20.6328125" style="2" customWidth="1"/>
    <col min="5334" max="5334" width="6.453125" style="2" customWidth="1"/>
    <col min="5335" max="5336" width="7.6328125" style="2" bestFit="1" customWidth="1"/>
    <col min="5337" max="5337" width="9.90625" style="2" bestFit="1" customWidth="1"/>
    <col min="5338" max="5341" width="7.6328125" style="2" bestFit="1" customWidth="1"/>
    <col min="5342" max="5342" width="9.90625" style="2" bestFit="1" customWidth="1"/>
    <col min="5343" max="5346" width="7.6328125" style="2" bestFit="1" customWidth="1"/>
    <col min="5347" max="5347" width="9.90625" style="2" bestFit="1" customWidth="1"/>
    <col min="5348" max="5353" width="4.36328125" style="2" customWidth="1"/>
    <col min="5354" max="5354" width="20.6328125" style="2" customWidth="1"/>
    <col min="5355" max="5584" width="8.7265625" style="2"/>
    <col min="5585" max="5586" width="4.36328125" style="2" customWidth="1"/>
    <col min="5587" max="5587" width="8" style="2" customWidth="1"/>
    <col min="5588" max="5588" width="9.6328125" style="2" customWidth="1"/>
    <col min="5589" max="5589" width="20.6328125" style="2" customWidth="1"/>
    <col min="5590" max="5590" width="6.453125" style="2" customWidth="1"/>
    <col min="5591" max="5592" width="7.6328125" style="2" bestFit="1" customWidth="1"/>
    <col min="5593" max="5593" width="9.90625" style="2" bestFit="1" customWidth="1"/>
    <col min="5594" max="5597" width="7.6328125" style="2" bestFit="1" customWidth="1"/>
    <col min="5598" max="5598" width="9.90625" style="2" bestFit="1" customWidth="1"/>
    <col min="5599" max="5602" width="7.6328125" style="2" bestFit="1" customWidth="1"/>
    <col min="5603" max="5603" width="9.90625" style="2" bestFit="1" customWidth="1"/>
    <col min="5604" max="5609" width="4.36328125" style="2" customWidth="1"/>
    <col min="5610" max="5610" width="20.6328125" style="2" customWidth="1"/>
    <col min="5611" max="5840" width="8.7265625" style="2"/>
    <col min="5841" max="5842" width="4.36328125" style="2" customWidth="1"/>
    <col min="5843" max="5843" width="8" style="2" customWidth="1"/>
    <col min="5844" max="5844" width="9.6328125" style="2" customWidth="1"/>
    <col min="5845" max="5845" width="20.6328125" style="2" customWidth="1"/>
    <col min="5846" max="5846" width="6.453125" style="2" customWidth="1"/>
    <col min="5847" max="5848" width="7.6328125" style="2" bestFit="1" customWidth="1"/>
    <col min="5849" max="5849" width="9.90625" style="2" bestFit="1" customWidth="1"/>
    <col min="5850" max="5853" width="7.6328125" style="2" bestFit="1" customWidth="1"/>
    <col min="5854" max="5854" width="9.90625" style="2" bestFit="1" customWidth="1"/>
    <col min="5855" max="5858" width="7.6328125" style="2" bestFit="1" customWidth="1"/>
    <col min="5859" max="5859" width="9.90625" style="2" bestFit="1" customWidth="1"/>
    <col min="5860" max="5865" width="4.36328125" style="2" customWidth="1"/>
    <col min="5866" max="5866" width="20.6328125" style="2" customWidth="1"/>
    <col min="5867" max="6096" width="8.7265625" style="2"/>
    <col min="6097" max="6098" width="4.36328125" style="2" customWidth="1"/>
    <col min="6099" max="6099" width="8" style="2" customWidth="1"/>
    <col min="6100" max="6100" width="9.6328125" style="2" customWidth="1"/>
    <col min="6101" max="6101" width="20.6328125" style="2" customWidth="1"/>
    <col min="6102" max="6102" width="6.453125" style="2" customWidth="1"/>
    <col min="6103" max="6104" width="7.6328125" style="2" bestFit="1" customWidth="1"/>
    <col min="6105" max="6105" width="9.90625" style="2" bestFit="1" customWidth="1"/>
    <col min="6106" max="6109" width="7.6328125" style="2" bestFit="1" customWidth="1"/>
    <col min="6110" max="6110" width="9.90625" style="2" bestFit="1" customWidth="1"/>
    <col min="6111" max="6114" width="7.6328125" style="2" bestFit="1" customWidth="1"/>
    <col min="6115" max="6115" width="9.90625" style="2" bestFit="1" customWidth="1"/>
    <col min="6116" max="6121" width="4.36328125" style="2" customWidth="1"/>
    <col min="6122" max="6122" width="20.6328125" style="2" customWidth="1"/>
    <col min="6123" max="6352" width="8.7265625" style="2"/>
    <col min="6353" max="6354" width="4.36328125" style="2" customWidth="1"/>
    <col min="6355" max="6355" width="8" style="2" customWidth="1"/>
    <col min="6356" max="6356" width="9.6328125" style="2" customWidth="1"/>
    <col min="6357" max="6357" width="20.6328125" style="2" customWidth="1"/>
    <col min="6358" max="6358" width="6.453125" style="2" customWidth="1"/>
    <col min="6359" max="6360" width="7.6328125" style="2" bestFit="1" customWidth="1"/>
    <col min="6361" max="6361" width="9.90625" style="2" bestFit="1" customWidth="1"/>
    <col min="6362" max="6365" width="7.6328125" style="2" bestFit="1" customWidth="1"/>
    <col min="6366" max="6366" width="9.90625" style="2" bestFit="1" customWidth="1"/>
    <col min="6367" max="6370" width="7.6328125" style="2" bestFit="1" customWidth="1"/>
    <col min="6371" max="6371" width="9.90625" style="2" bestFit="1" customWidth="1"/>
    <col min="6372" max="6377" width="4.36328125" style="2" customWidth="1"/>
    <col min="6378" max="6378" width="20.6328125" style="2" customWidth="1"/>
    <col min="6379" max="6608" width="8.7265625" style="2"/>
    <col min="6609" max="6610" width="4.36328125" style="2" customWidth="1"/>
    <col min="6611" max="6611" width="8" style="2" customWidth="1"/>
    <col min="6612" max="6612" width="9.6328125" style="2" customWidth="1"/>
    <col min="6613" max="6613" width="20.6328125" style="2" customWidth="1"/>
    <col min="6614" max="6614" width="6.453125" style="2" customWidth="1"/>
    <col min="6615" max="6616" width="7.6328125" style="2" bestFit="1" customWidth="1"/>
    <col min="6617" max="6617" width="9.90625" style="2" bestFit="1" customWidth="1"/>
    <col min="6618" max="6621" width="7.6328125" style="2" bestFit="1" customWidth="1"/>
    <col min="6622" max="6622" width="9.90625" style="2" bestFit="1" customWidth="1"/>
    <col min="6623" max="6626" width="7.6328125" style="2" bestFit="1" customWidth="1"/>
    <col min="6627" max="6627" width="9.90625" style="2" bestFit="1" customWidth="1"/>
    <col min="6628" max="6633" width="4.36328125" style="2" customWidth="1"/>
    <col min="6634" max="6634" width="20.6328125" style="2" customWidth="1"/>
    <col min="6635" max="6864" width="8.7265625" style="2"/>
    <col min="6865" max="6866" width="4.36328125" style="2" customWidth="1"/>
    <col min="6867" max="6867" width="8" style="2" customWidth="1"/>
    <col min="6868" max="6868" width="9.6328125" style="2" customWidth="1"/>
    <col min="6869" max="6869" width="20.6328125" style="2" customWidth="1"/>
    <col min="6870" max="6870" width="6.453125" style="2" customWidth="1"/>
    <col min="6871" max="6872" width="7.6328125" style="2" bestFit="1" customWidth="1"/>
    <col min="6873" max="6873" width="9.90625" style="2" bestFit="1" customWidth="1"/>
    <col min="6874" max="6877" width="7.6328125" style="2" bestFit="1" customWidth="1"/>
    <col min="6878" max="6878" width="9.90625" style="2" bestFit="1" customWidth="1"/>
    <col min="6879" max="6882" width="7.6328125" style="2" bestFit="1" customWidth="1"/>
    <col min="6883" max="6883" width="9.90625" style="2" bestFit="1" customWidth="1"/>
    <col min="6884" max="6889" width="4.36328125" style="2" customWidth="1"/>
    <col min="6890" max="6890" width="20.6328125" style="2" customWidth="1"/>
    <col min="6891" max="7120" width="8.7265625" style="2"/>
    <col min="7121" max="7122" width="4.36328125" style="2" customWidth="1"/>
    <col min="7123" max="7123" width="8" style="2" customWidth="1"/>
    <col min="7124" max="7124" width="9.6328125" style="2" customWidth="1"/>
    <col min="7125" max="7125" width="20.6328125" style="2" customWidth="1"/>
    <col min="7126" max="7126" width="6.453125" style="2" customWidth="1"/>
    <col min="7127" max="7128" width="7.6328125" style="2" bestFit="1" customWidth="1"/>
    <col min="7129" max="7129" width="9.90625" style="2" bestFit="1" customWidth="1"/>
    <col min="7130" max="7133" width="7.6328125" style="2" bestFit="1" customWidth="1"/>
    <col min="7134" max="7134" width="9.90625" style="2" bestFit="1" customWidth="1"/>
    <col min="7135" max="7138" width="7.6328125" style="2" bestFit="1" customWidth="1"/>
    <col min="7139" max="7139" width="9.90625" style="2" bestFit="1" customWidth="1"/>
    <col min="7140" max="7145" width="4.36328125" style="2" customWidth="1"/>
    <col min="7146" max="7146" width="20.6328125" style="2" customWidth="1"/>
    <col min="7147" max="7376" width="8.7265625" style="2"/>
    <col min="7377" max="7378" width="4.36328125" style="2" customWidth="1"/>
    <col min="7379" max="7379" width="8" style="2" customWidth="1"/>
    <col min="7380" max="7380" width="9.6328125" style="2" customWidth="1"/>
    <col min="7381" max="7381" width="20.6328125" style="2" customWidth="1"/>
    <col min="7382" max="7382" width="6.453125" style="2" customWidth="1"/>
    <col min="7383" max="7384" width="7.6328125" style="2" bestFit="1" customWidth="1"/>
    <col min="7385" max="7385" width="9.90625" style="2" bestFit="1" customWidth="1"/>
    <col min="7386" max="7389" width="7.6328125" style="2" bestFit="1" customWidth="1"/>
    <col min="7390" max="7390" width="9.90625" style="2" bestFit="1" customWidth="1"/>
    <col min="7391" max="7394" width="7.6328125" style="2" bestFit="1" customWidth="1"/>
    <col min="7395" max="7395" width="9.90625" style="2" bestFit="1" customWidth="1"/>
    <col min="7396" max="7401" width="4.36328125" style="2" customWidth="1"/>
    <col min="7402" max="7402" width="20.6328125" style="2" customWidth="1"/>
    <col min="7403" max="7632" width="8.7265625" style="2"/>
    <col min="7633" max="7634" width="4.36328125" style="2" customWidth="1"/>
    <col min="7635" max="7635" width="8" style="2" customWidth="1"/>
    <col min="7636" max="7636" width="9.6328125" style="2" customWidth="1"/>
    <col min="7637" max="7637" width="20.6328125" style="2" customWidth="1"/>
    <col min="7638" max="7638" width="6.453125" style="2" customWidth="1"/>
    <col min="7639" max="7640" width="7.6328125" style="2" bestFit="1" customWidth="1"/>
    <col min="7641" max="7641" width="9.90625" style="2" bestFit="1" customWidth="1"/>
    <col min="7642" max="7645" width="7.6328125" style="2" bestFit="1" customWidth="1"/>
    <col min="7646" max="7646" width="9.90625" style="2" bestFit="1" customWidth="1"/>
    <col min="7647" max="7650" width="7.6328125" style="2" bestFit="1" customWidth="1"/>
    <col min="7651" max="7651" width="9.90625" style="2" bestFit="1" customWidth="1"/>
    <col min="7652" max="7657" width="4.36328125" style="2" customWidth="1"/>
    <col min="7658" max="7658" width="20.6328125" style="2" customWidth="1"/>
    <col min="7659" max="7888" width="8.7265625" style="2"/>
    <col min="7889" max="7890" width="4.36328125" style="2" customWidth="1"/>
    <col min="7891" max="7891" width="8" style="2" customWidth="1"/>
    <col min="7892" max="7892" width="9.6328125" style="2" customWidth="1"/>
    <col min="7893" max="7893" width="20.6328125" style="2" customWidth="1"/>
    <col min="7894" max="7894" width="6.453125" style="2" customWidth="1"/>
    <col min="7895" max="7896" width="7.6328125" style="2" bestFit="1" customWidth="1"/>
    <col min="7897" max="7897" width="9.90625" style="2" bestFit="1" customWidth="1"/>
    <col min="7898" max="7901" width="7.6328125" style="2" bestFit="1" customWidth="1"/>
    <col min="7902" max="7902" width="9.90625" style="2" bestFit="1" customWidth="1"/>
    <col min="7903" max="7906" width="7.6328125" style="2" bestFit="1" customWidth="1"/>
    <col min="7907" max="7907" width="9.90625" style="2" bestFit="1" customWidth="1"/>
    <col min="7908" max="7913" width="4.36328125" style="2" customWidth="1"/>
    <col min="7914" max="7914" width="20.6328125" style="2" customWidth="1"/>
    <col min="7915" max="8144" width="8.7265625" style="2"/>
    <col min="8145" max="8146" width="4.36328125" style="2" customWidth="1"/>
    <col min="8147" max="8147" width="8" style="2" customWidth="1"/>
    <col min="8148" max="8148" width="9.6328125" style="2" customWidth="1"/>
    <col min="8149" max="8149" width="20.6328125" style="2" customWidth="1"/>
    <col min="8150" max="8150" width="6.453125" style="2" customWidth="1"/>
    <col min="8151" max="8152" width="7.6328125" style="2" bestFit="1" customWidth="1"/>
    <col min="8153" max="8153" width="9.90625" style="2" bestFit="1" customWidth="1"/>
    <col min="8154" max="8157" width="7.6328125" style="2" bestFit="1" customWidth="1"/>
    <col min="8158" max="8158" width="9.90625" style="2" bestFit="1" customWidth="1"/>
    <col min="8159" max="8162" width="7.6328125" style="2" bestFit="1" customWidth="1"/>
    <col min="8163" max="8163" width="9.90625" style="2" bestFit="1" customWidth="1"/>
    <col min="8164" max="8169" width="4.36328125" style="2" customWidth="1"/>
    <col min="8170" max="8170" width="20.6328125" style="2" customWidth="1"/>
    <col min="8171" max="8400" width="8.7265625" style="2"/>
    <col min="8401" max="8402" width="4.36328125" style="2" customWidth="1"/>
    <col min="8403" max="8403" width="8" style="2" customWidth="1"/>
    <col min="8404" max="8404" width="9.6328125" style="2" customWidth="1"/>
    <col min="8405" max="8405" width="20.6328125" style="2" customWidth="1"/>
    <col min="8406" max="8406" width="6.453125" style="2" customWidth="1"/>
    <col min="8407" max="8408" width="7.6328125" style="2" bestFit="1" customWidth="1"/>
    <col min="8409" max="8409" width="9.90625" style="2" bestFit="1" customWidth="1"/>
    <col min="8410" max="8413" width="7.6328125" style="2" bestFit="1" customWidth="1"/>
    <col min="8414" max="8414" width="9.90625" style="2" bestFit="1" customWidth="1"/>
    <col min="8415" max="8418" width="7.6328125" style="2" bestFit="1" customWidth="1"/>
    <col min="8419" max="8419" width="9.90625" style="2" bestFit="1" customWidth="1"/>
    <col min="8420" max="8425" width="4.36328125" style="2" customWidth="1"/>
    <col min="8426" max="8426" width="20.6328125" style="2" customWidth="1"/>
    <col min="8427" max="8656" width="8.7265625" style="2"/>
    <col min="8657" max="8658" width="4.36328125" style="2" customWidth="1"/>
    <col min="8659" max="8659" width="8" style="2" customWidth="1"/>
    <col min="8660" max="8660" width="9.6328125" style="2" customWidth="1"/>
    <col min="8661" max="8661" width="20.6328125" style="2" customWidth="1"/>
    <col min="8662" max="8662" width="6.453125" style="2" customWidth="1"/>
    <col min="8663" max="8664" width="7.6328125" style="2" bestFit="1" customWidth="1"/>
    <col min="8665" max="8665" width="9.90625" style="2" bestFit="1" customWidth="1"/>
    <col min="8666" max="8669" width="7.6328125" style="2" bestFit="1" customWidth="1"/>
    <col min="8670" max="8670" width="9.90625" style="2" bestFit="1" customWidth="1"/>
    <col min="8671" max="8674" width="7.6328125" style="2" bestFit="1" customWidth="1"/>
    <col min="8675" max="8675" width="9.90625" style="2" bestFit="1" customWidth="1"/>
    <col min="8676" max="8681" width="4.36328125" style="2" customWidth="1"/>
    <col min="8682" max="8682" width="20.6328125" style="2" customWidth="1"/>
    <col min="8683" max="8912" width="8.7265625" style="2"/>
    <col min="8913" max="8914" width="4.36328125" style="2" customWidth="1"/>
    <col min="8915" max="8915" width="8" style="2" customWidth="1"/>
    <col min="8916" max="8916" width="9.6328125" style="2" customWidth="1"/>
    <col min="8917" max="8917" width="20.6328125" style="2" customWidth="1"/>
    <col min="8918" max="8918" width="6.453125" style="2" customWidth="1"/>
    <col min="8919" max="8920" width="7.6328125" style="2" bestFit="1" customWidth="1"/>
    <col min="8921" max="8921" width="9.90625" style="2" bestFit="1" customWidth="1"/>
    <col min="8922" max="8925" width="7.6328125" style="2" bestFit="1" customWidth="1"/>
    <col min="8926" max="8926" width="9.90625" style="2" bestFit="1" customWidth="1"/>
    <col min="8927" max="8930" width="7.6328125" style="2" bestFit="1" customWidth="1"/>
    <col min="8931" max="8931" width="9.90625" style="2" bestFit="1" customWidth="1"/>
    <col min="8932" max="8937" width="4.36328125" style="2" customWidth="1"/>
    <col min="8938" max="8938" width="20.6328125" style="2" customWidth="1"/>
    <col min="8939" max="9168" width="8.7265625" style="2"/>
    <col min="9169" max="9170" width="4.36328125" style="2" customWidth="1"/>
    <col min="9171" max="9171" width="8" style="2" customWidth="1"/>
    <col min="9172" max="9172" width="9.6328125" style="2" customWidth="1"/>
    <col min="9173" max="9173" width="20.6328125" style="2" customWidth="1"/>
    <col min="9174" max="9174" width="6.453125" style="2" customWidth="1"/>
    <col min="9175" max="9176" width="7.6328125" style="2" bestFit="1" customWidth="1"/>
    <col min="9177" max="9177" width="9.90625" style="2" bestFit="1" customWidth="1"/>
    <col min="9178" max="9181" width="7.6328125" style="2" bestFit="1" customWidth="1"/>
    <col min="9182" max="9182" width="9.90625" style="2" bestFit="1" customWidth="1"/>
    <col min="9183" max="9186" width="7.6328125" style="2" bestFit="1" customWidth="1"/>
    <col min="9187" max="9187" width="9.90625" style="2" bestFit="1" customWidth="1"/>
    <col min="9188" max="9193" width="4.36328125" style="2" customWidth="1"/>
    <col min="9194" max="9194" width="20.6328125" style="2" customWidth="1"/>
    <col min="9195" max="9424" width="8.7265625" style="2"/>
    <col min="9425" max="9426" width="4.36328125" style="2" customWidth="1"/>
    <col min="9427" max="9427" width="8" style="2" customWidth="1"/>
    <col min="9428" max="9428" width="9.6328125" style="2" customWidth="1"/>
    <col min="9429" max="9429" width="20.6328125" style="2" customWidth="1"/>
    <col min="9430" max="9430" width="6.453125" style="2" customWidth="1"/>
    <col min="9431" max="9432" width="7.6328125" style="2" bestFit="1" customWidth="1"/>
    <col min="9433" max="9433" width="9.90625" style="2" bestFit="1" customWidth="1"/>
    <col min="9434" max="9437" width="7.6328125" style="2" bestFit="1" customWidth="1"/>
    <col min="9438" max="9438" width="9.90625" style="2" bestFit="1" customWidth="1"/>
    <col min="9439" max="9442" width="7.6328125" style="2" bestFit="1" customWidth="1"/>
    <col min="9443" max="9443" width="9.90625" style="2" bestFit="1" customWidth="1"/>
    <col min="9444" max="9449" width="4.36328125" style="2" customWidth="1"/>
    <col min="9450" max="9450" width="20.6328125" style="2" customWidth="1"/>
    <col min="9451" max="9680" width="8.7265625" style="2"/>
    <col min="9681" max="9682" width="4.36328125" style="2" customWidth="1"/>
    <col min="9683" max="9683" width="8" style="2" customWidth="1"/>
    <col min="9684" max="9684" width="9.6328125" style="2" customWidth="1"/>
    <col min="9685" max="9685" width="20.6328125" style="2" customWidth="1"/>
    <col min="9686" max="9686" width="6.453125" style="2" customWidth="1"/>
    <col min="9687" max="9688" width="7.6328125" style="2" bestFit="1" customWidth="1"/>
    <col min="9689" max="9689" width="9.90625" style="2" bestFit="1" customWidth="1"/>
    <col min="9690" max="9693" width="7.6328125" style="2" bestFit="1" customWidth="1"/>
    <col min="9694" max="9694" width="9.90625" style="2" bestFit="1" customWidth="1"/>
    <col min="9695" max="9698" width="7.6328125" style="2" bestFit="1" customWidth="1"/>
    <col min="9699" max="9699" width="9.90625" style="2" bestFit="1" customWidth="1"/>
    <col min="9700" max="9705" width="4.36328125" style="2" customWidth="1"/>
    <col min="9706" max="9706" width="20.6328125" style="2" customWidth="1"/>
    <col min="9707" max="9936" width="8.7265625" style="2"/>
    <col min="9937" max="9938" width="4.36328125" style="2" customWidth="1"/>
    <col min="9939" max="9939" width="8" style="2" customWidth="1"/>
    <col min="9940" max="9940" width="9.6328125" style="2" customWidth="1"/>
    <col min="9941" max="9941" width="20.6328125" style="2" customWidth="1"/>
    <col min="9942" max="9942" width="6.453125" style="2" customWidth="1"/>
    <col min="9943" max="9944" width="7.6328125" style="2" bestFit="1" customWidth="1"/>
    <col min="9945" max="9945" width="9.90625" style="2" bestFit="1" customWidth="1"/>
    <col min="9946" max="9949" width="7.6328125" style="2" bestFit="1" customWidth="1"/>
    <col min="9950" max="9950" width="9.90625" style="2" bestFit="1" customWidth="1"/>
    <col min="9951" max="9954" width="7.6328125" style="2" bestFit="1" customWidth="1"/>
    <col min="9955" max="9955" width="9.90625" style="2" bestFit="1" customWidth="1"/>
    <col min="9956" max="9961" width="4.36328125" style="2" customWidth="1"/>
    <col min="9962" max="9962" width="20.6328125" style="2" customWidth="1"/>
    <col min="9963" max="10192" width="8.7265625" style="2"/>
    <col min="10193" max="10194" width="4.36328125" style="2" customWidth="1"/>
    <col min="10195" max="10195" width="8" style="2" customWidth="1"/>
    <col min="10196" max="10196" width="9.6328125" style="2" customWidth="1"/>
    <col min="10197" max="10197" width="20.6328125" style="2" customWidth="1"/>
    <col min="10198" max="10198" width="6.453125" style="2" customWidth="1"/>
    <col min="10199" max="10200" width="7.6328125" style="2" bestFit="1" customWidth="1"/>
    <col min="10201" max="10201" width="9.90625" style="2" bestFit="1" customWidth="1"/>
    <col min="10202" max="10205" width="7.6328125" style="2" bestFit="1" customWidth="1"/>
    <col min="10206" max="10206" width="9.90625" style="2" bestFit="1" customWidth="1"/>
    <col min="10207" max="10210" width="7.6328125" style="2" bestFit="1" customWidth="1"/>
    <col min="10211" max="10211" width="9.90625" style="2" bestFit="1" customWidth="1"/>
    <col min="10212" max="10217" width="4.36328125" style="2" customWidth="1"/>
    <col min="10218" max="10218" width="20.6328125" style="2" customWidth="1"/>
    <col min="10219" max="10448" width="8.7265625" style="2"/>
    <col min="10449" max="10450" width="4.36328125" style="2" customWidth="1"/>
    <col min="10451" max="10451" width="8" style="2" customWidth="1"/>
    <col min="10452" max="10452" width="9.6328125" style="2" customWidth="1"/>
    <col min="10453" max="10453" width="20.6328125" style="2" customWidth="1"/>
    <col min="10454" max="10454" width="6.453125" style="2" customWidth="1"/>
    <col min="10455" max="10456" width="7.6328125" style="2" bestFit="1" customWidth="1"/>
    <col min="10457" max="10457" width="9.90625" style="2" bestFit="1" customWidth="1"/>
    <col min="10458" max="10461" width="7.6328125" style="2" bestFit="1" customWidth="1"/>
    <col min="10462" max="10462" width="9.90625" style="2" bestFit="1" customWidth="1"/>
    <col min="10463" max="10466" width="7.6328125" style="2" bestFit="1" customWidth="1"/>
    <col min="10467" max="10467" width="9.90625" style="2" bestFit="1" customWidth="1"/>
    <col min="10468" max="10473" width="4.36328125" style="2" customWidth="1"/>
    <col min="10474" max="10474" width="20.6328125" style="2" customWidth="1"/>
    <col min="10475" max="10704" width="8.7265625" style="2"/>
    <col min="10705" max="10706" width="4.36328125" style="2" customWidth="1"/>
    <col min="10707" max="10707" width="8" style="2" customWidth="1"/>
    <col min="10708" max="10708" width="9.6328125" style="2" customWidth="1"/>
    <col min="10709" max="10709" width="20.6328125" style="2" customWidth="1"/>
    <col min="10710" max="10710" width="6.453125" style="2" customWidth="1"/>
    <col min="10711" max="10712" width="7.6328125" style="2" bestFit="1" customWidth="1"/>
    <col min="10713" max="10713" width="9.90625" style="2" bestFit="1" customWidth="1"/>
    <col min="10714" max="10717" width="7.6328125" style="2" bestFit="1" customWidth="1"/>
    <col min="10718" max="10718" width="9.90625" style="2" bestFit="1" customWidth="1"/>
    <col min="10719" max="10722" width="7.6328125" style="2" bestFit="1" customWidth="1"/>
    <col min="10723" max="10723" width="9.90625" style="2" bestFit="1" customWidth="1"/>
    <col min="10724" max="10729" width="4.36328125" style="2" customWidth="1"/>
    <col min="10730" max="10730" width="20.6328125" style="2" customWidth="1"/>
    <col min="10731" max="10960" width="8.7265625" style="2"/>
    <col min="10961" max="10962" width="4.36328125" style="2" customWidth="1"/>
    <col min="10963" max="10963" width="8" style="2" customWidth="1"/>
    <col min="10964" max="10964" width="9.6328125" style="2" customWidth="1"/>
    <col min="10965" max="10965" width="20.6328125" style="2" customWidth="1"/>
    <col min="10966" max="10966" width="6.453125" style="2" customWidth="1"/>
    <col min="10967" max="10968" width="7.6328125" style="2" bestFit="1" customWidth="1"/>
    <col min="10969" max="10969" width="9.90625" style="2" bestFit="1" customWidth="1"/>
    <col min="10970" max="10973" width="7.6328125" style="2" bestFit="1" customWidth="1"/>
    <col min="10974" max="10974" width="9.90625" style="2" bestFit="1" customWidth="1"/>
    <col min="10975" max="10978" width="7.6328125" style="2" bestFit="1" customWidth="1"/>
    <col min="10979" max="10979" width="9.90625" style="2" bestFit="1" customWidth="1"/>
    <col min="10980" max="10985" width="4.36328125" style="2" customWidth="1"/>
    <col min="10986" max="10986" width="20.6328125" style="2" customWidth="1"/>
    <col min="10987" max="11216" width="8.7265625" style="2"/>
    <col min="11217" max="11218" width="4.36328125" style="2" customWidth="1"/>
    <col min="11219" max="11219" width="8" style="2" customWidth="1"/>
    <col min="11220" max="11220" width="9.6328125" style="2" customWidth="1"/>
    <col min="11221" max="11221" width="20.6328125" style="2" customWidth="1"/>
    <col min="11222" max="11222" width="6.453125" style="2" customWidth="1"/>
    <col min="11223" max="11224" width="7.6328125" style="2" bestFit="1" customWidth="1"/>
    <col min="11225" max="11225" width="9.90625" style="2" bestFit="1" customWidth="1"/>
    <col min="11226" max="11229" width="7.6328125" style="2" bestFit="1" customWidth="1"/>
    <col min="11230" max="11230" width="9.90625" style="2" bestFit="1" customWidth="1"/>
    <col min="11231" max="11234" width="7.6328125" style="2" bestFit="1" customWidth="1"/>
    <col min="11235" max="11235" width="9.90625" style="2" bestFit="1" customWidth="1"/>
    <col min="11236" max="11241" width="4.36328125" style="2" customWidth="1"/>
    <col min="11242" max="11242" width="20.6328125" style="2" customWidth="1"/>
    <col min="11243" max="11472" width="8.7265625" style="2"/>
    <col min="11473" max="11474" width="4.36328125" style="2" customWidth="1"/>
    <col min="11475" max="11475" width="8" style="2" customWidth="1"/>
    <col min="11476" max="11476" width="9.6328125" style="2" customWidth="1"/>
    <col min="11477" max="11477" width="20.6328125" style="2" customWidth="1"/>
    <col min="11478" max="11478" width="6.453125" style="2" customWidth="1"/>
    <col min="11479" max="11480" width="7.6328125" style="2" bestFit="1" customWidth="1"/>
    <col min="11481" max="11481" width="9.90625" style="2" bestFit="1" customWidth="1"/>
    <col min="11482" max="11485" width="7.6328125" style="2" bestFit="1" customWidth="1"/>
    <col min="11486" max="11486" width="9.90625" style="2" bestFit="1" customWidth="1"/>
    <col min="11487" max="11490" width="7.6328125" style="2" bestFit="1" customWidth="1"/>
    <col min="11491" max="11491" width="9.90625" style="2" bestFit="1" customWidth="1"/>
    <col min="11492" max="11497" width="4.36328125" style="2" customWidth="1"/>
    <col min="11498" max="11498" width="20.6328125" style="2" customWidth="1"/>
    <col min="11499" max="11728" width="8.7265625" style="2"/>
    <col min="11729" max="11730" width="4.36328125" style="2" customWidth="1"/>
    <col min="11731" max="11731" width="8" style="2" customWidth="1"/>
    <col min="11732" max="11732" width="9.6328125" style="2" customWidth="1"/>
    <col min="11733" max="11733" width="20.6328125" style="2" customWidth="1"/>
    <col min="11734" max="11734" width="6.453125" style="2" customWidth="1"/>
    <col min="11735" max="11736" width="7.6328125" style="2" bestFit="1" customWidth="1"/>
    <col min="11737" max="11737" width="9.90625" style="2" bestFit="1" customWidth="1"/>
    <col min="11738" max="11741" width="7.6328125" style="2" bestFit="1" customWidth="1"/>
    <col min="11742" max="11742" width="9.90625" style="2" bestFit="1" customWidth="1"/>
    <col min="11743" max="11746" width="7.6328125" style="2" bestFit="1" customWidth="1"/>
    <col min="11747" max="11747" width="9.90625" style="2" bestFit="1" customWidth="1"/>
    <col min="11748" max="11753" width="4.36328125" style="2" customWidth="1"/>
    <col min="11754" max="11754" width="20.6328125" style="2" customWidth="1"/>
    <col min="11755" max="11984" width="8.7265625" style="2"/>
    <col min="11985" max="11986" width="4.36328125" style="2" customWidth="1"/>
    <col min="11987" max="11987" width="8" style="2" customWidth="1"/>
    <col min="11988" max="11988" width="9.6328125" style="2" customWidth="1"/>
    <col min="11989" max="11989" width="20.6328125" style="2" customWidth="1"/>
    <col min="11990" max="11990" width="6.453125" style="2" customWidth="1"/>
    <col min="11991" max="11992" width="7.6328125" style="2" bestFit="1" customWidth="1"/>
    <col min="11993" max="11993" width="9.90625" style="2" bestFit="1" customWidth="1"/>
    <col min="11994" max="11997" width="7.6328125" style="2" bestFit="1" customWidth="1"/>
    <col min="11998" max="11998" width="9.90625" style="2" bestFit="1" customWidth="1"/>
    <col min="11999" max="12002" width="7.6328125" style="2" bestFit="1" customWidth="1"/>
    <col min="12003" max="12003" width="9.90625" style="2" bestFit="1" customWidth="1"/>
    <col min="12004" max="12009" width="4.36328125" style="2" customWidth="1"/>
    <col min="12010" max="12010" width="20.6328125" style="2" customWidth="1"/>
    <col min="12011" max="12240" width="8.7265625" style="2"/>
    <col min="12241" max="12242" width="4.36328125" style="2" customWidth="1"/>
    <col min="12243" max="12243" width="8" style="2" customWidth="1"/>
    <col min="12244" max="12244" width="9.6328125" style="2" customWidth="1"/>
    <col min="12245" max="12245" width="20.6328125" style="2" customWidth="1"/>
    <col min="12246" max="12246" width="6.453125" style="2" customWidth="1"/>
    <col min="12247" max="12248" width="7.6328125" style="2" bestFit="1" customWidth="1"/>
    <col min="12249" max="12249" width="9.90625" style="2" bestFit="1" customWidth="1"/>
    <col min="12250" max="12253" width="7.6328125" style="2" bestFit="1" customWidth="1"/>
    <col min="12254" max="12254" width="9.90625" style="2" bestFit="1" customWidth="1"/>
    <col min="12255" max="12258" width="7.6328125" style="2" bestFit="1" customWidth="1"/>
    <col min="12259" max="12259" width="9.90625" style="2" bestFit="1" customWidth="1"/>
    <col min="12260" max="12265" width="4.36328125" style="2" customWidth="1"/>
    <col min="12266" max="12266" width="20.6328125" style="2" customWidth="1"/>
    <col min="12267" max="12496" width="8.7265625" style="2"/>
    <col min="12497" max="12498" width="4.36328125" style="2" customWidth="1"/>
    <col min="12499" max="12499" width="8" style="2" customWidth="1"/>
    <col min="12500" max="12500" width="9.6328125" style="2" customWidth="1"/>
    <col min="12501" max="12501" width="20.6328125" style="2" customWidth="1"/>
    <col min="12502" max="12502" width="6.453125" style="2" customWidth="1"/>
    <col min="12503" max="12504" width="7.6328125" style="2" bestFit="1" customWidth="1"/>
    <col min="12505" max="12505" width="9.90625" style="2" bestFit="1" customWidth="1"/>
    <col min="12506" max="12509" width="7.6328125" style="2" bestFit="1" customWidth="1"/>
    <col min="12510" max="12510" width="9.90625" style="2" bestFit="1" customWidth="1"/>
    <col min="12511" max="12514" width="7.6328125" style="2" bestFit="1" customWidth="1"/>
    <col min="12515" max="12515" width="9.90625" style="2" bestFit="1" customWidth="1"/>
    <col min="12516" max="12521" width="4.36328125" style="2" customWidth="1"/>
    <col min="12522" max="12522" width="20.6328125" style="2" customWidth="1"/>
    <col min="12523" max="12752" width="8.7265625" style="2"/>
    <col min="12753" max="12754" width="4.36328125" style="2" customWidth="1"/>
    <col min="12755" max="12755" width="8" style="2" customWidth="1"/>
    <col min="12756" max="12756" width="9.6328125" style="2" customWidth="1"/>
    <col min="12757" max="12757" width="20.6328125" style="2" customWidth="1"/>
    <col min="12758" max="12758" width="6.453125" style="2" customWidth="1"/>
    <col min="12759" max="12760" width="7.6328125" style="2" bestFit="1" customWidth="1"/>
    <col min="12761" max="12761" width="9.90625" style="2" bestFit="1" customWidth="1"/>
    <col min="12762" max="12765" width="7.6328125" style="2" bestFit="1" customWidth="1"/>
    <col min="12766" max="12766" width="9.90625" style="2" bestFit="1" customWidth="1"/>
    <col min="12767" max="12770" width="7.6328125" style="2" bestFit="1" customWidth="1"/>
    <col min="12771" max="12771" width="9.90625" style="2" bestFit="1" customWidth="1"/>
    <col min="12772" max="12777" width="4.36328125" style="2" customWidth="1"/>
    <col min="12778" max="12778" width="20.6328125" style="2" customWidth="1"/>
    <col min="12779" max="13008" width="8.7265625" style="2"/>
    <col min="13009" max="13010" width="4.36328125" style="2" customWidth="1"/>
    <col min="13011" max="13011" width="8" style="2" customWidth="1"/>
    <col min="13012" max="13012" width="9.6328125" style="2" customWidth="1"/>
    <col min="13013" max="13013" width="20.6328125" style="2" customWidth="1"/>
    <col min="13014" max="13014" width="6.453125" style="2" customWidth="1"/>
    <col min="13015" max="13016" width="7.6328125" style="2" bestFit="1" customWidth="1"/>
    <col min="13017" max="13017" width="9.90625" style="2" bestFit="1" customWidth="1"/>
    <col min="13018" max="13021" width="7.6328125" style="2" bestFit="1" customWidth="1"/>
    <col min="13022" max="13022" width="9.90625" style="2" bestFit="1" customWidth="1"/>
    <col min="13023" max="13026" width="7.6328125" style="2" bestFit="1" customWidth="1"/>
    <col min="13027" max="13027" width="9.90625" style="2" bestFit="1" customWidth="1"/>
    <col min="13028" max="13033" width="4.36328125" style="2" customWidth="1"/>
    <col min="13034" max="13034" width="20.6328125" style="2" customWidth="1"/>
    <col min="13035" max="13264" width="8.7265625" style="2"/>
    <col min="13265" max="13266" width="4.36328125" style="2" customWidth="1"/>
    <col min="13267" max="13267" width="8" style="2" customWidth="1"/>
    <col min="13268" max="13268" width="9.6328125" style="2" customWidth="1"/>
    <col min="13269" max="13269" width="20.6328125" style="2" customWidth="1"/>
    <col min="13270" max="13270" width="6.453125" style="2" customWidth="1"/>
    <col min="13271" max="13272" width="7.6328125" style="2" bestFit="1" customWidth="1"/>
    <col min="13273" max="13273" width="9.90625" style="2" bestFit="1" customWidth="1"/>
    <col min="13274" max="13277" width="7.6328125" style="2" bestFit="1" customWidth="1"/>
    <col min="13278" max="13278" width="9.90625" style="2" bestFit="1" customWidth="1"/>
    <col min="13279" max="13282" width="7.6328125" style="2" bestFit="1" customWidth="1"/>
    <col min="13283" max="13283" width="9.90625" style="2" bestFit="1" customWidth="1"/>
    <col min="13284" max="13289" width="4.36328125" style="2" customWidth="1"/>
    <col min="13290" max="13290" width="20.6328125" style="2" customWidth="1"/>
    <col min="13291" max="13520" width="8.7265625" style="2"/>
    <col min="13521" max="13522" width="4.36328125" style="2" customWidth="1"/>
    <col min="13523" max="13523" width="8" style="2" customWidth="1"/>
    <col min="13524" max="13524" width="9.6328125" style="2" customWidth="1"/>
    <col min="13525" max="13525" width="20.6328125" style="2" customWidth="1"/>
    <col min="13526" max="13526" width="6.453125" style="2" customWidth="1"/>
    <col min="13527" max="13528" width="7.6328125" style="2" bestFit="1" customWidth="1"/>
    <col min="13529" max="13529" width="9.90625" style="2" bestFit="1" customWidth="1"/>
    <col min="13530" max="13533" width="7.6328125" style="2" bestFit="1" customWidth="1"/>
    <col min="13534" max="13534" width="9.90625" style="2" bestFit="1" customWidth="1"/>
    <col min="13535" max="13538" width="7.6328125" style="2" bestFit="1" customWidth="1"/>
    <col min="13539" max="13539" width="9.90625" style="2" bestFit="1" customWidth="1"/>
    <col min="13540" max="13545" width="4.36328125" style="2" customWidth="1"/>
    <col min="13546" max="13546" width="20.6328125" style="2" customWidth="1"/>
    <col min="13547" max="13776" width="8.7265625" style="2"/>
    <col min="13777" max="13778" width="4.36328125" style="2" customWidth="1"/>
    <col min="13779" max="13779" width="8" style="2" customWidth="1"/>
    <col min="13780" max="13780" width="9.6328125" style="2" customWidth="1"/>
    <col min="13781" max="13781" width="20.6328125" style="2" customWidth="1"/>
    <col min="13782" max="13782" width="6.453125" style="2" customWidth="1"/>
    <col min="13783" max="13784" width="7.6328125" style="2" bestFit="1" customWidth="1"/>
    <col min="13785" max="13785" width="9.90625" style="2" bestFit="1" customWidth="1"/>
    <col min="13786" max="13789" width="7.6328125" style="2" bestFit="1" customWidth="1"/>
    <col min="13790" max="13790" width="9.90625" style="2" bestFit="1" customWidth="1"/>
    <col min="13791" max="13794" width="7.6328125" style="2" bestFit="1" customWidth="1"/>
    <col min="13795" max="13795" width="9.90625" style="2" bestFit="1" customWidth="1"/>
    <col min="13796" max="13801" width="4.36328125" style="2" customWidth="1"/>
    <col min="13802" max="13802" width="20.6328125" style="2" customWidth="1"/>
    <col min="13803" max="14032" width="8.7265625" style="2"/>
    <col min="14033" max="14034" width="4.36328125" style="2" customWidth="1"/>
    <col min="14035" max="14035" width="8" style="2" customWidth="1"/>
    <col min="14036" max="14036" width="9.6328125" style="2" customWidth="1"/>
    <col min="14037" max="14037" width="20.6328125" style="2" customWidth="1"/>
    <col min="14038" max="14038" width="6.453125" style="2" customWidth="1"/>
    <col min="14039" max="14040" width="7.6328125" style="2" bestFit="1" customWidth="1"/>
    <col min="14041" max="14041" width="9.90625" style="2" bestFit="1" customWidth="1"/>
    <col min="14042" max="14045" width="7.6328125" style="2" bestFit="1" customWidth="1"/>
    <col min="14046" max="14046" width="9.90625" style="2" bestFit="1" customWidth="1"/>
    <col min="14047" max="14050" width="7.6328125" style="2" bestFit="1" customWidth="1"/>
    <col min="14051" max="14051" width="9.90625" style="2" bestFit="1" customWidth="1"/>
    <col min="14052" max="14057" width="4.36328125" style="2" customWidth="1"/>
    <col min="14058" max="14058" width="20.6328125" style="2" customWidth="1"/>
    <col min="14059" max="14288" width="8.7265625" style="2"/>
    <col min="14289" max="14290" width="4.36328125" style="2" customWidth="1"/>
    <col min="14291" max="14291" width="8" style="2" customWidth="1"/>
    <col min="14292" max="14292" width="9.6328125" style="2" customWidth="1"/>
    <col min="14293" max="14293" width="20.6328125" style="2" customWidth="1"/>
    <col min="14294" max="14294" width="6.453125" style="2" customWidth="1"/>
    <col min="14295" max="14296" width="7.6328125" style="2" bestFit="1" customWidth="1"/>
    <col min="14297" max="14297" width="9.90625" style="2" bestFit="1" customWidth="1"/>
    <col min="14298" max="14301" width="7.6328125" style="2" bestFit="1" customWidth="1"/>
    <col min="14302" max="14302" width="9.90625" style="2" bestFit="1" customWidth="1"/>
    <col min="14303" max="14306" width="7.6328125" style="2" bestFit="1" customWidth="1"/>
    <col min="14307" max="14307" width="9.90625" style="2" bestFit="1" customWidth="1"/>
    <col min="14308" max="14313" width="4.36328125" style="2" customWidth="1"/>
    <col min="14314" max="14314" width="20.6328125" style="2" customWidth="1"/>
    <col min="14315" max="14544" width="8.7265625" style="2"/>
    <col min="14545" max="14546" width="4.36328125" style="2" customWidth="1"/>
    <col min="14547" max="14547" width="8" style="2" customWidth="1"/>
    <col min="14548" max="14548" width="9.6328125" style="2" customWidth="1"/>
    <col min="14549" max="14549" width="20.6328125" style="2" customWidth="1"/>
    <col min="14550" max="14550" width="6.453125" style="2" customWidth="1"/>
    <col min="14551" max="14552" width="7.6328125" style="2" bestFit="1" customWidth="1"/>
    <col min="14553" max="14553" width="9.90625" style="2" bestFit="1" customWidth="1"/>
    <col min="14554" max="14557" width="7.6328125" style="2" bestFit="1" customWidth="1"/>
    <col min="14558" max="14558" width="9.90625" style="2" bestFit="1" customWidth="1"/>
    <col min="14559" max="14562" width="7.6328125" style="2" bestFit="1" customWidth="1"/>
    <col min="14563" max="14563" width="9.90625" style="2" bestFit="1" customWidth="1"/>
    <col min="14564" max="14569" width="4.36328125" style="2" customWidth="1"/>
    <col min="14570" max="14570" width="20.6328125" style="2" customWidth="1"/>
    <col min="14571" max="14800" width="8.7265625" style="2"/>
    <col min="14801" max="14802" width="4.36328125" style="2" customWidth="1"/>
    <col min="14803" max="14803" width="8" style="2" customWidth="1"/>
    <col min="14804" max="14804" width="9.6328125" style="2" customWidth="1"/>
    <col min="14805" max="14805" width="20.6328125" style="2" customWidth="1"/>
    <col min="14806" max="14806" width="6.453125" style="2" customWidth="1"/>
    <col min="14807" max="14808" width="7.6328125" style="2" bestFit="1" customWidth="1"/>
    <col min="14809" max="14809" width="9.90625" style="2" bestFit="1" customWidth="1"/>
    <col min="14810" max="14813" width="7.6328125" style="2" bestFit="1" customWidth="1"/>
    <col min="14814" max="14814" width="9.90625" style="2" bestFit="1" customWidth="1"/>
    <col min="14815" max="14818" width="7.6328125" style="2" bestFit="1" customWidth="1"/>
    <col min="14819" max="14819" width="9.90625" style="2" bestFit="1" customWidth="1"/>
    <col min="14820" max="14825" width="4.36328125" style="2" customWidth="1"/>
    <col min="14826" max="14826" width="20.6328125" style="2" customWidth="1"/>
    <col min="14827" max="15056" width="8.7265625" style="2"/>
    <col min="15057" max="15058" width="4.36328125" style="2" customWidth="1"/>
    <col min="15059" max="15059" width="8" style="2" customWidth="1"/>
    <col min="15060" max="15060" width="9.6328125" style="2" customWidth="1"/>
    <col min="15061" max="15061" width="20.6328125" style="2" customWidth="1"/>
    <col min="15062" max="15062" width="6.453125" style="2" customWidth="1"/>
    <col min="15063" max="15064" width="7.6328125" style="2" bestFit="1" customWidth="1"/>
    <col min="15065" max="15065" width="9.90625" style="2" bestFit="1" customWidth="1"/>
    <col min="15066" max="15069" width="7.6328125" style="2" bestFit="1" customWidth="1"/>
    <col min="15070" max="15070" width="9.90625" style="2" bestFit="1" customWidth="1"/>
    <col min="15071" max="15074" width="7.6328125" style="2" bestFit="1" customWidth="1"/>
    <col min="15075" max="15075" width="9.90625" style="2" bestFit="1" customWidth="1"/>
    <col min="15076" max="15081" width="4.36328125" style="2" customWidth="1"/>
    <col min="15082" max="15082" width="20.6328125" style="2" customWidth="1"/>
    <col min="15083" max="15312" width="8.7265625" style="2"/>
    <col min="15313" max="15314" width="4.36328125" style="2" customWidth="1"/>
    <col min="15315" max="15315" width="8" style="2" customWidth="1"/>
    <col min="15316" max="15316" width="9.6328125" style="2" customWidth="1"/>
    <col min="15317" max="15317" width="20.6328125" style="2" customWidth="1"/>
    <col min="15318" max="15318" width="6.453125" style="2" customWidth="1"/>
    <col min="15319" max="15320" width="7.6328125" style="2" bestFit="1" customWidth="1"/>
    <col min="15321" max="15321" width="9.90625" style="2" bestFit="1" customWidth="1"/>
    <col min="15322" max="15325" width="7.6328125" style="2" bestFit="1" customWidth="1"/>
    <col min="15326" max="15326" width="9.90625" style="2" bestFit="1" customWidth="1"/>
    <col min="15327" max="15330" width="7.6328125" style="2" bestFit="1" customWidth="1"/>
    <col min="15331" max="15331" width="9.90625" style="2" bestFit="1" customWidth="1"/>
    <col min="15332" max="15337" width="4.36328125" style="2" customWidth="1"/>
    <col min="15338" max="15338" width="20.6328125" style="2" customWidth="1"/>
    <col min="15339" max="15568" width="8.7265625" style="2"/>
    <col min="15569" max="15570" width="4.36328125" style="2" customWidth="1"/>
    <col min="15571" max="15571" width="8" style="2" customWidth="1"/>
    <col min="15572" max="15572" width="9.6328125" style="2" customWidth="1"/>
    <col min="15573" max="15573" width="20.6328125" style="2" customWidth="1"/>
    <col min="15574" max="15574" width="6.453125" style="2" customWidth="1"/>
    <col min="15575" max="15576" width="7.6328125" style="2" bestFit="1" customWidth="1"/>
    <col min="15577" max="15577" width="9.90625" style="2" bestFit="1" customWidth="1"/>
    <col min="15578" max="15581" width="7.6328125" style="2" bestFit="1" customWidth="1"/>
    <col min="15582" max="15582" width="9.90625" style="2" bestFit="1" customWidth="1"/>
    <col min="15583" max="15586" width="7.6328125" style="2" bestFit="1" customWidth="1"/>
    <col min="15587" max="15587" width="9.90625" style="2" bestFit="1" customWidth="1"/>
    <col min="15588" max="15593" width="4.36328125" style="2" customWidth="1"/>
    <col min="15594" max="15594" width="20.6328125" style="2" customWidth="1"/>
    <col min="15595" max="15824" width="8.7265625" style="2"/>
    <col min="15825" max="15826" width="4.36328125" style="2" customWidth="1"/>
    <col min="15827" max="15827" width="8" style="2" customWidth="1"/>
    <col min="15828" max="15828" width="9.6328125" style="2" customWidth="1"/>
    <col min="15829" max="15829" width="20.6328125" style="2" customWidth="1"/>
    <col min="15830" max="15830" width="6.453125" style="2" customWidth="1"/>
    <col min="15831" max="15832" width="7.6328125" style="2" bestFit="1" customWidth="1"/>
    <col min="15833" max="15833" width="9.90625" style="2" bestFit="1" customWidth="1"/>
    <col min="15834" max="15837" width="7.6328125" style="2" bestFit="1" customWidth="1"/>
    <col min="15838" max="15838" width="9.90625" style="2" bestFit="1" customWidth="1"/>
    <col min="15839" max="15842" width="7.6328125" style="2" bestFit="1" customWidth="1"/>
    <col min="15843" max="15843" width="9.90625" style="2" bestFit="1" customWidth="1"/>
    <col min="15844" max="15849" width="4.36328125" style="2" customWidth="1"/>
    <col min="15850" max="15850" width="20.6328125" style="2" customWidth="1"/>
    <col min="15851" max="16080" width="8.7265625" style="2"/>
    <col min="16081" max="16082" width="4.36328125" style="2" customWidth="1"/>
    <col min="16083" max="16083" width="8" style="2" customWidth="1"/>
    <col min="16084" max="16084" width="9.6328125" style="2" customWidth="1"/>
    <col min="16085" max="16085" width="20.6328125" style="2" customWidth="1"/>
    <col min="16086" max="16086" width="6.453125" style="2" customWidth="1"/>
    <col min="16087" max="16088" width="7.6328125" style="2" bestFit="1" customWidth="1"/>
    <col min="16089" max="16089" width="9.90625" style="2" bestFit="1" customWidth="1"/>
    <col min="16090" max="16093" width="7.6328125" style="2" bestFit="1" customWidth="1"/>
    <col min="16094" max="16094" width="9.90625" style="2" bestFit="1" customWidth="1"/>
    <col min="16095" max="16098" width="7.6328125" style="2" bestFit="1" customWidth="1"/>
    <col min="16099" max="16099" width="9.90625" style="2" bestFit="1" customWidth="1"/>
    <col min="16100" max="16105" width="4.36328125" style="2" customWidth="1"/>
    <col min="16106" max="16106" width="20.6328125" style="2" customWidth="1"/>
    <col min="16107" max="16384" width="8.7265625" style="2"/>
  </cols>
  <sheetData>
    <row r="1" spans="1:33" s="30" customFormat="1" ht="23.5" customHeight="1" x14ac:dyDescent="0.3">
      <c r="A1" s="84" t="s">
        <v>312</v>
      </c>
      <c r="B1" s="90"/>
      <c r="C1" s="90"/>
      <c r="D1" s="125"/>
      <c r="E1" s="90"/>
      <c r="F1" s="90"/>
      <c r="G1" s="126" t="s">
        <v>462</v>
      </c>
      <c r="H1" s="77"/>
      <c r="I1" s="77"/>
      <c r="J1" s="77"/>
      <c r="K1" s="76"/>
      <c r="L1" s="76"/>
      <c r="M1" s="76"/>
      <c r="N1" s="76"/>
      <c r="O1" s="29"/>
      <c r="P1" s="29"/>
      <c r="Q1" s="29"/>
      <c r="R1" s="77"/>
      <c r="S1" s="29"/>
      <c r="T1" s="77"/>
      <c r="U1" s="29"/>
      <c r="V1" s="29"/>
      <c r="W1" s="29"/>
      <c r="X1" s="29"/>
      <c r="Y1" s="29"/>
      <c r="Z1" s="77"/>
      <c r="AA1" s="77"/>
      <c r="AB1" s="90"/>
      <c r="AC1" s="90"/>
      <c r="AD1" s="90"/>
      <c r="AE1" s="90"/>
      <c r="AF1" s="90"/>
      <c r="AG1" s="90"/>
    </row>
    <row r="2" spans="1:33" s="59" customFormat="1" ht="5" customHeight="1" thickBot="1" x14ac:dyDescent="0.25">
      <c r="C2" s="57"/>
      <c r="D2" s="28"/>
      <c r="E2" s="28"/>
      <c r="F2" s="28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s="4" customFormat="1" ht="18.5" customHeight="1" thickBot="1" x14ac:dyDescent="0.25">
      <c r="A3" s="226" t="s">
        <v>1</v>
      </c>
      <c r="B3" s="227"/>
      <c r="C3" s="227"/>
      <c r="D3" s="227"/>
      <c r="E3" s="228"/>
      <c r="F3" s="221" t="s">
        <v>314</v>
      </c>
      <c r="G3" s="31"/>
      <c r="H3" s="31"/>
      <c r="I3" s="118" t="s">
        <v>2</v>
      </c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27"/>
      <c r="AB3" s="118" t="s">
        <v>305</v>
      </c>
      <c r="AC3" s="119"/>
      <c r="AD3" s="119"/>
      <c r="AE3" s="119"/>
      <c r="AF3" s="119"/>
      <c r="AG3" s="127"/>
    </row>
    <row r="4" spans="1:33" s="4" customFormat="1" ht="18.5" customHeight="1" thickBot="1" x14ac:dyDescent="0.25">
      <c r="A4" s="224" t="s">
        <v>169</v>
      </c>
      <c r="B4" s="225"/>
      <c r="C4" s="224" t="s">
        <v>3</v>
      </c>
      <c r="D4" s="225"/>
      <c r="E4" s="32"/>
      <c r="F4" s="222"/>
      <c r="G4" s="33"/>
      <c r="H4" s="33"/>
      <c r="I4" s="17" t="s">
        <v>315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20" t="s">
        <v>306</v>
      </c>
      <c r="AC4" s="121"/>
      <c r="AD4" s="121"/>
      <c r="AE4" s="121"/>
      <c r="AF4" s="121"/>
      <c r="AG4" s="209"/>
    </row>
    <row r="5" spans="1:33" s="4" customFormat="1" ht="12.5" customHeight="1" x14ac:dyDescent="0.2">
      <c r="A5" s="34"/>
      <c r="B5" s="35"/>
      <c r="C5" s="34"/>
      <c r="D5" s="35"/>
      <c r="E5" s="36"/>
      <c r="F5" s="222"/>
      <c r="G5" s="33"/>
      <c r="H5" s="33"/>
      <c r="I5" s="5">
        <v>1</v>
      </c>
      <c r="J5" s="6">
        <v>6</v>
      </c>
      <c r="K5" s="6">
        <v>8</v>
      </c>
      <c r="L5" s="6">
        <v>20</v>
      </c>
      <c r="M5" s="6">
        <v>23</v>
      </c>
      <c r="N5" s="6">
        <v>26</v>
      </c>
      <c r="O5" s="6">
        <v>27</v>
      </c>
      <c r="P5" s="6">
        <v>28</v>
      </c>
      <c r="Q5" s="6">
        <v>31</v>
      </c>
      <c r="R5" s="108">
        <v>37</v>
      </c>
      <c r="S5" s="6">
        <v>46</v>
      </c>
      <c r="T5" s="6">
        <v>53</v>
      </c>
      <c r="U5" s="7">
        <v>55</v>
      </c>
      <c r="V5" s="7">
        <v>61</v>
      </c>
      <c r="W5" s="6">
        <v>64</v>
      </c>
      <c r="X5" s="7">
        <v>77</v>
      </c>
      <c r="Y5" s="6">
        <v>84</v>
      </c>
      <c r="Z5" s="6">
        <v>85</v>
      </c>
      <c r="AA5" s="25">
        <v>122</v>
      </c>
      <c r="AB5" s="122">
        <v>300</v>
      </c>
      <c r="AC5" s="123"/>
      <c r="AD5" s="124"/>
      <c r="AE5" s="124"/>
      <c r="AF5" s="124"/>
      <c r="AG5" s="210"/>
    </row>
    <row r="6" spans="1:33" s="4" customFormat="1" ht="170" customHeight="1" thickBot="1" x14ac:dyDescent="0.25">
      <c r="A6" s="37" t="s">
        <v>194</v>
      </c>
      <c r="B6" s="38" t="s">
        <v>5</v>
      </c>
      <c r="C6" s="37" t="s">
        <v>4</v>
      </c>
      <c r="D6" s="38" t="s">
        <v>5</v>
      </c>
      <c r="E6" s="39" t="s">
        <v>304</v>
      </c>
      <c r="F6" s="223"/>
      <c r="G6" s="40" t="s">
        <v>6</v>
      </c>
      <c r="H6" s="40" t="s">
        <v>150</v>
      </c>
      <c r="I6" s="199" t="str">
        <f>HYPERLINK("#分類事項一覧! $B$3 "," 男女")</f>
        <v xml:space="preserve"> 男女</v>
      </c>
      <c r="J6" s="200" t="str">
        <f>HYPERLINK("#分類事項一覧! $B$48 "," 年齢")</f>
        <v xml:space="preserve"> 年齢</v>
      </c>
      <c r="K6" s="200" t="str">
        <f>HYPERLINK("#分類事項一覧! $B$70 "," 教育")</f>
        <v xml:space="preserve"> 教育</v>
      </c>
      <c r="L6" s="200" t="str">
        <f>HYPERLINK("#分類事項一覧! $B$247 "," 従業上の地位・雇用形態")</f>
        <v xml:space="preserve"> 従業上の地位・雇用形態</v>
      </c>
      <c r="M6" s="200" t="str">
        <f>HYPERLINK("#分類事項一覧! $B$295 "," 従業上の地位・雇用形態・雇用契約期間の定めの有無")</f>
        <v xml:space="preserve"> 従業上の地位・雇用形態・雇用契約期間の定めの有無</v>
      </c>
      <c r="N6" s="200" t="str">
        <f>HYPERLINK("#分類事項一覧! $B$358 "," 産業")</f>
        <v xml:space="preserve"> 産業</v>
      </c>
      <c r="O6" s="200" t="str">
        <f>HYPERLINK("#分類事項一覧! $B$395 "," 職業")</f>
        <v xml:space="preserve"> 職業</v>
      </c>
      <c r="P6" s="200" t="str">
        <f>HYPERLINK("#分類事項一覧! $B$433 "," 従業者規模")</f>
        <v xml:space="preserve"> 従業者規模</v>
      </c>
      <c r="Q6" s="200" t="str">
        <f>HYPERLINK("#分類事項一覧! $B$467 "," 年間就業日数")</f>
        <v xml:space="preserve"> 年間就業日数</v>
      </c>
      <c r="R6" s="200" t="str">
        <f>HYPERLINK("#分類事項一覧! $B$600 "," テレワーク実施の有無・頻度")</f>
        <v xml:space="preserve"> テレワーク実施の有無・頻度</v>
      </c>
      <c r="S6" s="200" t="str">
        <f>HYPERLINK("#分類事項一覧! $B$740 "," 就業希望意識")</f>
        <v xml:space="preserve"> 就業希望意識</v>
      </c>
      <c r="T6" s="200" t="str">
        <f>HYPERLINK("#分類事項一覧! $B$818 "," フリーランスの本業・副業の別")</f>
        <v xml:space="preserve"> フリーランスの本業・副業の別</v>
      </c>
      <c r="U6" s="201" t="str">
        <f>HYPERLINK("#分類事項一覧! $B$846 "," 就業希望の有無・求職活動の有無")</f>
        <v xml:space="preserve"> 就業希望の有無・求職活動の有無</v>
      </c>
      <c r="V6" s="201" t="str">
        <f>HYPERLINK("#分類事項一覧! $B$903 "," 希望する仕事の形態")</f>
        <v xml:space="preserve"> 希望する仕事の形態</v>
      </c>
      <c r="W6" s="200" t="str">
        <f>HYPERLINK("#分類事項一覧! $B$926 "," 非求職理由")</f>
        <v xml:space="preserve"> 非求職理由</v>
      </c>
      <c r="X6" s="201" t="str">
        <f>HYPERLINK("#分類事項一覧! $B$1052 "," 前職の離職理由")</f>
        <v xml:space="preserve"> 前職の離職理由</v>
      </c>
      <c r="Y6" s="200" t="str">
        <f>HYPERLINK("#分類事項一覧! $B$1119 "," 職業訓練・自己啓発の有無")</f>
        <v xml:space="preserve"> 職業訓練・自己啓発の有無</v>
      </c>
      <c r="Z6" s="200" t="str">
        <f>HYPERLINK("#分類事項一覧! $B$1127 "," 職業訓練・自己啓発の有無・職業訓練・自己啓発の内容")</f>
        <v xml:space="preserve"> 職業訓練・自己啓発の有無・職業訓練・自己啓発の内容</v>
      </c>
      <c r="AA6" s="205" t="str">
        <f>HYPERLINK("#分類事項一覧! $B$1652 "," 副業の職業")</f>
        <v xml:space="preserve"> 副業の職業</v>
      </c>
      <c r="AB6" s="208" t="str">
        <f>HYPERLINK("#分類事項一覧! $B$2321 "," 地域区分")</f>
        <v xml:space="preserve"> 地域区分</v>
      </c>
      <c r="AC6" s="41" t="s">
        <v>307</v>
      </c>
      <c r="AD6" s="66" t="s">
        <v>308</v>
      </c>
      <c r="AE6" s="66" t="s">
        <v>309</v>
      </c>
      <c r="AF6" s="66" t="s">
        <v>310</v>
      </c>
      <c r="AG6" s="211" t="s">
        <v>311</v>
      </c>
    </row>
    <row r="7" spans="1:33" s="3" customFormat="1" ht="12" customHeight="1" x14ac:dyDescent="0.2">
      <c r="A7" s="42" t="s">
        <v>242</v>
      </c>
      <c r="B7" s="43" t="s">
        <v>15</v>
      </c>
      <c r="C7" s="42" t="s">
        <v>97</v>
      </c>
      <c r="D7" s="43" t="s">
        <v>15</v>
      </c>
      <c r="E7" s="44" t="s">
        <v>98</v>
      </c>
      <c r="F7" s="44" t="s">
        <v>463</v>
      </c>
      <c r="G7" s="45" t="s">
        <v>0</v>
      </c>
      <c r="H7" s="45" t="s">
        <v>156</v>
      </c>
      <c r="I7" s="9">
        <v>3</v>
      </c>
      <c r="J7" s="10">
        <v>7</v>
      </c>
      <c r="K7" s="10">
        <v>15</v>
      </c>
      <c r="L7" s="10"/>
      <c r="M7" s="10"/>
      <c r="N7" s="10"/>
      <c r="O7" s="10"/>
      <c r="P7" s="10"/>
      <c r="Q7" s="10"/>
      <c r="R7" s="46"/>
      <c r="S7" s="10"/>
      <c r="T7" s="46"/>
      <c r="U7" s="24"/>
      <c r="V7" s="24"/>
      <c r="W7" s="10"/>
      <c r="X7" s="24"/>
      <c r="Y7" s="10"/>
      <c r="Z7" s="10">
        <v>7</v>
      </c>
      <c r="AA7" s="46"/>
      <c r="AB7" s="67">
        <v>134</v>
      </c>
      <c r="AC7" s="10" t="s">
        <v>131</v>
      </c>
      <c r="AD7" s="24" t="s">
        <v>131</v>
      </c>
      <c r="AE7" s="24" t="s">
        <v>131</v>
      </c>
      <c r="AF7" s="24" t="s">
        <v>131</v>
      </c>
      <c r="AG7" s="26" t="s">
        <v>131</v>
      </c>
    </row>
    <row r="8" spans="1:33" s="3" customFormat="1" ht="12" customHeight="1" x14ac:dyDescent="0.2">
      <c r="A8" s="47" t="s">
        <v>243</v>
      </c>
      <c r="B8" s="48" t="s">
        <v>15</v>
      </c>
      <c r="C8" s="47" t="s">
        <v>99</v>
      </c>
      <c r="D8" s="48" t="s">
        <v>15</v>
      </c>
      <c r="E8" s="60" t="s">
        <v>100</v>
      </c>
      <c r="F8" s="60" t="s">
        <v>464</v>
      </c>
      <c r="G8" s="50" t="s">
        <v>9</v>
      </c>
      <c r="H8" s="50" t="s">
        <v>156</v>
      </c>
      <c r="I8" s="11">
        <v>3</v>
      </c>
      <c r="J8" s="12">
        <v>7</v>
      </c>
      <c r="K8" s="12"/>
      <c r="L8" s="12"/>
      <c r="M8" s="12"/>
      <c r="N8" s="12"/>
      <c r="O8" s="12"/>
      <c r="P8" s="12"/>
      <c r="Q8" s="12"/>
      <c r="R8" s="51"/>
      <c r="S8" s="12"/>
      <c r="T8" s="51"/>
      <c r="U8" s="13"/>
      <c r="V8" s="13"/>
      <c r="W8" s="12"/>
      <c r="X8" s="13"/>
      <c r="Y8" s="12"/>
      <c r="Z8" s="12">
        <v>29</v>
      </c>
      <c r="AA8" s="51"/>
      <c r="AB8" s="68">
        <v>134</v>
      </c>
      <c r="AC8" s="12" t="s">
        <v>131</v>
      </c>
      <c r="AD8" s="13" t="s">
        <v>131</v>
      </c>
      <c r="AE8" s="13" t="s">
        <v>131</v>
      </c>
      <c r="AF8" s="13" t="s">
        <v>131</v>
      </c>
      <c r="AG8" s="19" t="s">
        <v>131</v>
      </c>
    </row>
    <row r="9" spans="1:33" s="3" customFormat="1" ht="12" x14ac:dyDescent="0.2">
      <c r="A9" s="47" t="s">
        <v>287</v>
      </c>
      <c r="B9" s="48"/>
      <c r="C9" s="47" t="s">
        <v>101</v>
      </c>
      <c r="D9" s="48"/>
      <c r="E9" s="49" t="s">
        <v>431</v>
      </c>
      <c r="F9" s="49" t="s">
        <v>465</v>
      </c>
      <c r="G9" s="50" t="s">
        <v>9</v>
      </c>
      <c r="H9" s="50" t="s">
        <v>156</v>
      </c>
      <c r="I9" s="11">
        <v>3</v>
      </c>
      <c r="J9" s="12">
        <v>7</v>
      </c>
      <c r="K9" s="12"/>
      <c r="L9" s="51"/>
      <c r="M9" s="12"/>
      <c r="N9" s="12">
        <v>21</v>
      </c>
      <c r="O9" s="12"/>
      <c r="P9" s="12"/>
      <c r="Q9" s="12"/>
      <c r="R9" s="51"/>
      <c r="S9" s="12"/>
      <c r="T9" s="51"/>
      <c r="U9" s="13"/>
      <c r="V9" s="13"/>
      <c r="W9" s="12"/>
      <c r="X9" s="13"/>
      <c r="Y9" s="12">
        <v>2</v>
      </c>
      <c r="Z9" s="12"/>
      <c r="AA9" s="51"/>
      <c r="AB9" s="68">
        <v>134</v>
      </c>
      <c r="AC9" s="12" t="s">
        <v>131</v>
      </c>
      <c r="AD9" s="13" t="s">
        <v>131</v>
      </c>
      <c r="AE9" s="13" t="s">
        <v>131</v>
      </c>
      <c r="AF9" s="13" t="s">
        <v>131</v>
      </c>
      <c r="AG9" s="19" t="s">
        <v>131</v>
      </c>
    </row>
    <row r="10" spans="1:33" s="3" customFormat="1" ht="12" x14ac:dyDescent="0.2">
      <c r="A10" s="47" t="s">
        <v>244</v>
      </c>
      <c r="B10" s="48"/>
      <c r="C10" s="47" t="s">
        <v>102</v>
      </c>
      <c r="D10" s="48"/>
      <c r="E10" s="49" t="s">
        <v>431</v>
      </c>
      <c r="F10" s="49" t="s">
        <v>466</v>
      </c>
      <c r="G10" s="50" t="s">
        <v>9</v>
      </c>
      <c r="H10" s="50" t="s">
        <v>156</v>
      </c>
      <c r="I10" s="11">
        <v>3</v>
      </c>
      <c r="J10" s="12">
        <v>7</v>
      </c>
      <c r="K10" s="12"/>
      <c r="L10" s="51"/>
      <c r="M10" s="12"/>
      <c r="N10" s="12"/>
      <c r="O10" s="12">
        <v>13</v>
      </c>
      <c r="P10" s="12"/>
      <c r="Q10" s="12"/>
      <c r="R10" s="51"/>
      <c r="S10" s="12"/>
      <c r="T10" s="51"/>
      <c r="U10" s="13"/>
      <c r="V10" s="13"/>
      <c r="W10" s="12"/>
      <c r="X10" s="13"/>
      <c r="Y10" s="12">
        <v>2</v>
      </c>
      <c r="Z10" s="12"/>
      <c r="AA10" s="51"/>
      <c r="AB10" s="68">
        <v>134</v>
      </c>
      <c r="AC10" s="12" t="s">
        <v>131</v>
      </c>
      <c r="AD10" s="13" t="s">
        <v>131</v>
      </c>
      <c r="AE10" s="13" t="s">
        <v>131</v>
      </c>
      <c r="AF10" s="13" t="s">
        <v>131</v>
      </c>
      <c r="AG10" s="19" t="s">
        <v>131</v>
      </c>
    </row>
    <row r="11" spans="1:33" s="3" customFormat="1" ht="12" customHeight="1" x14ac:dyDescent="0.2">
      <c r="A11" s="47" t="s">
        <v>245</v>
      </c>
      <c r="B11" s="48" t="s">
        <v>15</v>
      </c>
      <c r="C11" s="47" t="s">
        <v>103</v>
      </c>
      <c r="D11" s="48" t="s">
        <v>15</v>
      </c>
      <c r="E11" s="49" t="s">
        <v>88</v>
      </c>
      <c r="F11" s="49" t="s">
        <v>467</v>
      </c>
      <c r="G11" s="50" t="s">
        <v>9</v>
      </c>
      <c r="H11" s="50" t="s">
        <v>156</v>
      </c>
      <c r="I11" s="11">
        <v>3</v>
      </c>
      <c r="J11" s="12">
        <v>7</v>
      </c>
      <c r="K11" s="12">
        <v>15</v>
      </c>
      <c r="L11" s="12"/>
      <c r="M11" s="12"/>
      <c r="N11" s="12"/>
      <c r="O11" s="12"/>
      <c r="P11" s="12"/>
      <c r="Q11" s="12"/>
      <c r="R11" s="51"/>
      <c r="S11" s="12">
        <v>5</v>
      </c>
      <c r="T11" s="51"/>
      <c r="U11" s="13"/>
      <c r="V11" s="13"/>
      <c r="W11" s="12"/>
      <c r="X11" s="13"/>
      <c r="Y11" s="12">
        <v>2</v>
      </c>
      <c r="Z11" s="12"/>
      <c r="AA11" s="51"/>
      <c r="AB11" s="68">
        <v>134</v>
      </c>
      <c r="AC11" s="12" t="s">
        <v>131</v>
      </c>
      <c r="AD11" s="13" t="s">
        <v>131</v>
      </c>
      <c r="AE11" s="13" t="s">
        <v>131</v>
      </c>
      <c r="AF11" s="13" t="s">
        <v>131</v>
      </c>
      <c r="AG11" s="19" t="s">
        <v>131</v>
      </c>
    </row>
    <row r="12" spans="1:33" s="3" customFormat="1" ht="12" customHeight="1" x14ac:dyDescent="0.2">
      <c r="A12" s="47" t="s">
        <v>246</v>
      </c>
      <c r="B12" s="48"/>
      <c r="C12" s="47" t="s">
        <v>104</v>
      </c>
      <c r="D12" s="48"/>
      <c r="E12" s="49"/>
      <c r="F12" s="49" t="s">
        <v>468</v>
      </c>
      <c r="G12" s="50" t="s">
        <v>9</v>
      </c>
      <c r="H12" s="50" t="s">
        <v>156</v>
      </c>
      <c r="I12" s="11">
        <v>3</v>
      </c>
      <c r="J12" s="12"/>
      <c r="K12" s="12"/>
      <c r="L12" s="12"/>
      <c r="M12" s="110">
        <v>25</v>
      </c>
      <c r="N12" s="12"/>
      <c r="O12" s="12"/>
      <c r="P12" s="12">
        <v>14</v>
      </c>
      <c r="Q12" s="12"/>
      <c r="R12" s="51"/>
      <c r="S12" s="12"/>
      <c r="T12" s="51"/>
      <c r="U12" s="13"/>
      <c r="V12" s="13"/>
      <c r="W12" s="12"/>
      <c r="X12" s="13"/>
      <c r="Y12" s="12">
        <v>2</v>
      </c>
      <c r="Z12" s="12"/>
      <c r="AA12" s="51"/>
      <c r="AB12" s="68">
        <v>134</v>
      </c>
      <c r="AC12" s="12" t="s">
        <v>131</v>
      </c>
      <c r="AD12" s="13" t="s">
        <v>131</v>
      </c>
      <c r="AE12" s="13" t="s">
        <v>131</v>
      </c>
      <c r="AF12" s="13" t="s">
        <v>131</v>
      </c>
      <c r="AG12" s="19" t="s">
        <v>131</v>
      </c>
    </row>
    <row r="13" spans="1:33" s="3" customFormat="1" ht="12" customHeight="1" x14ac:dyDescent="0.2">
      <c r="A13" s="47" t="s">
        <v>247</v>
      </c>
      <c r="B13" s="48" t="s">
        <v>15</v>
      </c>
      <c r="C13" s="47" t="s">
        <v>105</v>
      </c>
      <c r="D13" s="48" t="s">
        <v>15</v>
      </c>
      <c r="E13" s="49" t="s">
        <v>94</v>
      </c>
      <c r="F13" s="49" t="s">
        <v>469</v>
      </c>
      <c r="G13" s="50" t="s">
        <v>11</v>
      </c>
      <c r="H13" s="50" t="s">
        <v>156</v>
      </c>
      <c r="I13" s="11">
        <v>3</v>
      </c>
      <c r="J13" s="12">
        <v>7</v>
      </c>
      <c r="K13" s="12"/>
      <c r="L13" s="12"/>
      <c r="M13" s="12"/>
      <c r="N13" s="12"/>
      <c r="O13" s="12"/>
      <c r="P13" s="12"/>
      <c r="Q13" s="12"/>
      <c r="R13" s="51"/>
      <c r="S13" s="12"/>
      <c r="T13" s="51"/>
      <c r="U13" s="13">
        <v>5</v>
      </c>
      <c r="V13" s="13"/>
      <c r="W13" s="12"/>
      <c r="X13" s="13"/>
      <c r="Y13" s="12">
        <v>2</v>
      </c>
      <c r="Z13" s="12"/>
      <c r="AA13" s="51"/>
      <c r="AB13" s="68">
        <v>134</v>
      </c>
      <c r="AC13" s="12" t="s">
        <v>131</v>
      </c>
      <c r="AD13" s="13" t="s">
        <v>131</v>
      </c>
      <c r="AE13" s="13" t="s">
        <v>131</v>
      </c>
      <c r="AF13" s="13" t="s">
        <v>131</v>
      </c>
      <c r="AG13" s="19" t="s">
        <v>131</v>
      </c>
    </row>
    <row r="14" spans="1:33" s="3" customFormat="1" ht="24" x14ac:dyDescent="0.2">
      <c r="A14" s="47" t="s">
        <v>288</v>
      </c>
      <c r="B14" s="48" t="s">
        <v>15</v>
      </c>
      <c r="C14" s="47" t="s">
        <v>106</v>
      </c>
      <c r="D14" s="48" t="s">
        <v>15</v>
      </c>
      <c r="E14" s="49" t="s">
        <v>97</v>
      </c>
      <c r="F14" s="49" t="s">
        <v>470</v>
      </c>
      <c r="G14" s="50" t="s">
        <v>107</v>
      </c>
      <c r="H14" s="50" t="s">
        <v>156</v>
      </c>
      <c r="I14" s="11">
        <v>3</v>
      </c>
      <c r="J14" s="12">
        <v>7</v>
      </c>
      <c r="K14" s="12"/>
      <c r="L14" s="12"/>
      <c r="M14" s="12"/>
      <c r="N14" s="12"/>
      <c r="O14" s="12"/>
      <c r="P14" s="12"/>
      <c r="Q14" s="12"/>
      <c r="R14" s="51"/>
      <c r="S14" s="12"/>
      <c r="T14" s="51"/>
      <c r="U14" s="13"/>
      <c r="V14" s="13"/>
      <c r="W14" s="12">
        <v>12</v>
      </c>
      <c r="X14" s="13"/>
      <c r="Y14" s="12">
        <v>2</v>
      </c>
      <c r="Z14" s="12"/>
      <c r="AA14" s="51"/>
      <c r="AB14" s="68">
        <v>134</v>
      </c>
      <c r="AC14" s="12" t="s">
        <v>131</v>
      </c>
      <c r="AD14" s="13" t="s">
        <v>131</v>
      </c>
      <c r="AE14" s="13" t="s">
        <v>131</v>
      </c>
      <c r="AF14" s="13" t="s">
        <v>131</v>
      </c>
      <c r="AG14" s="19" t="s">
        <v>131</v>
      </c>
    </row>
    <row r="15" spans="1:33" s="3" customFormat="1" ht="12" customHeight="1" x14ac:dyDescent="0.2">
      <c r="A15" s="47" t="s">
        <v>248</v>
      </c>
      <c r="B15" s="48" t="s">
        <v>15</v>
      </c>
      <c r="C15" s="47" t="s">
        <v>108</v>
      </c>
      <c r="D15" s="48" t="s">
        <v>15</v>
      </c>
      <c r="E15" s="49" t="s">
        <v>99</v>
      </c>
      <c r="F15" s="49" t="s">
        <v>471</v>
      </c>
      <c r="G15" s="50" t="s">
        <v>109</v>
      </c>
      <c r="H15" s="50" t="s">
        <v>156</v>
      </c>
      <c r="I15" s="11">
        <v>3</v>
      </c>
      <c r="J15" s="12">
        <v>7</v>
      </c>
      <c r="K15" s="12"/>
      <c r="L15" s="12"/>
      <c r="M15" s="12"/>
      <c r="N15" s="12"/>
      <c r="O15" s="12"/>
      <c r="P15" s="12"/>
      <c r="Q15" s="12"/>
      <c r="R15" s="51"/>
      <c r="S15" s="12"/>
      <c r="T15" s="51"/>
      <c r="U15" s="13"/>
      <c r="V15" s="13">
        <v>9</v>
      </c>
      <c r="W15" s="12"/>
      <c r="X15" s="13"/>
      <c r="Y15" s="12">
        <v>2</v>
      </c>
      <c r="Z15" s="12"/>
      <c r="AA15" s="51"/>
      <c r="AB15" s="68">
        <v>134</v>
      </c>
      <c r="AC15" s="12" t="s">
        <v>131</v>
      </c>
      <c r="AD15" s="13" t="s">
        <v>131</v>
      </c>
      <c r="AE15" s="13" t="s">
        <v>131</v>
      </c>
      <c r="AF15" s="13" t="s">
        <v>131</v>
      </c>
      <c r="AG15" s="19" t="s">
        <v>131</v>
      </c>
    </row>
    <row r="16" spans="1:33" s="3" customFormat="1" ht="24" x14ac:dyDescent="0.2">
      <c r="A16" s="47" t="s">
        <v>249</v>
      </c>
      <c r="B16" s="62" t="s">
        <v>15</v>
      </c>
      <c r="C16" s="61" t="s">
        <v>110</v>
      </c>
      <c r="D16" s="62" t="s">
        <v>15</v>
      </c>
      <c r="E16" s="63" t="s">
        <v>101</v>
      </c>
      <c r="F16" s="63" t="s">
        <v>472</v>
      </c>
      <c r="G16" s="64" t="s">
        <v>201</v>
      </c>
      <c r="H16" s="64" t="s">
        <v>156</v>
      </c>
      <c r="I16" s="21">
        <v>3</v>
      </c>
      <c r="J16" s="22">
        <v>7</v>
      </c>
      <c r="K16" s="22"/>
      <c r="L16" s="22"/>
      <c r="M16" s="22"/>
      <c r="N16" s="22"/>
      <c r="O16" s="22"/>
      <c r="P16" s="22"/>
      <c r="Q16" s="22"/>
      <c r="R16" s="65"/>
      <c r="S16" s="22"/>
      <c r="T16" s="65"/>
      <c r="U16" s="23"/>
      <c r="V16" s="23"/>
      <c r="W16" s="22"/>
      <c r="X16" s="23">
        <v>16</v>
      </c>
      <c r="Y16" s="22">
        <v>2</v>
      </c>
      <c r="Z16" s="22"/>
      <c r="AA16" s="65"/>
      <c r="AB16" s="68">
        <v>134</v>
      </c>
      <c r="AC16" s="12" t="s">
        <v>131</v>
      </c>
      <c r="AD16" s="13" t="s">
        <v>131</v>
      </c>
      <c r="AE16" s="13" t="s">
        <v>131</v>
      </c>
      <c r="AF16" s="13" t="s">
        <v>131</v>
      </c>
      <c r="AG16" s="19" t="s">
        <v>131</v>
      </c>
    </row>
    <row r="17" spans="1:33" s="4" customFormat="1" ht="12" x14ac:dyDescent="0.2">
      <c r="A17" s="47" t="s">
        <v>250</v>
      </c>
      <c r="B17" s="48"/>
      <c r="C17" s="47" t="s">
        <v>431</v>
      </c>
      <c r="D17" s="48"/>
      <c r="E17" s="49" t="s">
        <v>431</v>
      </c>
      <c r="F17" s="49" t="s">
        <v>473</v>
      </c>
      <c r="G17" s="50" t="s">
        <v>9</v>
      </c>
      <c r="H17" s="50" t="s">
        <v>156</v>
      </c>
      <c r="I17" s="11">
        <v>3</v>
      </c>
      <c r="J17" s="12"/>
      <c r="K17" s="12"/>
      <c r="L17" s="12">
        <v>5</v>
      </c>
      <c r="M17" s="12"/>
      <c r="N17" s="12"/>
      <c r="O17" s="12"/>
      <c r="P17" s="12"/>
      <c r="Q17" s="12">
        <v>5</v>
      </c>
      <c r="R17" s="12">
        <v>3</v>
      </c>
      <c r="S17" s="12"/>
      <c r="T17" s="12"/>
      <c r="U17" s="12"/>
      <c r="V17" s="12"/>
      <c r="W17" s="12"/>
      <c r="X17" s="12"/>
      <c r="Y17" s="12"/>
      <c r="Z17" s="12">
        <v>7</v>
      </c>
      <c r="AA17" s="12"/>
      <c r="AB17" s="68">
        <v>134</v>
      </c>
      <c r="AC17" s="12" t="s">
        <v>131</v>
      </c>
      <c r="AD17" s="13" t="s">
        <v>131</v>
      </c>
      <c r="AE17" s="13" t="s">
        <v>131</v>
      </c>
      <c r="AF17" s="13" t="s">
        <v>131</v>
      </c>
      <c r="AG17" s="19" t="s">
        <v>131</v>
      </c>
    </row>
    <row r="18" spans="1:33" s="4" customFormat="1" ht="24" x14ac:dyDescent="0.2">
      <c r="A18" s="47" t="s">
        <v>289</v>
      </c>
      <c r="B18" s="48"/>
      <c r="C18" s="47" t="s">
        <v>431</v>
      </c>
      <c r="D18" s="48"/>
      <c r="E18" s="49" t="s">
        <v>431</v>
      </c>
      <c r="F18" s="49" t="s">
        <v>474</v>
      </c>
      <c r="G18" s="50" t="s">
        <v>195</v>
      </c>
      <c r="H18" s="50" t="s">
        <v>156</v>
      </c>
      <c r="I18" s="11">
        <v>3</v>
      </c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>
        <v>4</v>
      </c>
      <c r="U18" s="12"/>
      <c r="V18" s="12"/>
      <c r="W18" s="12"/>
      <c r="X18" s="12"/>
      <c r="Y18" s="12"/>
      <c r="Z18" s="12">
        <v>7</v>
      </c>
      <c r="AA18" s="12"/>
      <c r="AB18" s="68">
        <v>134</v>
      </c>
      <c r="AC18" s="12" t="s">
        <v>131</v>
      </c>
      <c r="AD18" s="13" t="s">
        <v>131</v>
      </c>
      <c r="AE18" s="13" t="s">
        <v>131</v>
      </c>
      <c r="AF18" s="13" t="s">
        <v>131</v>
      </c>
      <c r="AG18" s="19" t="s">
        <v>131</v>
      </c>
    </row>
    <row r="19" spans="1:33" s="4" customFormat="1" ht="12" customHeight="1" thickBot="1" x14ac:dyDescent="0.25">
      <c r="A19" s="52" t="s">
        <v>290</v>
      </c>
      <c r="B19" s="53"/>
      <c r="C19" s="52" t="s">
        <v>431</v>
      </c>
      <c r="D19" s="53"/>
      <c r="E19" s="54" t="s">
        <v>431</v>
      </c>
      <c r="F19" s="54" t="s">
        <v>475</v>
      </c>
      <c r="G19" s="55" t="s">
        <v>144</v>
      </c>
      <c r="H19" s="55" t="s">
        <v>156</v>
      </c>
      <c r="I19" s="14">
        <v>3</v>
      </c>
      <c r="J19" s="15">
        <v>7</v>
      </c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>
        <v>7</v>
      </c>
      <c r="AA19" s="15">
        <v>13</v>
      </c>
      <c r="AB19" s="69">
        <v>134</v>
      </c>
      <c r="AC19" s="15" t="s">
        <v>131</v>
      </c>
      <c r="AD19" s="16" t="s">
        <v>131</v>
      </c>
      <c r="AE19" s="16" t="s">
        <v>131</v>
      </c>
      <c r="AF19" s="16" t="s">
        <v>131</v>
      </c>
      <c r="AG19" s="20" t="s">
        <v>131</v>
      </c>
    </row>
    <row r="20" spans="1:33" x14ac:dyDescent="0.2">
      <c r="C20" s="2"/>
      <c r="D20" s="2"/>
      <c r="E20" s="2"/>
      <c r="F20" s="2"/>
      <c r="G20" s="2"/>
      <c r="H20" s="2"/>
      <c r="AB20"/>
      <c r="AC20"/>
      <c r="AD20"/>
      <c r="AE20"/>
      <c r="AF20"/>
      <c r="AG20"/>
    </row>
    <row r="21" spans="1:33" ht="13.5" customHeight="1" x14ac:dyDescent="0.2">
      <c r="C21" s="2"/>
      <c r="D21" s="2"/>
      <c r="E21" s="2"/>
      <c r="F21" s="2"/>
      <c r="G21" s="2"/>
      <c r="H21" s="2"/>
      <c r="AB21"/>
      <c r="AC21"/>
      <c r="AD21"/>
      <c r="AE21"/>
      <c r="AF21"/>
      <c r="AG21"/>
    </row>
    <row r="22" spans="1:33" x14ac:dyDescent="0.2">
      <c r="C22" s="2"/>
      <c r="D22" s="2"/>
      <c r="E22" s="2"/>
      <c r="F22" s="2"/>
      <c r="G22" s="2"/>
      <c r="H22" s="2"/>
      <c r="AB22"/>
      <c r="AC22"/>
      <c r="AD22"/>
      <c r="AE22"/>
      <c r="AF22"/>
      <c r="AG22"/>
    </row>
    <row r="23" spans="1:33" x14ac:dyDescent="0.2">
      <c r="C23" s="2"/>
      <c r="D23" s="2"/>
      <c r="E23" s="2"/>
      <c r="F23" s="2"/>
      <c r="G23" s="2"/>
      <c r="H23" s="2"/>
      <c r="AB23"/>
      <c r="AC23"/>
      <c r="AD23"/>
      <c r="AE23"/>
      <c r="AF23"/>
      <c r="AG23"/>
    </row>
    <row r="24" spans="1:33" x14ac:dyDescent="0.2">
      <c r="C24" s="2"/>
      <c r="D24" s="2"/>
      <c r="E24" s="2"/>
      <c r="F24" s="2"/>
      <c r="G24" s="2"/>
      <c r="H24" s="2"/>
      <c r="AB24"/>
      <c r="AC24"/>
      <c r="AD24"/>
      <c r="AE24"/>
      <c r="AF24"/>
      <c r="AG24"/>
    </row>
    <row r="25" spans="1:33" ht="13.5" customHeight="1" x14ac:dyDescent="0.2">
      <c r="C25" s="2"/>
      <c r="D25" s="2"/>
      <c r="E25" s="2"/>
      <c r="F25" s="2"/>
      <c r="G25" s="2"/>
      <c r="H25" s="2"/>
      <c r="AB25"/>
      <c r="AC25"/>
      <c r="AD25"/>
      <c r="AE25"/>
      <c r="AF25"/>
      <c r="AG25"/>
    </row>
    <row r="26" spans="1:33" x14ac:dyDescent="0.2">
      <c r="C26" s="2"/>
      <c r="D26" s="2"/>
      <c r="E26" s="2"/>
      <c r="F26" s="2"/>
      <c r="G26" s="2"/>
      <c r="H26" s="2"/>
      <c r="AB26"/>
      <c r="AC26"/>
      <c r="AD26"/>
      <c r="AE26"/>
      <c r="AF26"/>
      <c r="AG26"/>
    </row>
    <row r="27" spans="1:33" x14ac:dyDescent="0.2">
      <c r="C27" s="2"/>
      <c r="D27" s="2"/>
      <c r="E27" s="2"/>
      <c r="F27" s="2"/>
      <c r="G27" s="2"/>
      <c r="H27" s="2"/>
      <c r="AB27"/>
      <c r="AC27"/>
      <c r="AD27"/>
      <c r="AE27"/>
      <c r="AF27"/>
      <c r="AG27"/>
    </row>
    <row r="28" spans="1:33" x14ac:dyDescent="0.2">
      <c r="C28" s="2"/>
      <c r="D28" s="2"/>
      <c r="E28" s="2"/>
      <c r="F28" s="2"/>
      <c r="G28" s="2"/>
      <c r="H28" s="2"/>
      <c r="AB28"/>
      <c r="AC28"/>
      <c r="AD28"/>
      <c r="AE28"/>
      <c r="AF28"/>
      <c r="AG28"/>
    </row>
    <row r="29" spans="1:33" ht="13.5" customHeight="1" x14ac:dyDescent="0.2">
      <c r="C29" s="2"/>
      <c r="D29" s="2"/>
      <c r="E29" s="2"/>
      <c r="F29" s="2"/>
      <c r="G29" s="2"/>
      <c r="H29" s="2"/>
      <c r="AB29"/>
      <c r="AC29"/>
      <c r="AD29"/>
      <c r="AE29"/>
      <c r="AF29"/>
      <c r="AG29"/>
    </row>
    <row r="30" spans="1:33" x14ac:dyDescent="0.2">
      <c r="C30" s="2"/>
      <c r="D30" s="2"/>
      <c r="E30" s="2"/>
      <c r="F30" s="2"/>
      <c r="G30" s="2"/>
      <c r="H30" s="2"/>
      <c r="AB30"/>
      <c r="AC30"/>
      <c r="AD30"/>
      <c r="AE30"/>
      <c r="AF30"/>
      <c r="AG30"/>
    </row>
    <row r="31" spans="1:33" x14ac:dyDescent="0.2">
      <c r="C31" s="2"/>
      <c r="D31" s="2"/>
      <c r="E31" s="2"/>
      <c r="F31" s="2"/>
      <c r="G31" s="2"/>
      <c r="H31" s="2"/>
      <c r="AB31"/>
      <c r="AC31"/>
      <c r="AD31"/>
      <c r="AE31"/>
      <c r="AF31"/>
      <c r="AG31"/>
    </row>
    <row r="32" spans="1:33" x14ac:dyDescent="0.2">
      <c r="C32" s="2"/>
      <c r="D32" s="2"/>
      <c r="E32" s="2"/>
      <c r="F32" s="2"/>
      <c r="G32" s="2"/>
      <c r="H32" s="2"/>
      <c r="AB32"/>
      <c r="AC32"/>
      <c r="AD32"/>
      <c r="AE32"/>
      <c r="AF32"/>
      <c r="AG32"/>
    </row>
    <row r="33" spans="3:33" ht="13.5" customHeight="1" x14ac:dyDescent="0.2">
      <c r="C33" s="2"/>
      <c r="D33" s="2"/>
      <c r="E33" s="2"/>
      <c r="F33" s="2"/>
      <c r="G33" s="2"/>
      <c r="H33" s="2"/>
      <c r="AB33"/>
      <c r="AC33"/>
      <c r="AD33"/>
      <c r="AE33"/>
      <c r="AF33"/>
      <c r="AG33"/>
    </row>
    <row r="34" spans="3:33" ht="12" x14ac:dyDescent="0.2">
      <c r="C34" s="2"/>
      <c r="D34" s="2"/>
      <c r="E34" s="2"/>
      <c r="F34" s="2"/>
      <c r="G34" s="2"/>
      <c r="H34" s="2"/>
      <c r="AB34" s="2"/>
      <c r="AC34" s="2"/>
      <c r="AD34" s="2"/>
      <c r="AE34" s="2"/>
      <c r="AF34" s="2"/>
      <c r="AG34" s="2"/>
    </row>
    <row r="35" spans="3:33" ht="12" customHeight="1" x14ac:dyDescent="0.2">
      <c r="C35" s="2"/>
      <c r="D35" s="2"/>
      <c r="E35" s="2"/>
      <c r="F35" s="2"/>
      <c r="G35" s="2"/>
      <c r="H35" s="2"/>
      <c r="AB35" s="2"/>
      <c r="AC35" s="2"/>
      <c r="AD35" s="2"/>
      <c r="AE35" s="2"/>
      <c r="AF35" s="2"/>
      <c r="AG35" s="2"/>
    </row>
    <row r="36" spans="3:33" ht="12.75" customHeight="1" x14ac:dyDescent="0.2">
      <c r="C36" s="2"/>
      <c r="D36" s="2"/>
      <c r="E36" s="2"/>
      <c r="F36" s="2"/>
      <c r="G36" s="2"/>
      <c r="H36" s="2"/>
      <c r="AB36" s="2"/>
      <c r="AC36" s="2"/>
      <c r="AD36" s="2"/>
      <c r="AE36" s="2"/>
      <c r="AF36" s="2"/>
      <c r="AG36" s="2"/>
    </row>
    <row r="37" spans="3:33" ht="13.5" customHeight="1" x14ac:dyDescent="0.2">
      <c r="C37" s="2"/>
      <c r="D37" s="2"/>
      <c r="E37" s="2"/>
      <c r="F37" s="2"/>
      <c r="G37" s="2"/>
      <c r="H37" s="2"/>
      <c r="AB37" s="2"/>
      <c r="AC37" s="2"/>
      <c r="AD37" s="2"/>
      <c r="AE37" s="2"/>
      <c r="AF37" s="2"/>
      <c r="AG37" s="2"/>
    </row>
    <row r="38" spans="3:33" ht="12" customHeight="1" x14ac:dyDescent="0.2">
      <c r="C38" s="2"/>
      <c r="D38" s="2"/>
      <c r="E38" s="2"/>
      <c r="F38" s="2"/>
      <c r="G38" s="2"/>
      <c r="H38" s="2"/>
      <c r="AB38" s="2"/>
      <c r="AC38" s="2"/>
      <c r="AD38" s="2"/>
      <c r="AE38" s="2"/>
      <c r="AF38" s="2"/>
      <c r="AG38" s="2"/>
    </row>
    <row r="39" spans="3:33" ht="12" customHeight="1" x14ac:dyDescent="0.2">
      <c r="C39" s="2"/>
      <c r="D39" s="2"/>
      <c r="E39" s="2"/>
      <c r="F39" s="2"/>
      <c r="G39" s="2"/>
      <c r="H39" s="2"/>
      <c r="AB39" s="2"/>
      <c r="AC39" s="2"/>
      <c r="AD39" s="2"/>
      <c r="AE39" s="2"/>
      <c r="AF39" s="2"/>
      <c r="AG39" s="2"/>
    </row>
    <row r="40" spans="3:33" ht="12.75" customHeight="1" x14ac:dyDescent="0.2">
      <c r="C40" s="2"/>
      <c r="D40" s="2"/>
      <c r="E40" s="2"/>
      <c r="F40" s="2"/>
      <c r="G40" s="2"/>
      <c r="H40" s="2"/>
      <c r="AB40" s="2"/>
      <c r="AC40" s="2"/>
      <c r="AD40" s="2"/>
      <c r="AE40" s="2"/>
      <c r="AF40" s="2"/>
      <c r="AG40" s="2"/>
    </row>
    <row r="41" spans="3:33" ht="13.5" customHeight="1" x14ac:dyDescent="0.2">
      <c r="C41" s="2"/>
      <c r="D41" s="2"/>
      <c r="E41" s="2"/>
      <c r="F41" s="2"/>
      <c r="G41" s="2"/>
      <c r="H41" s="2"/>
      <c r="AB41" s="2"/>
      <c r="AC41" s="2"/>
      <c r="AD41" s="2"/>
      <c r="AE41" s="2"/>
      <c r="AF41" s="2"/>
      <c r="AG41" s="2"/>
    </row>
    <row r="42" spans="3:33" ht="12" x14ac:dyDescent="0.2">
      <c r="C42" s="2"/>
      <c r="D42" s="2"/>
      <c r="E42" s="2"/>
      <c r="F42" s="2"/>
      <c r="G42" s="2"/>
      <c r="H42" s="2"/>
      <c r="AB42" s="2"/>
      <c r="AC42" s="2"/>
      <c r="AD42" s="2"/>
      <c r="AE42" s="2"/>
      <c r="AF42" s="2"/>
      <c r="AG42" s="2"/>
    </row>
    <row r="43" spans="3:33" ht="12" x14ac:dyDescent="0.2">
      <c r="C43" s="2"/>
      <c r="D43" s="2"/>
      <c r="E43" s="2"/>
      <c r="F43" s="2"/>
      <c r="G43" s="2"/>
      <c r="H43" s="2"/>
      <c r="AB43" s="2"/>
      <c r="AC43" s="2"/>
      <c r="AD43" s="2"/>
      <c r="AE43" s="2"/>
      <c r="AF43" s="2"/>
      <c r="AG43" s="2"/>
    </row>
    <row r="44" spans="3:33" ht="12" x14ac:dyDescent="0.2">
      <c r="C44" s="2"/>
      <c r="D44" s="2"/>
      <c r="E44" s="2"/>
      <c r="F44" s="2"/>
      <c r="G44" s="2"/>
      <c r="H44" s="2"/>
      <c r="AB44" s="2"/>
      <c r="AC44" s="2"/>
      <c r="AD44" s="2"/>
      <c r="AE44" s="2"/>
      <c r="AF44" s="2"/>
      <c r="AG44" s="2"/>
    </row>
    <row r="45" spans="3:33" ht="13.5" customHeight="1" x14ac:dyDescent="0.2">
      <c r="C45" s="2"/>
      <c r="D45" s="2"/>
      <c r="E45" s="2"/>
      <c r="F45" s="2"/>
      <c r="G45" s="2"/>
      <c r="H45" s="2"/>
      <c r="AB45" s="2"/>
      <c r="AC45" s="2"/>
      <c r="AD45" s="2"/>
      <c r="AE45" s="2"/>
      <c r="AF45" s="2"/>
      <c r="AG45" s="2"/>
    </row>
    <row r="46" spans="3:33" ht="12" x14ac:dyDescent="0.2">
      <c r="C46" s="2"/>
      <c r="D46" s="2"/>
      <c r="E46" s="2"/>
      <c r="F46" s="2"/>
      <c r="G46" s="2"/>
      <c r="H46" s="2"/>
      <c r="AB46" s="2"/>
      <c r="AC46" s="2"/>
      <c r="AD46" s="2"/>
      <c r="AE46" s="2"/>
      <c r="AF46" s="2"/>
      <c r="AG46" s="2"/>
    </row>
    <row r="47" spans="3:33" ht="12" x14ac:dyDescent="0.2">
      <c r="C47" s="2"/>
      <c r="D47" s="2"/>
      <c r="E47" s="2"/>
      <c r="F47" s="2"/>
      <c r="G47" s="2"/>
      <c r="H47" s="2"/>
      <c r="AB47" s="2"/>
      <c r="AC47" s="2"/>
      <c r="AD47" s="2"/>
      <c r="AE47" s="2"/>
      <c r="AF47" s="2"/>
      <c r="AG47" s="2"/>
    </row>
    <row r="48" spans="3:33" ht="12" x14ac:dyDescent="0.2">
      <c r="C48" s="2"/>
      <c r="D48" s="2"/>
      <c r="E48" s="2"/>
      <c r="F48" s="2"/>
      <c r="G48" s="2"/>
      <c r="H48" s="2"/>
      <c r="AB48" s="2"/>
      <c r="AC48" s="2"/>
      <c r="AD48" s="2"/>
      <c r="AE48" s="2"/>
      <c r="AF48" s="2"/>
      <c r="AG48" s="2"/>
    </row>
    <row r="49" spans="3:33" ht="13.5" customHeight="1" x14ac:dyDescent="0.2">
      <c r="C49" s="2"/>
      <c r="D49" s="2"/>
      <c r="E49" s="2"/>
      <c r="F49" s="2"/>
      <c r="G49" s="2"/>
      <c r="H49" s="2"/>
      <c r="AB49" s="2"/>
      <c r="AC49" s="2"/>
      <c r="AD49" s="2"/>
      <c r="AE49" s="2"/>
      <c r="AF49" s="2"/>
      <c r="AG49" s="2"/>
    </row>
    <row r="50" spans="3:33" ht="12" x14ac:dyDescent="0.2">
      <c r="C50" s="2"/>
      <c r="D50" s="2"/>
      <c r="E50" s="2"/>
      <c r="F50" s="2"/>
      <c r="G50" s="2"/>
      <c r="H50" s="2"/>
      <c r="AB50" s="2"/>
      <c r="AC50" s="2"/>
      <c r="AD50" s="2"/>
      <c r="AE50" s="2"/>
      <c r="AF50" s="2"/>
      <c r="AG50" s="2"/>
    </row>
    <row r="51" spans="3:33" ht="12" x14ac:dyDescent="0.2">
      <c r="C51" s="2"/>
      <c r="D51" s="2"/>
      <c r="E51" s="2"/>
      <c r="F51" s="2"/>
      <c r="G51" s="2"/>
      <c r="H51" s="2"/>
      <c r="AB51" s="2"/>
      <c r="AC51" s="2"/>
      <c r="AD51" s="2"/>
      <c r="AE51" s="2"/>
      <c r="AF51" s="2"/>
      <c r="AG51" s="2"/>
    </row>
    <row r="52" spans="3:33" ht="12" x14ac:dyDescent="0.2">
      <c r="C52" s="2"/>
      <c r="D52" s="2"/>
      <c r="E52" s="2"/>
      <c r="F52" s="2"/>
      <c r="G52" s="2"/>
      <c r="H52" s="2"/>
      <c r="AB52" s="2"/>
      <c r="AC52" s="2"/>
      <c r="AD52" s="2"/>
      <c r="AE52" s="2"/>
      <c r="AF52" s="2"/>
      <c r="AG52" s="2"/>
    </row>
    <row r="53" spans="3:33" ht="13.5" customHeight="1" x14ac:dyDescent="0.2">
      <c r="C53" s="2"/>
      <c r="D53" s="2"/>
      <c r="E53" s="2"/>
      <c r="F53" s="2"/>
      <c r="G53" s="2"/>
      <c r="H53" s="2"/>
      <c r="AB53" s="2"/>
      <c r="AC53" s="2"/>
      <c r="AD53" s="2"/>
      <c r="AE53" s="2"/>
      <c r="AF53" s="2"/>
      <c r="AG53" s="2"/>
    </row>
    <row r="54" spans="3:33" ht="12" x14ac:dyDescent="0.2">
      <c r="C54" s="2"/>
      <c r="D54" s="2"/>
      <c r="E54" s="2"/>
      <c r="F54" s="2"/>
      <c r="G54" s="2"/>
      <c r="H54" s="2"/>
      <c r="AB54" s="2"/>
      <c r="AC54" s="2"/>
      <c r="AD54" s="2"/>
      <c r="AE54" s="2"/>
      <c r="AF54" s="2"/>
      <c r="AG54" s="2"/>
    </row>
    <row r="55" spans="3:33" ht="12" x14ac:dyDescent="0.2">
      <c r="C55" s="2"/>
      <c r="D55" s="2"/>
      <c r="E55" s="2"/>
      <c r="F55" s="2"/>
      <c r="G55" s="2"/>
      <c r="H55" s="2"/>
      <c r="AB55" s="2"/>
      <c r="AC55" s="2"/>
      <c r="AD55" s="2"/>
      <c r="AE55" s="2"/>
      <c r="AF55" s="2"/>
      <c r="AG55" s="2"/>
    </row>
    <row r="56" spans="3:33" ht="12" x14ac:dyDescent="0.2">
      <c r="C56" s="2"/>
      <c r="D56" s="2"/>
      <c r="E56" s="2"/>
      <c r="F56" s="2"/>
      <c r="G56" s="2"/>
      <c r="H56" s="2"/>
      <c r="AB56" s="2"/>
      <c r="AC56" s="2"/>
      <c r="AD56" s="2"/>
      <c r="AE56" s="2"/>
      <c r="AF56" s="2"/>
      <c r="AG56" s="2"/>
    </row>
    <row r="57" spans="3:33" ht="13.5" customHeight="1" x14ac:dyDescent="0.2">
      <c r="C57" s="2"/>
      <c r="D57" s="2"/>
      <c r="E57" s="2"/>
      <c r="F57" s="2"/>
      <c r="G57" s="2"/>
      <c r="H57" s="2"/>
      <c r="AB57" s="2"/>
      <c r="AC57" s="2"/>
      <c r="AD57" s="2"/>
      <c r="AE57" s="2"/>
      <c r="AF57" s="2"/>
      <c r="AG57" s="2"/>
    </row>
    <row r="58" spans="3:33" ht="12" x14ac:dyDescent="0.2">
      <c r="C58" s="2"/>
      <c r="D58" s="2"/>
      <c r="E58" s="2"/>
      <c r="F58" s="2"/>
      <c r="G58" s="2"/>
      <c r="H58" s="2"/>
      <c r="AB58" s="2"/>
      <c r="AC58" s="2"/>
      <c r="AD58" s="2"/>
      <c r="AE58" s="2"/>
      <c r="AF58" s="2"/>
      <c r="AG58" s="2"/>
    </row>
    <row r="59" spans="3:33" ht="12" x14ac:dyDescent="0.2">
      <c r="C59" s="2"/>
      <c r="D59" s="2"/>
      <c r="E59" s="2"/>
      <c r="F59" s="2"/>
      <c r="G59" s="2"/>
      <c r="H59" s="2"/>
      <c r="AB59" s="2"/>
      <c r="AC59" s="2"/>
      <c r="AD59" s="2"/>
      <c r="AE59" s="2"/>
      <c r="AF59" s="2"/>
      <c r="AG59" s="2"/>
    </row>
    <row r="60" spans="3:33" ht="12" x14ac:dyDescent="0.2">
      <c r="C60" s="2"/>
      <c r="D60" s="2"/>
      <c r="E60" s="2"/>
      <c r="F60" s="2"/>
      <c r="G60" s="2"/>
      <c r="H60" s="2"/>
      <c r="AB60" s="2"/>
      <c r="AC60" s="2"/>
      <c r="AD60" s="2"/>
      <c r="AE60" s="2"/>
      <c r="AF60" s="2"/>
      <c r="AG60" s="2"/>
    </row>
    <row r="61" spans="3:33" ht="13.5" customHeight="1" x14ac:dyDescent="0.2">
      <c r="C61" s="2"/>
      <c r="D61" s="2"/>
      <c r="E61" s="2"/>
      <c r="F61" s="2"/>
      <c r="G61" s="2"/>
      <c r="H61" s="2"/>
      <c r="AB61" s="2"/>
      <c r="AC61" s="2"/>
      <c r="AD61" s="2"/>
      <c r="AE61" s="2"/>
      <c r="AF61" s="2"/>
      <c r="AG61" s="2"/>
    </row>
    <row r="62" spans="3:33" ht="12" x14ac:dyDescent="0.2">
      <c r="C62" s="2"/>
      <c r="D62" s="2"/>
      <c r="E62" s="2"/>
      <c r="F62" s="2"/>
      <c r="G62" s="2"/>
      <c r="H62" s="2"/>
      <c r="AB62" s="2"/>
      <c r="AC62" s="2"/>
      <c r="AD62" s="2"/>
      <c r="AE62" s="2"/>
      <c r="AF62" s="2"/>
      <c r="AG62" s="2"/>
    </row>
    <row r="63" spans="3:33" ht="12" x14ac:dyDescent="0.2">
      <c r="C63" s="2"/>
      <c r="D63" s="2"/>
      <c r="E63" s="2"/>
      <c r="F63" s="2"/>
      <c r="G63" s="2"/>
      <c r="H63" s="2"/>
      <c r="AB63" s="2"/>
      <c r="AC63" s="2"/>
      <c r="AD63" s="2"/>
      <c r="AE63" s="2"/>
      <c r="AF63" s="2"/>
      <c r="AG63" s="2"/>
    </row>
    <row r="64" spans="3:33" ht="12" x14ac:dyDescent="0.2">
      <c r="C64" s="2"/>
      <c r="D64" s="2"/>
      <c r="E64" s="2"/>
      <c r="F64" s="2"/>
      <c r="G64" s="2"/>
      <c r="H64" s="2"/>
      <c r="AB64" s="2"/>
      <c r="AC64" s="2"/>
      <c r="AD64" s="2"/>
      <c r="AE64" s="2"/>
      <c r="AF64" s="2"/>
      <c r="AG64" s="2"/>
    </row>
    <row r="65" spans="3:33" ht="13.5" customHeight="1" x14ac:dyDescent="0.2">
      <c r="C65" s="2"/>
      <c r="D65" s="2"/>
      <c r="E65" s="2"/>
      <c r="F65" s="2"/>
      <c r="G65" s="2"/>
      <c r="H65" s="2"/>
      <c r="AB65" s="2"/>
      <c r="AC65" s="2"/>
      <c r="AD65" s="2"/>
      <c r="AE65" s="2"/>
      <c r="AF65" s="2"/>
      <c r="AG65" s="2"/>
    </row>
    <row r="66" spans="3:33" ht="12" x14ac:dyDescent="0.2">
      <c r="C66" s="2"/>
      <c r="D66" s="2"/>
      <c r="E66" s="2"/>
      <c r="F66" s="2"/>
      <c r="G66" s="2"/>
      <c r="H66" s="2"/>
      <c r="AB66" s="2"/>
      <c r="AC66" s="2"/>
      <c r="AD66" s="2"/>
      <c r="AE66" s="2"/>
      <c r="AF66" s="2"/>
      <c r="AG66" s="2"/>
    </row>
    <row r="67" spans="3:33" ht="12" x14ac:dyDescent="0.2">
      <c r="C67" s="2"/>
      <c r="D67" s="2"/>
      <c r="E67" s="2"/>
      <c r="F67" s="2"/>
      <c r="G67" s="2"/>
      <c r="H67" s="2"/>
      <c r="AB67" s="2"/>
      <c r="AC67" s="2"/>
      <c r="AD67" s="2"/>
      <c r="AE67" s="2"/>
      <c r="AF67" s="2"/>
      <c r="AG67" s="2"/>
    </row>
    <row r="68" spans="3:33" ht="12" x14ac:dyDescent="0.2">
      <c r="C68" s="2"/>
      <c r="D68" s="2"/>
      <c r="E68" s="2"/>
      <c r="F68" s="2"/>
      <c r="G68" s="2"/>
      <c r="H68" s="2"/>
      <c r="AB68" s="2"/>
      <c r="AC68" s="2"/>
      <c r="AD68" s="2"/>
      <c r="AE68" s="2"/>
      <c r="AF68" s="2"/>
      <c r="AG68" s="2"/>
    </row>
    <row r="69" spans="3:33" ht="13.5" customHeight="1" x14ac:dyDescent="0.2">
      <c r="C69" s="2"/>
      <c r="D69" s="2"/>
      <c r="E69" s="2"/>
      <c r="F69" s="2"/>
      <c r="G69" s="2"/>
      <c r="H69" s="2"/>
      <c r="AB69" s="2"/>
      <c r="AC69" s="2"/>
      <c r="AD69" s="2"/>
      <c r="AE69" s="2"/>
      <c r="AF69" s="2"/>
      <c r="AG69" s="2"/>
    </row>
    <row r="70" spans="3:33" ht="12" x14ac:dyDescent="0.2">
      <c r="C70" s="2"/>
      <c r="D70" s="2"/>
      <c r="E70" s="2"/>
      <c r="F70" s="2"/>
      <c r="G70" s="2"/>
      <c r="H70" s="2"/>
      <c r="AB70" s="2"/>
      <c r="AC70" s="2"/>
      <c r="AD70" s="2"/>
      <c r="AE70" s="2"/>
      <c r="AF70" s="2"/>
      <c r="AG70" s="2"/>
    </row>
    <row r="71" spans="3:33" ht="12" x14ac:dyDescent="0.2">
      <c r="C71" s="2"/>
      <c r="D71" s="2"/>
      <c r="E71" s="2"/>
      <c r="F71" s="2"/>
      <c r="G71" s="2"/>
      <c r="H71" s="2"/>
      <c r="AB71" s="2"/>
      <c r="AC71" s="2"/>
      <c r="AD71" s="2"/>
      <c r="AE71" s="2"/>
      <c r="AF71" s="2"/>
      <c r="AG71" s="2"/>
    </row>
    <row r="72" spans="3:33" ht="12" x14ac:dyDescent="0.2">
      <c r="C72" s="2"/>
      <c r="D72" s="2"/>
      <c r="E72" s="2"/>
      <c r="F72" s="2"/>
      <c r="G72" s="2"/>
      <c r="H72" s="2"/>
      <c r="AB72" s="2"/>
      <c r="AC72" s="2"/>
      <c r="AD72" s="2"/>
      <c r="AE72" s="2"/>
      <c r="AF72" s="2"/>
      <c r="AG72" s="2"/>
    </row>
    <row r="73" spans="3:33" ht="13.5" customHeight="1" x14ac:dyDescent="0.2">
      <c r="C73" s="2"/>
      <c r="D73" s="2"/>
      <c r="E73" s="2"/>
      <c r="F73" s="2"/>
      <c r="G73" s="2"/>
      <c r="H73" s="2"/>
      <c r="AB73" s="2"/>
      <c r="AC73" s="2"/>
      <c r="AD73" s="2"/>
      <c r="AE73" s="2"/>
      <c r="AF73" s="2"/>
      <c r="AG73" s="2"/>
    </row>
    <row r="74" spans="3:33" ht="12" x14ac:dyDescent="0.2">
      <c r="C74" s="2"/>
      <c r="D74" s="2"/>
      <c r="E74" s="2"/>
      <c r="F74" s="2"/>
      <c r="G74" s="2"/>
      <c r="H74" s="2"/>
      <c r="AB74" s="2"/>
      <c r="AC74" s="2"/>
      <c r="AD74" s="2"/>
      <c r="AE74" s="2"/>
      <c r="AF74" s="2"/>
      <c r="AG74" s="2"/>
    </row>
    <row r="75" spans="3:33" ht="12" x14ac:dyDescent="0.2">
      <c r="C75" s="2"/>
      <c r="D75" s="2"/>
      <c r="E75" s="2"/>
      <c r="F75" s="2"/>
      <c r="G75" s="2"/>
      <c r="H75" s="2"/>
      <c r="AB75" s="2"/>
      <c r="AC75" s="2"/>
      <c r="AD75" s="2"/>
      <c r="AE75" s="2"/>
      <c r="AF75" s="2"/>
      <c r="AG75" s="2"/>
    </row>
    <row r="76" spans="3:33" ht="12" x14ac:dyDescent="0.2">
      <c r="C76" s="2"/>
      <c r="D76" s="2"/>
      <c r="E76" s="2"/>
      <c r="F76" s="2"/>
      <c r="G76" s="2"/>
      <c r="H76" s="2"/>
      <c r="AB76" s="2"/>
      <c r="AC76" s="2"/>
      <c r="AD76" s="2"/>
      <c r="AE76" s="2"/>
      <c r="AF76" s="2"/>
      <c r="AG76" s="2"/>
    </row>
    <row r="77" spans="3:33" ht="13.5" customHeight="1" x14ac:dyDescent="0.2">
      <c r="C77" s="2"/>
      <c r="D77" s="2"/>
      <c r="E77" s="2"/>
      <c r="F77" s="2"/>
      <c r="G77" s="2"/>
      <c r="H77" s="2"/>
      <c r="AB77" s="2"/>
      <c r="AC77" s="2"/>
      <c r="AD77" s="2"/>
      <c r="AE77" s="2"/>
      <c r="AF77" s="2"/>
      <c r="AG77" s="2"/>
    </row>
    <row r="78" spans="3:33" ht="12" x14ac:dyDescent="0.2">
      <c r="C78" s="2"/>
      <c r="D78" s="2"/>
      <c r="E78" s="2"/>
      <c r="F78" s="2"/>
      <c r="G78" s="2"/>
      <c r="H78" s="2"/>
      <c r="AB78" s="2"/>
      <c r="AC78" s="2"/>
      <c r="AD78" s="2"/>
      <c r="AE78" s="2"/>
      <c r="AF78" s="2"/>
      <c r="AG78" s="2"/>
    </row>
    <row r="79" spans="3:33" ht="12" x14ac:dyDescent="0.2">
      <c r="C79" s="2"/>
      <c r="D79" s="2"/>
      <c r="E79" s="2"/>
      <c r="F79" s="2"/>
      <c r="G79" s="2"/>
      <c r="H79" s="2"/>
      <c r="AB79" s="2"/>
      <c r="AC79" s="2"/>
      <c r="AD79" s="2"/>
      <c r="AE79" s="2"/>
      <c r="AF79" s="2"/>
      <c r="AG79" s="2"/>
    </row>
    <row r="80" spans="3:33" ht="12" x14ac:dyDescent="0.2">
      <c r="C80" s="2"/>
      <c r="D80" s="2"/>
      <c r="E80" s="2"/>
      <c r="F80" s="2"/>
      <c r="G80" s="2"/>
      <c r="H80" s="2"/>
      <c r="AB80" s="2"/>
      <c r="AC80" s="2"/>
      <c r="AD80" s="2"/>
      <c r="AE80" s="2"/>
      <c r="AF80" s="2"/>
      <c r="AG80" s="2"/>
    </row>
    <row r="81" spans="3:33" ht="13.5" customHeight="1" x14ac:dyDescent="0.2">
      <c r="C81" s="2"/>
      <c r="D81" s="2"/>
      <c r="E81" s="2"/>
      <c r="F81" s="2"/>
      <c r="G81" s="2"/>
      <c r="H81" s="2"/>
      <c r="AB81" s="2"/>
      <c r="AC81" s="2"/>
      <c r="AD81" s="2"/>
      <c r="AE81" s="2"/>
      <c r="AF81" s="2"/>
      <c r="AG81" s="2"/>
    </row>
    <row r="82" spans="3:33" ht="12" x14ac:dyDescent="0.2">
      <c r="C82" s="2"/>
      <c r="D82" s="2"/>
      <c r="E82" s="2"/>
      <c r="F82" s="2"/>
      <c r="G82" s="2"/>
      <c r="H82" s="2"/>
      <c r="AB82" s="2"/>
      <c r="AC82" s="2"/>
      <c r="AD82" s="2"/>
      <c r="AE82" s="2"/>
      <c r="AF82" s="2"/>
      <c r="AG82" s="2"/>
    </row>
    <row r="83" spans="3:33" ht="12" x14ac:dyDescent="0.2">
      <c r="C83" s="2"/>
      <c r="D83" s="2"/>
      <c r="E83" s="2"/>
      <c r="F83" s="2"/>
      <c r="G83" s="2"/>
      <c r="H83" s="2"/>
      <c r="AB83" s="2"/>
      <c r="AC83" s="2"/>
      <c r="AD83" s="2"/>
      <c r="AE83" s="2"/>
      <c r="AF83" s="2"/>
      <c r="AG83" s="2"/>
    </row>
    <row r="84" spans="3:33" ht="12" x14ac:dyDescent="0.2">
      <c r="C84" s="2"/>
      <c r="D84" s="2"/>
      <c r="E84" s="2"/>
      <c r="F84" s="2"/>
      <c r="G84" s="2"/>
      <c r="H84" s="2"/>
      <c r="AB84" s="2"/>
      <c r="AC84" s="2"/>
      <c r="AD84" s="2"/>
      <c r="AE84" s="2"/>
      <c r="AF84" s="2"/>
      <c r="AG84" s="2"/>
    </row>
    <row r="85" spans="3:33" ht="13.5" customHeight="1" x14ac:dyDescent="0.2">
      <c r="C85" s="2"/>
      <c r="D85" s="2"/>
      <c r="E85" s="2"/>
      <c r="F85" s="2"/>
      <c r="G85" s="2"/>
      <c r="H85" s="2"/>
      <c r="AB85" s="2"/>
      <c r="AC85" s="2"/>
      <c r="AD85" s="2"/>
      <c r="AE85" s="2"/>
      <c r="AF85" s="2"/>
      <c r="AG85" s="2"/>
    </row>
    <row r="86" spans="3:33" ht="12" x14ac:dyDescent="0.2">
      <c r="C86" s="2"/>
      <c r="D86" s="2"/>
      <c r="E86" s="2"/>
      <c r="F86" s="2"/>
      <c r="G86" s="2"/>
      <c r="H86" s="2"/>
      <c r="AB86" s="2"/>
      <c r="AC86" s="2"/>
      <c r="AD86" s="2"/>
      <c r="AE86" s="2"/>
      <c r="AF86" s="2"/>
      <c r="AG86" s="2"/>
    </row>
    <row r="87" spans="3:33" ht="12" x14ac:dyDescent="0.2">
      <c r="C87" s="2"/>
      <c r="D87" s="2"/>
      <c r="E87" s="2"/>
      <c r="F87" s="2"/>
      <c r="G87" s="2"/>
      <c r="H87" s="2"/>
      <c r="AB87" s="2"/>
      <c r="AC87" s="2"/>
      <c r="AD87" s="2"/>
      <c r="AE87" s="2"/>
      <c r="AF87" s="2"/>
      <c r="AG87" s="2"/>
    </row>
    <row r="88" spans="3:33" ht="12" x14ac:dyDescent="0.2">
      <c r="C88" s="2"/>
      <c r="D88" s="2"/>
      <c r="E88" s="2"/>
      <c r="F88" s="2"/>
      <c r="G88" s="2"/>
      <c r="H88" s="2"/>
      <c r="AB88" s="2"/>
      <c r="AC88" s="2"/>
      <c r="AD88" s="2"/>
      <c r="AE88" s="2"/>
      <c r="AF88" s="2"/>
      <c r="AG88" s="2"/>
    </row>
    <row r="89" spans="3:33" ht="13.5" customHeight="1" x14ac:dyDescent="0.2">
      <c r="C89" s="2"/>
      <c r="D89" s="2"/>
      <c r="E89" s="2"/>
      <c r="F89" s="2"/>
      <c r="G89" s="2"/>
      <c r="H89" s="2"/>
      <c r="AB89" s="2"/>
      <c r="AC89" s="2"/>
      <c r="AD89" s="2"/>
      <c r="AE89" s="2"/>
      <c r="AF89" s="2"/>
      <c r="AG89" s="2"/>
    </row>
    <row r="90" spans="3:33" ht="12" x14ac:dyDescent="0.2">
      <c r="C90" s="2"/>
      <c r="D90" s="2"/>
      <c r="E90" s="2"/>
      <c r="F90" s="2"/>
      <c r="G90" s="2"/>
      <c r="H90" s="2"/>
      <c r="AB90" s="2"/>
      <c r="AC90" s="2"/>
      <c r="AD90" s="2"/>
      <c r="AE90" s="2"/>
      <c r="AF90" s="2"/>
      <c r="AG90" s="2"/>
    </row>
    <row r="91" spans="3:33" ht="12" x14ac:dyDescent="0.2">
      <c r="C91" s="2"/>
      <c r="D91" s="2"/>
      <c r="E91" s="2"/>
      <c r="F91" s="2"/>
      <c r="G91" s="2"/>
      <c r="H91" s="2"/>
      <c r="AB91" s="2"/>
      <c r="AC91" s="2"/>
      <c r="AD91" s="2"/>
      <c r="AE91" s="2"/>
      <c r="AF91" s="2"/>
      <c r="AG91" s="2"/>
    </row>
    <row r="92" spans="3:33" ht="12" x14ac:dyDescent="0.2">
      <c r="C92" s="2"/>
      <c r="D92" s="2"/>
      <c r="E92" s="2"/>
      <c r="F92" s="2"/>
      <c r="G92" s="2"/>
      <c r="H92" s="2"/>
      <c r="AB92" s="2"/>
      <c r="AC92" s="2"/>
      <c r="AD92" s="2"/>
      <c r="AE92" s="2"/>
      <c r="AF92" s="2"/>
      <c r="AG92" s="2"/>
    </row>
    <row r="93" spans="3:33" ht="13.5" customHeight="1" x14ac:dyDescent="0.2">
      <c r="C93" s="2"/>
      <c r="D93" s="2"/>
      <c r="E93" s="2"/>
      <c r="F93" s="2"/>
      <c r="G93" s="2"/>
      <c r="H93" s="2"/>
      <c r="AB93" s="2"/>
      <c r="AC93" s="2"/>
      <c r="AD93" s="2"/>
      <c r="AE93" s="2"/>
      <c r="AF93" s="2"/>
      <c r="AG93" s="2"/>
    </row>
    <row r="94" spans="3:33" ht="12" x14ac:dyDescent="0.2">
      <c r="C94" s="2"/>
      <c r="D94" s="2"/>
      <c r="E94" s="2"/>
      <c r="F94" s="2"/>
      <c r="G94" s="2"/>
      <c r="H94" s="2"/>
      <c r="AB94" s="2"/>
      <c r="AC94" s="2"/>
      <c r="AD94" s="2"/>
      <c r="AE94" s="2"/>
      <c r="AF94" s="2"/>
      <c r="AG94" s="2"/>
    </row>
    <row r="95" spans="3:33" ht="15" customHeight="1" x14ac:dyDescent="0.2">
      <c r="C95" s="2"/>
      <c r="D95" s="2"/>
      <c r="E95" s="2"/>
      <c r="F95" s="2"/>
      <c r="G95" s="2"/>
      <c r="H95" s="2"/>
      <c r="AB95" s="2"/>
      <c r="AC95" s="2"/>
      <c r="AD95" s="2"/>
      <c r="AE95" s="2"/>
      <c r="AF95" s="2"/>
      <c r="AG95" s="2"/>
    </row>
    <row r="96" spans="3:33" ht="12" x14ac:dyDescent="0.2">
      <c r="C96" s="2"/>
      <c r="D96" s="2"/>
      <c r="E96" s="2"/>
      <c r="F96" s="2"/>
      <c r="G96" s="2"/>
      <c r="H96" s="2"/>
      <c r="AB96" s="2"/>
      <c r="AC96" s="2"/>
      <c r="AD96" s="2"/>
      <c r="AE96" s="2"/>
      <c r="AF96" s="2"/>
      <c r="AG96" s="2"/>
    </row>
    <row r="97" spans="3:33" ht="13.5" customHeight="1" x14ac:dyDescent="0.2">
      <c r="C97" s="2"/>
      <c r="D97" s="2"/>
      <c r="E97" s="2"/>
      <c r="F97" s="2"/>
      <c r="G97" s="2"/>
      <c r="H97" s="2"/>
      <c r="AB97" s="2"/>
      <c r="AC97" s="2"/>
      <c r="AD97" s="2"/>
      <c r="AE97" s="2"/>
      <c r="AF97" s="2"/>
      <c r="AG97" s="2"/>
    </row>
    <row r="98" spans="3:33" ht="12" x14ac:dyDescent="0.2">
      <c r="C98" s="2"/>
      <c r="D98" s="2"/>
      <c r="E98" s="2"/>
      <c r="F98" s="2"/>
      <c r="G98" s="2"/>
      <c r="H98" s="2"/>
      <c r="AB98" s="2"/>
      <c r="AC98" s="2"/>
      <c r="AD98" s="2"/>
      <c r="AE98" s="2"/>
      <c r="AF98" s="2"/>
      <c r="AG98" s="2"/>
    </row>
    <row r="99" spans="3:33" ht="12" x14ac:dyDescent="0.2">
      <c r="C99" s="2"/>
      <c r="D99" s="2"/>
      <c r="E99" s="2"/>
      <c r="F99" s="2"/>
      <c r="G99" s="2"/>
      <c r="H99" s="2"/>
      <c r="AB99" s="2"/>
      <c r="AC99" s="2"/>
      <c r="AD99" s="2"/>
      <c r="AE99" s="2"/>
      <c r="AF99" s="2"/>
      <c r="AG99" s="2"/>
    </row>
    <row r="100" spans="3:33" ht="12" x14ac:dyDescent="0.2">
      <c r="C100" s="2"/>
      <c r="D100" s="2"/>
      <c r="E100" s="2"/>
      <c r="F100" s="2"/>
      <c r="G100" s="2"/>
      <c r="H100" s="2"/>
      <c r="AB100" s="2"/>
      <c r="AC100" s="2"/>
      <c r="AD100" s="2"/>
      <c r="AE100" s="2"/>
      <c r="AF100" s="2"/>
      <c r="AG100" s="2"/>
    </row>
    <row r="101" spans="3:33" ht="13.5" customHeight="1" x14ac:dyDescent="0.2">
      <c r="C101" s="2"/>
      <c r="D101" s="2"/>
      <c r="E101" s="2"/>
      <c r="F101" s="2"/>
      <c r="G101" s="2"/>
      <c r="H101" s="2"/>
    </row>
    <row r="102" spans="3:33" x14ac:dyDescent="0.2">
      <c r="C102" s="2"/>
      <c r="D102" s="2"/>
      <c r="E102" s="2"/>
      <c r="F102" s="2"/>
      <c r="G102" s="2"/>
      <c r="H102" s="2"/>
    </row>
    <row r="103" spans="3:33" x14ac:dyDescent="0.2">
      <c r="C103" s="2"/>
      <c r="D103" s="2"/>
      <c r="E103" s="2"/>
      <c r="F103" s="2"/>
      <c r="G103" s="2"/>
      <c r="H103" s="2"/>
    </row>
    <row r="104" spans="3:33" x14ac:dyDescent="0.2">
      <c r="C104" s="2"/>
      <c r="D104" s="2"/>
      <c r="E104" s="2"/>
      <c r="F104" s="2"/>
      <c r="G104" s="2"/>
      <c r="H104" s="2"/>
    </row>
    <row r="105" spans="3:33" ht="13.5" customHeight="1" x14ac:dyDescent="0.2">
      <c r="C105" s="2"/>
      <c r="D105" s="2"/>
      <c r="E105" s="2"/>
      <c r="F105" s="2"/>
      <c r="G105" s="2"/>
      <c r="H105" s="2"/>
    </row>
    <row r="106" spans="3:33" x14ac:dyDescent="0.2">
      <c r="C106" s="2"/>
      <c r="D106" s="2"/>
      <c r="E106" s="2"/>
      <c r="F106" s="2"/>
      <c r="G106" s="2"/>
      <c r="H106" s="2"/>
    </row>
    <row r="107" spans="3:33" x14ac:dyDescent="0.2">
      <c r="C107" s="2"/>
      <c r="D107" s="2"/>
      <c r="E107" s="2"/>
      <c r="F107" s="2"/>
      <c r="G107" s="2"/>
      <c r="H107" s="2"/>
    </row>
    <row r="108" spans="3:33" x14ac:dyDescent="0.2">
      <c r="C108" s="2"/>
      <c r="D108" s="2"/>
      <c r="E108" s="2"/>
      <c r="F108" s="2"/>
      <c r="G108" s="2"/>
      <c r="H108" s="2"/>
    </row>
    <row r="109" spans="3:33" ht="13.5" customHeight="1" x14ac:dyDescent="0.2">
      <c r="C109" s="2"/>
      <c r="D109" s="2"/>
      <c r="E109" s="2"/>
      <c r="F109" s="2"/>
      <c r="G109" s="2"/>
      <c r="H109" s="2"/>
    </row>
    <row r="110" spans="3:33" x14ac:dyDescent="0.2">
      <c r="C110" s="2"/>
      <c r="D110" s="2"/>
      <c r="E110" s="2"/>
      <c r="F110" s="2"/>
      <c r="G110" s="2"/>
      <c r="H110" s="2"/>
    </row>
    <row r="111" spans="3:33" x14ac:dyDescent="0.2">
      <c r="C111" s="2"/>
      <c r="D111" s="2"/>
      <c r="E111" s="2"/>
      <c r="F111" s="2"/>
      <c r="G111" s="2"/>
      <c r="H111" s="2"/>
    </row>
    <row r="112" spans="3:33" x14ac:dyDescent="0.2">
      <c r="C112" s="2"/>
      <c r="D112" s="2"/>
      <c r="E112" s="2"/>
      <c r="F112" s="2"/>
      <c r="G112" s="2"/>
      <c r="H112" s="2"/>
    </row>
    <row r="113" spans="3:8" ht="13.5" customHeight="1" x14ac:dyDescent="0.2">
      <c r="C113" s="2"/>
      <c r="D113" s="2"/>
      <c r="E113" s="2"/>
      <c r="F113" s="2"/>
      <c r="G113" s="2"/>
      <c r="H113" s="2"/>
    </row>
    <row r="114" spans="3:8" x14ac:dyDescent="0.2">
      <c r="C114" s="2"/>
      <c r="D114" s="2"/>
      <c r="E114" s="2"/>
      <c r="F114" s="2"/>
      <c r="G114" s="2"/>
      <c r="H114" s="2"/>
    </row>
    <row r="115" spans="3:8" x14ac:dyDescent="0.2">
      <c r="C115" s="2"/>
      <c r="D115" s="2"/>
      <c r="E115" s="2"/>
      <c r="F115" s="2"/>
      <c r="G115" s="2"/>
      <c r="H115" s="2"/>
    </row>
    <row r="116" spans="3:8" x14ac:dyDescent="0.2">
      <c r="C116" s="2"/>
      <c r="D116" s="2"/>
      <c r="E116" s="2"/>
      <c r="F116" s="2"/>
      <c r="G116" s="2"/>
      <c r="H116" s="2"/>
    </row>
    <row r="117" spans="3:8" ht="13.5" customHeight="1" x14ac:dyDescent="0.2">
      <c r="C117" s="2"/>
      <c r="D117" s="2"/>
      <c r="E117" s="2"/>
      <c r="F117" s="2"/>
      <c r="G117" s="2"/>
      <c r="H117" s="2"/>
    </row>
    <row r="118" spans="3:8" x14ac:dyDescent="0.2">
      <c r="C118" s="2"/>
      <c r="D118" s="2"/>
      <c r="E118" s="2"/>
      <c r="F118" s="2"/>
      <c r="G118" s="2"/>
      <c r="H118" s="2"/>
    </row>
    <row r="119" spans="3:8" x14ac:dyDescent="0.2">
      <c r="C119" s="2"/>
      <c r="D119" s="2"/>
      <c r="E119" s="2"/>
      <c r="F119" s="2"/>
      <c r="G119" s="2"/>
      <c r="H119" s="2"/>
    </row>
    <row r="120" spans="3:8" x14ac:dyDescent="0.2">
      <c r="C120" s="2"/>
      <c r="D120" s="2"/>
      <c r="E120" s="2"/>
      <c r="F120" s="2"/>
      <c r="G120" s="2"/>
      <c r="H120" s="2"/>
    </row>
    <row r="121" spans="3:8" ht="13.5" customHeight="1" x14ac:dyDescent="0.2">
      <c r="C121" s="2"/>
      <c r="D121" s="2"/>
      <c r="E121" s="2"/>
      <c r="F121" s="2"/>
      <c r="G121" s="2"/>
      <c r="H121" s="2"/>
    </row>
    <row r="122" spans="3:8" x14ac:dyDescent="0.2">
      <c r="C122" s="2"/>
      <c r="D122" s="2"/>
      <c r="E122" s="2"/>
      <c r="F122" s="2"/>
      <c r="G122" s="2"/>
      <c r="H122" s="2"/>
    </row>
    <row r="123" spans="3:8" x14ac:dyDescent="0.2">
      <c r="C123" s="2"/>
      <c r="D123" s="2"/>
      <c r="E123" s="2"/>
      <c r="F123" s="2"/>
      <c r="G123" s="2"/>
      <c r="H123" s="2"/>
    </row>
    <row r="124" spans="3:8" x14ac:dyDescent="0.2">
      <c r="C124" s="2"/>
      <c r="D124" s="2"/>
      <c r="E124" s="2"/>
      <c r="F124" s="2"/>
      <c r="G124" s="2"/>
      <c r="H124" s="2"/>
    </row>
    <row r="125" spans="3:8" ht="13.5" customHeight="1" x14ac:dyDescent="0.2">
      <c r="C125" s="2"/>
      <c r="D125" s="2"/>
      <c r="E125" s="2"/>
      <c r="F125" s="2"/>
      <c r="G125" s="2"/>
      <c r="H125" s="2"/>
    </row>
    <row r="126" spans="3:8" x14ac:dyDescent="0.2">
      <c r="C126" s="2"/>
      <c r="D126" s="2"/>
      <c r="E126" s="2"/>
      <c r="F126" s="2"/>
      <c r="G126" s="2"/>
      <c r="H126" s="2"/>
    </row>
    <row r="127" spans="3:8" x14ac:dyDescent="0.2">
      <c r="C127" s="2"/>
      <c r="D127" s="2"/>
      <c r="E127" s="2"/>
      <c r="F127" s="2"/>
      <c r="G127" s="2"/>
      <c r="H127" s="2"/>
    </row>
    <row r="128" spans="3:8" x14ac:dyDescent="0.2">
      <c r="C128" s="2"/>
      <c r="D128" s="2"/>
      <c r="E128" s="2"/>
      <c r="F128" s="2"/>
      <c r="G128" s="2"/>
      <c r="H128" s="2"/>
    </row>
    <row r="129" spans="3:8" ht="13.5" customHeight="1" x14ac:dyDescent="0.2">
      <c r="C129" s="2"/>
      <c r="D129" s="2"/>
      <c r="E129" s="2"/>
      <c r="F129" s="2"/>
      <c r="G129" s="2"/>
      <c r="H129" s="2"/>
    </row>
    <row r="130" spans="3:8" x14ac:dyDescent="0.2">
      <c r="C130" s="2"/>
      <c r="D130" s="2"/>
      <c r="E130" s="2"/>
      <c r="F130" s="2"/>
      <c r="G130" s="2"/>
      <c r="H130" s="2"/>
    </row>
    <row r="131" spans="3:8" x14ac:dyDescent="0.2">
      <c r="C131" s="2"/>
      <c r="D131" s="2"/>
      <c r="E131" s="2"/>
      <c r="F131" s="2"/>
      <c r="G131" s="2"/>
      <c r="H131" s="2"/>
    </row>
    <row r="132" spans="3:8" x14ac:dyDescent="0.2">
      <c r="C132" s="2"/>
      <c r="D132" s="2"/>
      <c r="E132" s="2"/>
      <c r="F132" s="2"/>
      <c r="G132" s="2"/>
      <c r="H132" s="2"/>
    </row>
    <row r="133" spans="3:8" ht="13.5" customHeight="1" x14ac:dyDescent="0.2">
      <c r="C133" s="2"/>
      <c r="D133" s="2"/>
      <c r="E133" s="2"/>
      <c r="F133" s="2"/>
      <c r="G133" s="2"/>
      <c r="H133" s="2"/>
    </row>
    <row r="134" spans="3:8" x14ac:dyDescent="0.2">
      <c r="C134" s="2"/>
      <c r="D134" s="2"/>
      <c r="E134" s="2"/>
      <c r="F134" s="2"/>
      <c r="G134" s="2"/>
      <c r="H134" s="2"/>
    </row>
    <row r="135" spans="3:8" x14ac:dyDescent="0.2">
      <c r="C135" s="2"/>
      <c r="D135" s="2"/>
      <c r="E135" s="2"/>
      <c r="F135" s="2"/>
      <c r="G135" s="2"/>
      <c r="H135" s="2"/>
    </row>
    <row r="136" spans="3:8" x14ac:dyDescent="0.2">
      <c r="C136" s="2"/>
      <c r="D136" s="2"/>
      <c r="E136" s="2"/>
      <c r="F136" s="2"/>
      <c r="G136" s="2"/>
      <c r="H136" s="2"/>
    </row>
    <row r="137" spans="3:8" ht="13.5" customHeight="1" x14ac:dyDescent="0.2">
      <c r="C137" s="2"/>
      <c r="D137" s="2"/>
      <c r="E137" s="2"/>
      <c r="F137" s="2"/>
      <c r="G137" s="2"/>
      <c r="H137" s="2"/>
    </row>
    <row r="138" spans="3:8" x14ac:dyDescent="0.2">
      <c r="C138" s="2"/>
      <c r="D138" s="2"/>
      <c r="E138" s="2"/>
      <c r="F138" s="2"/>
      <c r="G138" s="2"/>
      <c r="H138" s="2"/>
    </row>
    <row r="139" spans="3:8" x14ac:dyDescent="0.2">
      <c r="C139" s="2"/>
      <c r="D139" s="2"/>
      <c r="E139" s="2"/>
      <c r="F139" s="2"/>
      <c r="G139" s="2"/>
      <c r="H139" s="2"/>
    </row>
    <row r="140" spans="3:8" x14ac:dyDescent="0.2">
      <c r="C140" s="2"/>
      <c r="D140" s="2"/>
      <c r="E140" s="2"/>
      <c r="F140" s="2"/>
      <c r="G140" s="2"/>
      <c r="H140" s="2"/>
    </row>
    <row r="141" spans="3:8" ht="13.5" customHeight="1" x14ac:dyDescent="0.2">
      <c r="C141" s="2"/>
      <c r="D141" s="2"/>
      <c r="E141" s="2"/>
      <c r="F141" s="2"/>
      <c r="G141" s="2"/>
      <c r="H141" s="2"/>
    </row>
    <row r="142" spans="3:8" x14ac:dyDescent="0.2">
      <c r="C142" s="2"/>
      <c r="D142" s="2"/>
      <c r="E142" s="2"/>
      <c r="F142" s="2"/>
      <c r="G142" s="2"/>
      <c r="H142" s="2"/>
    </row>
    <row r="143" spans="3:8" x14ac:dyDescent="0.2">
      <c r="C143" s="2"/>
      <c r="D143" s="2"/>
      <c r="E143" s="2"/>
      <c r="F143" s="2"/>
      <c r="G143" s="2"/>
      <c r="H143" s="2"/>
    </row>
    <row r="144" spans="3:8" x14ac:dyDescent="0.2">
      <c r="C144" s="2"/>
      <c r="D144" s="2"/>
      <c r="E144" s="2"/>
      <c r="F144" s="2"/>
      <c r="G144" s="2"/>
      <c r="H144" s="2"/>
    </row>
    <row r="145" spans="3:8" ht="13.5" customHeight="1" x14ac:dyDescent="0.2">
      <c r="C145" s="2"/>
      <c r="D145" s="2"/>
      <c r="E145" s="2"/>
      <c r="F145" s="2"/>
      <c r="G145" s="2"/>
      <c r="H145" s="2"/>
    </row>
    <row r="146" spans="3:8" x14ac:dyDescent="0.2">
      <c r="C146" s="2"/>
      <c r="D146" s="2"/>
      <c r="E146" s="2"/>
      <c r="F146" s="2"/>
      <c r="G146" s="2"/>
      <c r="H146" s="2"/>
    </row>
    <row r="147" spans="3:8" x14ac:dyDescent="0.2">
      <c r="C147" s="2"/>
      <c r="D147" s="2"/>
      <c r="E147" s="2"/>
      <c r="F147" s="2"/>
      <c r="G147" s="2"/>
      <c r="H147" s="2"/>
    </row>
    <row r="148" spans="3:8" x14ac:dyDescent="0.2">
      <c r="C148" s="2"/>
      <c r="D148" s="2"/>
      <c r="E148" s="2"/>
      <c r="F148" s="2"/>
      <c r="G148" s="2"/>
      <c r="H148" s="2"/>
    </row>
    <row r="149" spans="3:8" ht="13.5" customHeight="1" x14ac:dyDescent="0.2">
      <c r="C149" s="2"/>
      <c r="D149" s="2"/>
      <c r="E149" s="2"/>
      <c r="F149" s="2"/>
      <c r="G149" s="2"/>
      <c r="H149" s="2"/>
    </row>
    <row r="150" spans="3:8" x14ac:dyDescent="0.2">
      <c r="C150" s="2"/>
      <c r="D150" s="2"/>
      <c r="E150" s="2"/>
      <c r="F150" s="2"/>
      <c r="G150" s="2"/>
      <c r="H150" s="2"/>
    </row>
    <row r="151" spans="3:8" x14ac:dyDescent="0.2">
      <c r="C151" s="2"/>
      <c r="D151" s="2"/>
      <c r="E151" s="2"/>
      <c r="F151" s="2"/>
      <c r="G151" s="2"/>
      <c r="H151" s="2"/>
    </row>
    <row r="152" spans="3:8" x14ac:dyDescent="0.2">
      <c r="C152" s="2"/>
      <c r="D152" s="2"/>
      <c r="E152" s="2"/>
      <c r="F152" s="2"/>
      <c r="G152" s="2"/>
      <c r="H152" s="2"/>
    </row>
    <row r="153" spans="3:8" ht="13.5" customHeight="1" x14ac:dyDescent="0.2">
      <c r="C153" s="2"/>
      <c r="D153" s="2"/>
      <c r="E153" s="2"/>
      <c r="F153" s="2"/>
      <c r="G153" s="2"/>
      <c r="H153" s="2"/>
    </row>
    <row r="154" spans="3:8" x14ac:dyDescent="0.2">
      <c r="C154" s="2"/>
      <c r="D154" s="2"/>
      <c r="E154" s="2"/>
      <c r="F154" s="2"/>
      <c r="G154" s="2"/>
      <c r="H154" s="2"/>
    </row>
    <row r="155" spans="3:8" x14ac:dyDescent="0.2">
      <c r="C155" s="2"/>
      <c r="D155" s="2"/>
      <c r="E155" s="2"/>
      <c r="F155" s="2"/>
      <c r="G155" s="2"/>
      <c r="H155" s="2"/>
    </row>
    <row r="156" spans="3:8" x14ac:dyDescent="0.2">
      <c r="C156" s="2"/>
      <c r="D156" s="2"/>
      <c r="E156" s="2"/>
      <c r="F156" s="2"/>
      <c r="G156" s="2"/>
      <c r="H156" s="2"/>
    </row>
    <row r="157" spans="3:8" ht="13.5" customHeight="1" x14ac:dyDescent="0.2">
      <c r="C157" s="2"/>
      <c r="D157" s="2"/>
      <c r="E157" s="2"/>
      <c r="F157" s="2"/>
      <c r="G157" s="2"/>
      <c r="H157" s="2"/>
    </row>
    <row r="158" spans="3:8" x14ac:dyDescent="0.2">
      <c r="C158" s="2"/>
      <c r="D158" s="2"/>
      <c r="E158" s="2"/>
      <c r="F158" s="2"/>
      <c r="G158" s="2"/>
      <c r="H158" s="2"/>
    </row>
    <row r="159" spans="3:8" x14ac:dyDescent="0.2">
      <c r="C159" s="2"/>
      <c r="D159" s="2"/>
      <c r="E159" s="2"/>
      <c r="F159" s="2"/>
      <c r="G159" s="2"/>
      <c r="H159" s="2"/>
    </row>
    <row r="160" spans="3:8" x14ac:dyDescent="0.2">
      <c r="C160" s="2"/>
      <c r="D160" s="2"/>
      <c r="E160" s="2"/>
      <c r="F160" s="2"/>
      <c r="G160" s="2"/>
      <c r="H160" s="2"/>
    </row>
    <row r="161" spans="3:8" ht="13.5" customHeight="1" x14ac:dyDescent="0.2">
      <c r="C161" s="2"/>
      <c r="D161" s="2"/>
      <c r="E161" s="2"/>
      <c r="F161" s="2"/>
      <c r="G161" s="2"/>
      <c r="H161" s="2"/>
    </row>
    <row r="162" spans="3:8" x14ac:dyDescent="0.2">
      <c r="C162" s="2"/>
      <c r="D162" s="2"/>
      <c r="E162" s="2"/>
      <c r="F162" s="2"/>
      <c r="G162" s="2"/>
      <c r="H162" s="2"/>
    </row>
    <row r="163" spans="3:8" x14ac:dyDescent="0.2">
      <c r="C163" s="2"/>
      <c r="D163" s="2"/>
      <c r="E163" s="2"/>
      <c r="F163" s="2"/>
      <c r="G163" s="2"/>
      <c r="H163" s="2"/>
    </row>
    <row r="164" spans="3:8" x14ac:dyDescent="0.2">
      <c r="C164" s="2"/>
      <c r="D164" s="2"/>
      <c r="E164" s="2"/>
      <c r="F164" s="2"/>
      <c r="G164" s="2"/>
      <c r="H164" s="2"/>
    </row>
    <row r="165" spans="3:8" ht="13.5" customHeight="1" x14ac:dyDescent="0.2">
      <c r="C165" s="2"/>
      <c r="D165" s="2"/>
      <c r="E165" s="2"/>
      <c r="F165" s="2"/>
      <c r="G165" s="2"/>
      <c r="H165" s="2"/>
    </row>
    <row r="166" spans="3:8" x14ac:dyDescent="0.2">
      <c r="C166" s="2"/>
      <c r="D166" s="2"/>
      <c r="E166" s="2"/>
      <c r="F166" s="2"/>
      <c r="G166" s="2"/>
      <c r="H166" s="2"/>
    </row>
    <row r="167" spans="3:8" x14ac:dyDescent="0.2">
      <c r="C167" s="2"/>
      <c r="D167" s="2"/>
      <c r="E167" s="2"/>
      <c r="F167" s="2"/>
      <c r="G167" s="2"/>
      <c r="H167" s="2"/>
    </row>
    <row r="168" spans="3:8" x14ac:dyDescent="0.2">
      <c r="C168" s="2"/>
      <c r="D168" s="2"/>
      <c r="E168" s="2"/>
      <c r="F168" s="2"/>
      <c r="G168" s="2"/>
      <c r="H168" s="2"/>
    </row>
    <row r="169" spans="3:8" ht="13.5" customHeight="1" x14ac:dyDescent="0.2">
      <c r="C169" s="2"/>
      <c r="D169" s="2"/>
      <c r="E169" s="2"/>
      <c r="F169" s="2"/>
      <c r="G169" s="2"/>
      <c r="H169" s="2"/>
    </row>
    <row r="170" spans="3:8" x14ac:dyDescent="0.2">
      <c r="C170" s="2"/>
      <c r="D170" s="2"/>
      <c r="E170" s="2"/>
      <c r="F170" s="2"/>
      <c r="G170" s="2"/>
      <c r="H170" s="2"/>
    </row>
    <row r="171" spans="3:8" x14ac:dyDescent="0.2">
      <c r="C171" s="2"/>
      <c r="D171" s="2"/>
      <c r="E171" s="2"/>
      <c r="F171" s="2"/>
      <c r="G171" s="2"/>
      <c r="H171" s="2"/>
    </row>
    <row r="172" spans="3:8" x14ac:dyDescent="0.2">
      <c r="C172" s="2"/>
      <c r="D172" s="2"/>
      <c r="E172" s="2"/>
      <c r="F172" s="2"/>
      <c r="G172" s="2"/>
      <c r="H172" s="2"/>
    </row>
    <row r="173" spans="3:8" ht="13.5" customHeight="1" x14ac:dyDescent="0.2">
      <c r="C173" s="2"/>
      <c r="D173" s="2"/>
      <c r="E173" s="2"/>
      <c r="F173" s="2"/>
      <c r="G173" s="2"/>
      <c r="H173" s="2"/>
    </row>
    <row r="174" spans="3:8" x14ac:dyDescent="0.2">
      <c r="C174" s="2"/>
      <c r="D174" s="2"/>
      <c r="E174" s="2"/>
      <c r="F174" s="2"/>
      <c r="G174" s="2"/>
      <c r="H174" s="2"/>
    </row>
    <row r="175" spans="3:8" x14ac:dyDescent="0.2">
      <c r="C175" s="2"/>
      <c r="D175" s="2"/>
      <c r="E175" s="2"/>
      <c r="F175" s="2"/>
      <c r="G175" s="2"/>
      <c r="H175" s="2"/>
    </row>
    <row r="176" spans="3:8" x14ac:dyDescent="0.2">
      <c r="C176" s="2"/>
      <c r="D176" s="2"/>
      <c r="E176" s="2"/>
      <c r="F176" s="2"/>
      <c r="G176" s="2"/>
      <c r="H176" s="2"/>
    </row>
    <row r="177" spans="3:8" ht="13.5" customHeight="1" x14ac:dyDescent="0.2">
      <c r="C177" s="2"/>
      <c r="D177" s="2"/>
      <c r="E177" s="2"/>
      <c r="F177" s="2"/>
      <c r="G177" s="2"/>
      <c r="H177" s="2"/>
    </row>
    <row r="178" spans="3:8" x14ac:dyDescent="0.2">
      <c r="C178" s="2"/>
      <c r="D178" s="2"/>
      <c r="E178" s="2"/>
      <c r="F178" s="2"/>
      <c r="G178" s="2"/>
      <c r="H178" s="2"/>
    </row>
    <row r="179" spans="3:8" x14ac:dyDescent="0.2">
      <c r="C179" s="2"/>
      <c r="D179" s="2"/>
      <c r="E179" s="2"/>
      <c r="F179" s="2"/>
      <c r="G179" s="2"/>
      <c r="H179" s="2"/>
    </row>
    <row r="180" spans="3:8" x14ac:dyDescent="0.2">
      <c r="C180" s="2"/>
      <c r="D180" s="2"/>
      <c r="E180" s="2"/>
      <c r="F180" s="2"/>
      <c r="G180" s="2"/>
      <c r="H180" s="2"/>
    </row>
    <row r="181" spans="3:8" ht="13.5" customHeight="1" x14ac:dyDescent="0.2">
      <c r="C181" s="2"/>
      <c r="D181" s="2"/>
      <c r="E181" s="2"/>
      <c r="F181" s="2"/>
      <c r="G181" s="2"/>
      <c r="H181" s="2"/>
    </row>
    <row r="182" spans="3:8" x14ac:dyDescent="0.2">
      <c r="C182" s="2"/>
      <c r="D182" s="2"/>
      <c r="E182" s="2"/>
      <c r="F182" s="2"/>
      <c r="G182" s="2"/>
      <c r="H182" s="2"/>
    </row>
    <row r="183" spans="3:8" x14ac:dyDescent="0.2">
      <c r="C183" s="2"/>
      <c r="D183" s="2"/>
      <c r="E183" s="2"/>
      <c r="F183" s="2"/>
      <c r="G183" s="2"/>
      <c r="H183" s="2"/>
    </row>
    <row r="184" spans="3:8" x14ac:dyDescent="0.2">
      <c r="C184" s="2"/>
      <c r="D184" s="2"/>
      <c r="E184" s="2"/>
      <c r="F184" s="2"/>
      <c r="G184" s="2"/>
      <c r="H184" s="2"/>
    </row>
    <row r="185" spans="3:8" ht="13.5" customHeight="1" x14ac:dyDescent="0.2">
      <c r="C185" s="2"/>
      <c r="D185" s="2"/>
      <c r="E185" s="2"/>
      <c r="F185" s="2"/>
      <c r="G185" s="2"/>
      <c r="H185" s="2"/>
    </row>
    <row r="186" spans="3:8" x14ac:dyDescent="0.2">
      <c r="C186" s="2"/>
      <c r="D186" s="2"/>
      <c r="E186" s="2"/>
      <c r="F186" s="2"/>
      <c r="G186" s="2"/>
      <c r="H186" s="2"/>
    </row>
    <row r="187" spans="3:8" x14ac:dyDescent="0.2">
      <c r="C187" s="2"/>
      <c r="D187" s="2"/>
      <c r="E187" s="2"/>
      <c r="F187" s="2"/>
      <c r="G187" s="2"/>
      <c r="H187" s="2"/>
    </row>
    <row r="188" spans="3:8" x14ac:dyDescent="0.2">
      <c r="C188" s="2"/>
      <c r="D188" s="2"/>
      <c r="E188" s="2"/>
      <c r="F188" s="2"/>
      <c r="G188" s="2"/>
      <c r="H188" s="2"/>
    </row>
    <row r="189" spans="3:8" ht="13.5" customHeight="1" x14ac:dyDescent="0.2">
      <c r="C189" s="2"/>
      <c r="D189" s="2"/>
      <c r="E189" s="2"/>
      <c r="F189" s="2"/>
      <c r="G189" s="2"/>
      <c r="H189" s="2"/>
    </row>
    <row r="190" spans="3:8" x14ac:dyDescent="0.2">
      <c r="C190" s="2"/>
      <c r="D190" s="2"/>
      <c r="E190" s="2"/>
      <c r="F190" s="2"/>
      <c r="G190" s="2"/>
      <c r="H190" s="2"/>
    </row>
    <row r="191" spans="3:8" x14ac:dyDescent="0.2">
      <c r="C191" s="2"/>
      <c r="D191" s="2"/>
      <c r="E191" s="2"/>
      <c r="F191" s="2"/>
      <c r="G191" s="2"/>
      <c r="H191" s="2"/>
    </row>
    <row r="192" spans="3:8" x14ac:dyDescent="0.2">
      <c r="C192" s="2"/>
      <c r="D192" s="2"/>
      <c r="E192" s="2"/>
      <c r="F192" s="2"/>
      <c r="G192" s="2"/>
      <c r="H192" s="2"/>
    </row>
    <row r="193" spans="3:8" ht="13.5" customHeight="1" x14ac:dyDescent="0.2">
      <c r="C193" s="2"/>
      <c r="D193" s="2"/>
      <c r="E193" s="2"/>
      <c r="F193" s="2"/>
      <c r="G193" s="2"/>
      <c r="H193" s="2"/>
    </row>
    <row r="194" spans="3:8" x14ac:dyDescent="0.2">
      <c r="C194" s="2"/>
      <c r="D194" s="2"/>
      <c r="E194" s="2"/>
      <c r="F194" s="2"/>
      <c r="G194" s="2"/>
      <c r="H194" s="2"/>
    </row>
    <row r="195" spans="3:8" x14ac:dyDescent="0.2">
      <c r="C195" s="2"/>
      <c r="D195" s="2"/>
      <c r="E195" s="2"/>
      <c r="F195" s="2"/>
      <c r="G195" s="2"/>
      <c r="H195" s="2"/>
    </row>
    <row r="196" spans="3:8" x14ac:dyDescent="0.2">
      <c r="C196" s="2"/>
      <c r="D196" s="2"/>
      <c r="E196" s="2"/>
      <c r="F196" s="2"/>
      <c r="G196" s="2"/>
      <c r="H196" s="2"/>
    </row>
    <row r="197" spans="3:8" ht="13.5" customHeight="1" x14ac:dyDescent="0.2">
      <c r="C197" s="2"/>
      <c r="D197" s="2"/>
      <c r="E197" s="2"/>
      <c r="F197" s="2"/>
      <c r="G197" s="2"/>
      <c r="H197" s="2"/>
    </row>
  </sheetData>
  <autoFilter ref="A6:AG6" xr:uid="{1D92E9B9-4992-419E-943B-D36F96A4C042}"/>
  <mergeCells count="4">
    <mergeCell ref="A4:B4"/>
    <mergeCell ref="A3:E3"/>
    <mergeCell ref="C4:D4"/>
    <mergeCell ref="F3:F6"/>
  </mergeCells>
  <phoneticPr fontId="10"/>
  <pageMargins left="0.70866141732283472" right="0.70866141732283472" top="0.74803149606299213" bottom="0.74803149606299213" header="0.31496062992125984" footer="0.31496062992125984"/>
  <pageSetup paperSize="8" scale="70" fitToHeight="0" pageOrder="overThenDown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AC169"/>
  <sheetViews>
    <sheetView showGridLines="0" zoomScaleNormal="100" zoomScaleSheetLayoutView="70" workbookViewId="0">
      <pane xSplit="8" ySplit="6" topLeftCell="I7" activePane="bottomRight" state="frozen"/>
      <selection pane="topRight"/>
      <selection pane="bottomLeft"/>
      <selection pane="bottomRight"/>
    </sheetView>
  </sheetViews>
  <sheetFormatPr defaultRowHeight="13" x14ac:dyDescent="0.2"/>
  <cols>
    <col min="1" max="2" width="5.36328125" style="2" customWidth="1"/>
    <col min="3" max="3" width="5.36328125" style="57" customWidth="1"/>
    <col min="4" max="4" width="5.36328125" style="28" customWidth="1"/>
    <col min="5" max="5" width="7.54296875" style="28" customWidth="1"/>
    <col min="6" max="6" width="6.36328125" style="28" customWidth="1"/>
    <col min="7" max="8" width="26.36328125" style="4" customWidth="1"/>
    <col min="9" max="23" width="8.36328125" style="2" customWidth="1"/>
    <col min="24" max="29" width="5.36328125" style="91" customWidth="1"/>
    <col min="30" max="30" width="2.1796875" style="2" customWidth="1"/>
    <col min="31" max="201" width="8.7265625" style="2"/>
    <col min="202" max="203" width="4.36328125" style="2" customWidth="1"/>
    <col min="204" max="204" width="8" style="2" customWidth="1"/>
    <col min="205" max="205" width="9.6328125" style="2" customWidth="1"/>
    <col min="206" max="206" width="20.6328125" style="2" customWidth="1"/>
    <col min="207" max="207" width="6.453125" style="2" customWidth="1"/>
    <col min="208" max="211" width="7.6328125" style="2" bestFit="1" customWidth="1"/>
    <col min="212" max="212" width="9.90625" style="2" bestFit="1" customWidth="1"/>
    <col min="213" max="213" width="7.6328125" style="2" bestFit="1" customWidth="1"/>
    <col min="214" max="215" width="9.90625" style="2" bestFit="1" customWidth="1"/>
    <col min="216" max="221" width="4.36328125" style="2" customWidth="1"/>
    <col min="222" max="222" width="20.6328125" style="2" customWidth="1"/>
    <col min="223" max="457" width="8.7265625" style="2"/>
    <col min="458" max="459" width="4.36328125" style="2" customWidth="1"/>
    <col min="460" max="460" width="8" style="2" customWidth="1"/>
    <col min="461" max="461" width="9.6328125" style="2" customWidth="1"/>
    <col min="462" max="462" width="20.6328125" style="2" customWidth="1"/>
    <col min="463" max="463" width="6.453125" style="2" customWidth="1"/>
    <col min="464" max="467" width="7.6328125" style="2" bestFit="1" customWidth="1"/>
    <col min="468" max="468" width="9.90625" style="2" bestFit="1" customWidth="1"/>
    <col min="469" max="469" width="7.6328125" style="2" bestFit="1" customWidth="1"/>
    <col min="470" max="471" width="9.90625" style="2" bestFit="1" customWidth="1"/>
    <col min="472" max="477" width="4.36328125" style="2" customWidth="1"/>
    <col min="478" max="478" width="20.6328125" style="2" customWidth="1"/>
    <col min="479" max="713" width="8.7265625" style="2"/>
    <col min="714" max="715" width="4.36328125" style="2" customWidth="1"/>
    <col min="716" max="716" width="8" style="2" customWidth="1"/>
    <col min="717" max="717" width="9.6328125" style="2" customWidth="1"/>
    <col min="718" max="718" width="20.6328125" style="2" customWidth="1"/>
    <col min="719" max="719" width="6.453125" style="2" customWidth="1"/>
    <col min="720" max="723" width="7.6328125" style="2" bestFit="1" customWidth="1"/>
    <col min="724" max="724" width="9.90625" style="2" bestFit="1" customWidth="1"/>
    <col min="725" max="725" width="7.6328125" style="2" bestFit="1" customWidth="1"/>
    <col min="726" max="727" width="9.90625" style="2" bestFit="1" customWidth="1"/>
    <col min="728" max="733" width="4.36328125" style="2" customWidth="1"/>
    <col min="734" max="734" width="20.6328125" style="2" customWidth="1"/>
    <col min="735" max="969" width="8.7265625" style="2"/>
    <col min="970" max="971" width="4.36328125" style="2" customWidth="1"/>
    <col min="972" max="972" width="8" style="2" customWidth="1"/>
    <col min="973" max="973" width="9.6328125" style="2" customWidth="1"/>
    <col min="974" max="974" width="20.6328125" style="2" customWidth="1"/>
    <col min="975" max="975" width="6.453125" style="2" customWidth="1"/>
    <col min="976" max="979" width="7.6328125" style="2" bestFit="1" customWidth="1"/>
    <col min="980" max="980" width="9.90625" style="2" bestFit="1" customWidth="1"/>
    <col min="981" max="981" width="7.6328125" style="2" bestFit="1" customWidth="1"/>
    <col min="982" max="983" width="9.90625" style="2" bestFit="1" customWidth="1"/>
    <col min="984" max="989" width="4.36328125" style="2" customWidth="1"/>
    <col min="990" max="990" width="20.6328125" style="2" customWidth="1"/>
    <col min="991" max="1225" width="8.7265625" style="2"/>
    <col min="1226" max="1227" width="4.36328125" style="2" customWidth="1"/>
    <col min="1228" max="1228" width="8" style="2" customWidth="1"/>
    <col min="1229" max="1229" width="9.6328125" style="2" customWidth="1"/>
    <col min="1230" max="1230" width="20.6328125" style="2" customWidth="1"/>
    <col min="1231" max="1231" width="6.453125" style="2" customWidth="1"/>
    <col min="1232" max="1235" width="7.6328125" style="2" bestFit="1" customWidth="1"/>
    <col min="1236" max="1236" width="9.90625" style="2" bestFit="1" customWidth="1"/>
    <col min="1237" max="1237" width="7.6328125" style="2" bestFit="1" customWidth="1"/>
    <col min="1238" max="1239" width="9.90625" style="2" bestFit="1" customWidth="1"/>
    <col min="1240" max="1245" width="4.36328125" style="2" customWidth="1"/>
    <col min="1246" max="1246" width="20.6328125" style="2" customWidth="1"/>
    <col min="1247" max="1481" width="8.7265625" style="2"/>
    <col min="1482" max="1483" width="4.36328125" style="2" customWidth="1"/>
    <col min="1484" max="1484" width="8" style="2" customWidth="1"/>
    <col min="1485" max="1485" width="9.6328125" style="2" customWidth="1"/>
    <col min="1486" max="1486" width="20.6328125" style="2" customWidth="1"/>
    <col min="1487" max="1487" width="6.453125" style="2" customWidth="1"/>
    <col min="1488" max="1491" width="7.6328125" style="2" bestFit="1" customWidth="1"/>
    <col min="1492" max="1492" width="9.90625" style="2" bestFit="1" customWidth="1"/>
    <col min="1493" max="1493" width="7.6328125" style="2" bestFit="1" customWidth="1"/>
    <col min="1494" max="1495" width="9.90625" style="2" bestFit="1" customWidth="1"/>
    <col min="1496" max="1501" width="4.36328125" style="2" customWidth="1"/>
    <col min="1502" max="1502" width="20.6328125" style="2" customWidth="1"/>
    <col min="1503" max="1737" width="8.7265625" style="2"/>
    <col min="1738" max="1739" width="4.36328125" style="2" customWidth="1"/>
    <col min="1740" max="1740" width="8" style="2" customWidth="1"/>
    <col min="1741" max="1741" width="9.6328125" style="2" customWidth="1"/>
    <col min="1742" max="1742" width="20.6328125" style="2" customWidth="1"/>
    <col min="1743" max="1743" width="6.453125" style="2" customWidth="1"/>
    <col min="1744" max="1747" width="7.6328125" style="2" bestFit="1" customWidth="1"/>
    <col min="1748" max="1748" width="9.90625" style="2" bestFit="1" customWidth="1"/>
    <col min="1749" max="1749" width="7.6328125" style="2" bestFit="1" customWidth="1"/>
    <col min="1750" max="1751" width="9.90625" style="2" bestFit="1" customWidth="1"/>
    <col min="1752" max="1757" width="4.36328125" style="2" customWidth="1"/>
    <col min="1758" max="1758" width="20.6328125" style="2" customWidth="1"/>
    <col min="1759" max="1993" width="8.7265625" style="2"/>
    <col min="1994" max="1995" width="4.36328125" style="2" customWidth="1"/>
    <col min="1996" max="1996" width="8" style="2" customWidth="1"/>
    <col min="1997" max="1997" width="9.6328125" style="2" customWidth="1"/>
    <col min="1998" max="1998" width="20.6328125" style="2" customWidth="1"/>
    <col min="1999" max="1999" width="6.453125" style="2" customWidth="1"/>
    <col min="2000" max="2003" width="7.6328125" style="2" bestFit="1" customWidth="1"/>
    <col min="2004" max="2004" width="9.90625" style="2" bestFit="1" customWidth="1"/>
    <col min="2005" max="2005" width="7.6328125" style="2" bestFit="1" customWidth="1"/>
    <col min="2006" max="2007" width="9.90625" style="2" bestFit="1" customWidth="1"/>
    <col min="2008" max="2013" width="4.36328125" style="2" customWidth="1"/>
    <col min="2014" max="2014" width="20.6328125" style="2" customWidth="1"/>
    <col min="2015" max="2249" width="8.7265625" style="2"/>
    <col min="2250" max="2251" width="4.36328125" style="2" customWidth="1"/>
    <col min="2252" max="2252" width="8" style="2" customWidth="1"/>
    <col min="2253" max="2253" width="9.6328125" style="2" customWidth="1"/>
    <col min="2254" max="2254" width="20.6328125" style="2" customWidth="1"/>
    <col min="2255" max="2255" width="6.453125" style="2" customWidth="1"/>
    <col min="2256" max="2259" width="7.6328125" style="2" bestFit="1" customWidth="1"/>
    <col min="2260" max="2260" width="9.90625" style="2" bestFit="1" customWidth="1"/>
    <col min="2261" max="2261" width="7.6328125" style="2" bestFit="1" customWidth="1"/>
    <col min="2262" max="2263" width="9.90625" style="2" bestFit="1" customWidth="1"/>
    <col min="2264" max="2269" width="4.36328125" style="2" customWidth="1"/>
    <col min="2270" max="2270" width="20.6328125" style="2" customWidth="1"/>
    <col min="2271" max="2505" width="8.7265625" style="2"/>
    <col min="2506" max="2507" width="4.36328125" style="2" customWidth="1"/>
    <col min="2508" max="2508" width="8" style="2" customWidth="1"/>
    <col min="2509" max="2509" width="9.6328125" style="2" customWidth="1"/>
    <col min="2510" max="2510" width="20.6328125" style="2" customWidth="1"/>
    <col min="2511" max="2511" width="6.453125" style="2" customWidth="1"/>
    <col min="2512" max="2515" width="7.6328125" style="2" bestFit="1" customWidth="1"/>
    <col min="2516" max="2516" width="9.90625" style="2" bestFit="1" customWidth="1"/>
    <col min="2517" max="2517" width="7.6328125" style="2" bestFit="1" customWidth="1"/>
    <col min="2518" max="2519" width="9.90625" style="2" bestFit="1" customWidth="1"/>
    <col min="2520" max="2525" width="4.36328125" style="2" customWidth="1"/>
    <col min="2526" max="2526" width="20.6328125" style="2" customWidth="1"/>
    <col min="2527" max="2761" width="8.7265625" style="2"/>
    <col min="2762" max="2763" width="4.36328125" style="2" customWidth="1"/>
    <col min="2764" max="2764" width="8" style="2" customWidth="1"/>
    <col min="2765" max="2765" width="9.6328125" style="2" customWidth="1"/>
    <col min="2766" max="2766" width="20.6328125" style="2" customWidth="1"/>
    <col min="2767" max="2767" width="6.453125" style="2" customWidth="1"/>
    <col min="2768" max="2771" width="7.6328125" style="2" bestFit="1" customWidth="1"/>
    <col min="2772" max="2772" width="9.90625" style="2" bestFit="1" customWidth="1"/>
    <col min="2773" max="2773" width="7.6328125" style="2" bestFit="1" customWidth="1"/>
    <col min="2774" max="2775" width="9.90625" style="2" bestFit="1" customWidth="1"/>
    <col min="2776" max="2781" width="4.36328125" style="2" customWidth="1"/>
    <col min="2782" max="2782" width="20.6328125" style="2" customWidth="1"/>
    <col min="2783" max="3017" width="8.7265625" style="2"/>
    <col min="3018" max="3019" width="4.36328125" style="2" customWidth="1"/>
    <col min="3020" max="3020" width="8" style="2" customWidth="1"/>
    <col min="3021" max="3021" width="9.6328125" style="2" customWidth="1"/>
    <col min="3022" max="3022" width="20.6328125" style="2" customWidth="1"/>
    <col min="3023" max="3023" width="6.453125" style="2" customWidth="1"/>
    <col min="3024" max="3027" width="7.6328125" style="2" bestFit="1" customWidth="1"/>
    <col min="3028" max="3028" width="9.90625" style="2" bestFit="1" customWidth="1"/>
    <col min="3029" max="3029" width="7.6328125" style="2" bestFit="1" customWidth="1"/>
    <col min="3030" max="3031" width="9.90625" style="2" bestFit="1" customWidth="1"/>
    <col min="3032" max="3037" width="4.36328125" style="2" customWidth="1"/>
    <col min="3038" max="3038" width="20.6328125" style="2" customWidth="1"/>
    <col min="3039" max="3273" width="8.7265625" style="2"/>
    <col min="3274" max="3275" width="4.36328125" style="2" customWidth="1"/>
    <col min="3276" max="3276" width="8" style="2" customWidth="1"/>
    <col min="3277" max="3277" width="9.6328125" style="2" customWidth="1"/>
    <col min="3278" max="3278" width="20.6328125" style="2" customWidth="1"/>
    <col min="3279" max="3279" width="6.453125" style="2" customWidth="1"/>
    <col min="3280" max="3283" width="7.6328125" style="2" bestFit="1" customWidth="1"/>
    <col min="3284" max="3284" width="9.90625" style="2" bestFit="1" customWidth="1"/>
    <col min="3285" max="3285" width="7.6328125" style="2" bestFit="1" customWidth="1"/>
    <col min="3286" max="3287" width="9.90625" style="2" bestFit="1" customWidth="1"/>
    <col min="3288" max="3293" width="4.36328125" style="2" customWidth="1"/>
    <col min="3294" max="3294" width="20.6328125" style="2" customWidth="1"/>
    <col min="3295" max="3529" width="8.7265625" style="2"/>
    <col min="3530" max="3531" width="4.36328125" style="2" customWidth="1"/>
    <col min="3532" max="3532" width="8" style="2" customWidth="1"/>
    <col min="3533" max="3533" width="9.6328125" style="2" customWidth="1"/>
    <col min="3534" max="3534" width="20.6328125" style="2" customWidth="1"/>
    <col min="3535" max="3535" width="6.453125" style="2" customWidth="1"/>
    <col min="3536" max="3539" width="7.6328125" style="2" bestFit="1" customWidth="1"/>
    <col min="3540" max="3540" width="9.90625" style="2" bestFit="1" customWidth="1"/>
    <col min="3541" max="3541" width="7.6328125" style="2" bestFit="1" customWidth="1"/>
    <col min="3542" max="3543" width="9.90625" style="2" bestFit="1" customWidth="1"/>
    <col min="3544" max="3549" width="4.36328125" style="2" customWidth="1"/>
    <col min="3550" max="3550" width="20.6328125" style="2" customWidth="1"/>
    <col min="3551" max="3785" width="8.7265625" style="2"/>
    <col min="3786" max="3787" width="4.36328125" style="2" customWidth="1"/>
    <col min="3788" max="3788" width="8" style="2" customWidth="1"/>
    <col min="3789" max="3789" width="9.6328125" style="2" customWidth="1"/>
    <col min="3790" max="3790" width="20.6328125" style="2" customWidth="1"/>
    <col min="3791" max="3791" width="6.453125" style="2" customWidth="1"/>
    <col min="3792" max="3795" width="7.6328125" style="2" bestFit="1" customWidth="1"/>
    <col min="3796" max="3796" width="9.90625" style="2" bestFit="1" customWidth="1"/>
    <col min="3797" max="3797" width="7.6328125" style="2" bestFit="1" customWidth="1"/>
    <col min="3798" max="3799" width="9.90625" style="2" bestFit="1" customWidth="1"/>
    <col min="3800" max="3805" width="4.36328125" style="2" customWidth="1"/>
    <col min="3806" max="3806" width="20.6328125" style="2" customWidth="1"/>
    <col min="3807" max="4041" width="8.7265625" style="2"/>
    <col min="4042" max="4043" width="4.36328125" style="2" customWidth="1"/>
    <col min="4044" max="4044" width="8" style="2" customWidth="1"/>
    <col min="4045" max="4045" width="9.6328125" style="2" customWidth="1"/>
    <col min="4046" max="4046" width="20.6328125" style="2" customWidth="1"/>
    <col min="4047" max="4047" width="6.453125" style="2" customWidth="1"/>
    <col min="4048" max="4051" width="7.6328125" style="2" bestFit="1" customWidth="1"/>
    <col min="4052" max="4052" width="9.90625" style="2" bestFit="1" customWidth="1"/>
    <col min="4053" max="4053" width="7.6328125" style="2" bestFit="1" customWidth="1"/>
    <col min="4054" max="4055" width="9.90625" style="2" bestFit="1" customWidth="1"/>
    <col min="4056" max="4061" width="4.36328125" style="2" customWidth="1"/>
    <col min="4062" max="4062" width="20.6328125" style="2" customWidth="1"/>
    <col min="4063" max="4297" width="8.7265625" style="2"/>
    <col min="4298" max="4299" width="4.36328125" style="2" customWidth="1"/>
    <col min="4300" max="4300" width="8" style="2" customWidth="1"/>
    <col min="4301" max="4301" width="9.6328125" style="2" customWidth="1"/>
    <col min="4302" max="4302" width="20.6328125" style="2" customWidth="1"/>
    <col min="4303" max="4303" width="6.453125" style="2" customWidth="1"/>
    <col min="4304" max="4307" width="7.6328125" style="2" bestFit="1" customWidth="1"/>
    <col min="4308" max="4308" width="9.90625" style="2" bestFit="1" customWidth="1"/>
    <col min="4309" max="4309" width="7.6328125" style="2" bestFit="1" customWidth="1"/>
    <col min="4310" max="4311" width="9.90625" style="2" bestFit="1" customWidth="1"/>
    <col min="4312" max="4317" width="4.36328125" style="2" customWidth="1"/>
    <col min="4318" max="4318" width="20.6328125" style="2" customWidth="1"/>
    <col min="4319" max="4553" width="8.7265625" style="2"/>
    <col min="4554" max="4555" width="4.36328125" style="2" customWidth="1"/>
    <col min="4556" max="4556" width="8" style="2" customWidth="1"/>
    <col min="4557" max="4557" width="9.6328125" style="2" customWidth="1"/>
    <col min="4558" max="4558" width="20.6328125" style="2" customWidth="1"/>
    <col min="4559" max="4559" width="6.453125" style="2" customWidth="1"/>
    <col min="4560" max="4563" width="7.6328125" style="2" bestFit="1" customWidth="1"/>
    <col min="4564" max="4564" width="9.90625" style="2" bestFit="1" customWidth="1"/>
    <col min="4565" max="4565" width="7.6328125" style="2" bestFit="1" customWidth="1"/>
    <col min="4566" max="4567" width="9.90625" style="2" bestFit="1" customWidth="1"/>
    <col min="4568" max="4573" width="4.36328125" style="2" customWidth="1"/>
    <col min="4574" max="4574" width="20.6328125" style="2" customWidth="1"/>
    <col min="4575" max="4809" width="8.7265625" style="2"/>
    <col min="4810" max="4811" width="4.36328125" style="2" customWidth="1"/>
    <col min="4812" max="4812" width="8" style="2" customWidth="1"/>
    <col min="4813" max="4813" width="9.6328125" style="2" customWidth="1"/>
    <col min="4814" max="4814" width="20.6328125" style="2" customWidth="1"/>
    <col min="4815" max="4815" width="6.453125" style="2" customWidth="1"/>
    <col min="4816" max="4819" width="7.6328125" style="2" bestFit="1" customWidth="1"/>
    <col min="4820" max="4820" width="9.90625" style="2" bestFit="1" customWidth="1"/>
    <col min="4821" max="4821" width="7.6328125" style="2" bestFit="1" customWidth="1"/>
    <col min="4822" max="4823" width="9.90625" style="2" bestFit="1" customWidth="1"/>
    <col min="4824" max="4829" width="4.36328125" style="2" customWidth="1"/>
    <col min="4830" max="4830" width="20.6328125" style="2" customWidth="1"/>
    <col min="4831" max="5065" width="8.7265625" style="2"/>
    <col min="5066" max="5067" width="4.36328125" style="2" customWidth="1"/>
    <col min="5068" max="5068" width="8" style="2" customWidth="1"/>
    <col min="5069" max="5069" width="9.6328125" style="2" customWidth="1"/>
    <col min="5070" max="5070" width="20.6328125" style="2" customWidth="1"/>
    <col min="5071" max="5071" width="6.453125" style="2" customWidth="1"/>
    <col min="5072" max="5075" width="7.6328125" style="2" bestFit="1" customWidth="1"/>
    <col min="5076" max="5076" width="9.90625" style="2" bestFit="1" customWidth="1"/>
    <col min="5077" max="5077" width="7.6328125" style="2" bestFit="1" customWidth="1"/>
    <col min="5078" max="5079" width="9.90625" style="2" bestFit="1" customWidth="1"/>
    <col min="5080" max="5085" width="4.36328125" style="2" customWidth="1"/>
    <col min="5086" max="5086" width="20.6328125" style="2" customWidth="1"/>
    <col min="5087" max="5321" width="8.7265625" style="2"/>
    <col min="5322" max="5323" width="4.36328125" style="2" customWidth="1"/>
    <col min="5324" max="5324" width="8" style="2" customWidth="1"/>
    <col min="5325" max="5325" width="9.6328125" style="2" customWidth="1"/>
    <col min="5326" max="5326" width="20.6328125" style="2" customWidth="1"/>
    <col min="5327" max="5327" width="6.453125" style="2" customWidth="1"/>
    <col min="5328" max="5331" width="7.6328125" style="2" bestFit="1" customWidth="1"/>
    <col min="5332" max="5332" width="9.90625" style="2" bestFit="1" customWidth="1"/>
    <col min="5333" max="5333" width="7.6328125" style="2" bestFit="1" customWidth="1"/>
    <col min="5334" max="5335" width="9.90625" style="2" bestFit="1" customWidth="1"/>
    <col min="5336" max="5341" width="4.36328125" style="2" customWidth="1"/>
    <col min="5342" max="5342" width="20.6328125" style="2" customWidth="1"/>
    <col min="5343" max="5577" width="8.7265625" style="2"/>
    <col min="5578" max="5579" width="4.36328125" style="2" customWidth="1"/>
    <col min="5580" max="5580" width="8" style="2" customWidth="1"/>
    <col min="5581" max="5581" width="9.6328125" style="2" customWidth="1"/>
    <col min="5582" max="5582" width="20.6328125" style="2" customWidth="1"/>
    <col min="5583" max="5583" width="6.453125" style="2" customWidth="1"/>
    <col min="5584" max="5587" width="7.6328125" style="2" bestFit="1" customWidth="1"/>
    <col min="5588" max="5588" width="9.90625" style="2" bestFit="1" customWidth="1"/>
    <col min="5589" max="5589" width="7.6328125" style="2" bestFit="1" customWidth="1"/>
    <col min="5590" max="5591" width="9.90625" style="2" bestFit="1" customWidth="1"/>
    <col min="5592" max="5597" width="4.36328125" style="2" customWidth="1"/>
    <col min="5598" max="5598" width="20.6328125" style="2" customWidth="1"/>
    <col min="5599" max="5833" width="8.7265625" style="2"/>
    <col min="5834" max="5835" width="4.36328125" style="2" customWidth="1"/>
    <col min="5836" max="5836" width="8" style="2" customWidth="1"/>
    <col min="5837" max="5837" width="9.6328125" style="2" customWidth="1"/>
    <col min="5838" max="5838" width="20.6328125" style="2" customWidth="1"/>
    <col min="5839" max="5839" width="6.453125" style="2" customWidth="1"/>
    <col min="5840" max="5843" width="7.6328125" style="2" bestFit="1" customWidth="1"/>
    <col min="5844" max="5844" width="9.90625" style="2" bestFit="1" customWidth="1"/>
    <col min="5845" max="5845" width="7.6328125" style="2" bestFit="1" customWidth="1"/>
    <col min="5846" max="5847" width="9.90625" style="2" bestFit="1" customWidth="1"/>
    <col min="5848" max="5853" width="4.36328125" style="2" customWidth="1"/>
    <col min="5854" max="5854" width="20.6328125" style="2" customWidth="1"/>
    <col min="5855" max="6089" width="8.7265625" style="2"/>
    <col min="6090" max="6091" width="4.36328125" style="2" customWidth="1"/>
    <col min="6092" max="6092" width="8" style="2" customWidth="1"/>
    <col min="6093" max="6093" width="9.6328125" style="2" customWidth="1"/>
    <col min="6094" max="6094" width="20.6328125" style="2" customWidth="1"/>
    <col min="6095" max="6095" width="6.453125" style="2" customWidth="1"/>
    <col min="6096" max="6099" width="7.6328125" style="2" bestFit="1" customWidth="1"/>
    <col min="6100" max="6100" width="9.90625" style="2" bestFit="1" customWidth="1"/>
    <col min="6101" max="6101" width="7.6328125" style="2" bestFit="1" customWidth="1"/>
    <col min="6102" max="6103" width="9.90625" style="2" bestFit="1" customWidth="1"/>
    <col min="6104" max="6109" width="4.36328125" style="2" customWidth="1"/>
    <col min="6110" max="6110" width="20.6328125" style="2" customWidth="1"/>
    <col min="6111" max="6345" width="8.7265625" style="2"/>
    <col min="6346" max="6347" width="4.36328125" style="2" customWidth="1"/>
    <col min="6348" max="6348" width="8" style="2" customWidth="1"/>
    <col min="6349" max="6349" width="9.6328125" style="2" customWidth="1"/>
    <col min="6350" max="6350" width="20.6328125" style="2" customWidth="1"/>
    <col min="6351" max="6351" width="6.453125" style="2" customWidth="1"/>
    <col min="6352" max="6355" width="7.6328125" style="2" bestFit="1" customWidth="1"/>
    <col min="6356" max="6356" width="9.90625" style="2" bestFit="1" customWidth="1"/>
    <col min="6357" max="6357" width="7.6328125" style="2" bestFit="1" customWidth="1"/>
    <col min="6358" max="6359" width="9.90625" style="2" bestFit="1" customWidth="1"/>
    <col min="6360" max="6365" width="4.36328125" style="2" customWidth="1"/>
    <col min="6366" max="6366" width="20.6328125" style="2" customWidth="1"/>
    <col min="6367" max="6601" width="8.7265625" style="2"/>
    <col min="6602" max="6603" width="4.36328125" style="2" customWidth="1"/>
    <col min="6604" max="6604" width="8" style="2" customWidth="1"/>
    <col min="6605" max="6605" width="9.6328125" style="2" customWidth="1"/>
    <col min="6606" max="6606" width="20.6328125" style="2" customWidth="1"/>
    <col min="6607" max="6607" width="6.453125" style="2" customWidth="1"/>
    <col min="6608" max="6611" width="7.6328125" style="2" bestFit="1" customWidth="1"/>
    <col min="6612" max="6612" width="9.90625" style="2" bestFit="1" customWidth="1"/>
    <col min="6613" max="6613" width="7.6328125" style="2" bestFit="1" customWidth="1"/>
    <col min="6614" max="6615" width="9.90625" style="2" bestFit="1" customWidth="1"/>
    <col min="6616" max="6621" width="4.36328125" style="2" customWidth="1"/>
    <col min="6622" max="6622" width="20.6328125" style="2" customWidth="1"/>
    <col min="6623" max="6857" width="8.7265625" style="2"/>
    <col min="6858" max="6859" width="4.36328125" style="2" customWidth="1"/>
    <col min="6860" max="6860" width="8" style="2" customWidth="1"/>
    <col min="6861" max="6861" width="9.6328125" style="2" customWidth="1"/>
    <col min="6862" max="6862" width="20.6328125" style="2" customWidth="1"/>
    <col min="6863" max="6863" width="6.453125" style="2" customWidth="1"/>
    <col min="6864" max="6867" width="7.6328125" style="2" bestFit="1" customWidth="1"/>
    <col min="6868" max="6868" width="9.90625" style="2" bestFit="1" customWidth="1"/>
    <col min="6869" max="6869" width="7.6328125" style="2" bestFit="1" customWidth="1"/>
    <col min="6870" max="6871" width="9.90625" style="2" bestFit="1" customWidth="1"/>
    <col min="6872" max="6877" width="4.36328125" style="2" customWidth="1"/>
    <col min="6878" max="6878" width="20.6328125" style="2" customWidth="1"/>
    <col min="6879" max="7113" width="8.7265625" style="2"/>
    <col min="7114" max="7115" width="4.36328125" style="2" customWidth="1"/>
    <col min="7116" max="7116" width="8" style="2" customWidth="1"/>
    <col min="7117" max="7117" width="9.6328125" style="2" customWidth="1"/>
    <col min="7118" max="7118" width="20.6328125" style="2" customWidth="1"/>
    <col min="7119" max="7119" width="6.453125" style="2" customWidth="1"/>
    <col min="7120" max="7123" width="7.6328125" style="2" bestFit="1" customWidth="1"/>
    <col min="7124" max="7124" width="9.90625" style="2" bestFit="1" customWidth="1"/>
    <col min="7125" max="7125" width="7.6328125" style="2" bestFit="1" customWidth="1"/>
    <col min="7126" max="7127" width="9.90625" style="2" bestFit="1" customWidth="1"/>
    <col min="7128" max="7133" width="4.36328125" style="2" customWidth="1"/>
    <col min="7134" max="7134" width="20.6328125" style="2" customWidth="1"/>
    <col min="7135" max="7369" width="8.7265625" style="2"/>
    <col min="7370" max="7371" width="4.36328125" style="2" customWidth="1"/>
    <col min="7372" max="7372" width="8" style="2" customWidth="1"/>
    <col min="7373" max="7373" width="9.6328125" style="2" customWidth="1"/>
    <col min="7374" max="7374" width="20.6328125" style="2" customWidth="1"/>
    <col min="7375" max="7375" width="6.453125" style="2" customWidth="1"/>
    <col min="7376" max="7379" width="7.6328125" style="2" bestFit="1" customWidth="1"/>
    <col min="7380" max="7380" width="9.90625" style="2" bestFit="1" customWidth="1"/>
    <col min="7381" max="7381" width="7.6328125" style="2" bestFit="1" customWidth="1"/>
    <col min="7382" max="7383" width="9.90625" style="2" bestFit="1" customWidth="1"/>
    <col min="7384" max="7389" width="4.36328125" style="2" customWidth="1"/>
    <col min="7390" max="7390" width="20.6328125" style="2" customWidth="1"/>
    <col min="7391" max="7625" width="8.7265625" style="2"/>
    <col min="7626" max="7627" width="4.36328125" style="2" customWidth="1"/>
    <col min="7628" max="7628" width="8" style="2" customWidth="1"/>
    <col min="7629" max="7629" width="9.6328125" style="2" customWidth="1"/>
    <col min="7630" max="7630" width="20.6328125" style="2" customWidth="1"/>
    <col min="7631" max="7631" width="6.453125" style="2" customWidth="1"/>
    <col min="7632" max="7635" width="7.6328125" style="2" bestFit="1" customWidth="1"/>
    <col min="7636" max="7636" width="9.90625" style="2" bestFit="1" customWidth="1"/>
    <col min="7637" max="7637" width="7.6328125" style="2" bestFit="1" customWidth="1"/>
    <col min="7638" max="7639" width="9.90625" style="2" bestFit="1" customWidth="1"/>
    <col min="7640" max="7645" width="4.36328125" style="2" customWidth="1"/>
    <col min="7646" max="7646" width="20.6328125" style="2" customWidth="1"/>
    <col min="7647" max="7881" width="8.7265625" style="2"/>
    <col min="7882" max="7883" width="4.36328125" style="2" customWidth="1"/>
    <col min="7884" max="7884" width="8" style="2" customWidth="1"/>
    <col min="7885" max="7885" width="9.6328125" style="2" customWidth="1"/>
    <col min="7886" max="7886" width="20.6328125" style="2" customWidth="1"/>
    <col min="7887" max="7887" width="6.453125" style="2" customWidth="1"/>
    <col min="7888" max="7891" width="7.6328125" style="2" bestFit="1" customWidth="1"/>
    <col min="7892" max="7892" width="9.90625" style="2" bestFit="1" customWidth="1"/>
    <col min="7893" max="7893" width="7.6328125" style="2" bestFit="1" customWidth="1"/>
    <col min="7894" max="7895" width="9.90625" style="2" bestFit="1" customWidth="1"/>
    <col min="7896" max="7901" width="4.36328125" style="2" customWidth="1"/>
    <col min="7902" max="7902" width="20.6328125" style="2" customWidth="1"/>
    <col min="7903" max="8137" width="8.7265625" style="2"/>
    <col min="8138" max="8139" width="4.36328125" style="2" customWidth="1"/>
    <col min="8140" max="8140" width="8" style="2" customWidth="1"/>
    <col min="8141" max="8141" width="9.6328125" style="2" customWidth="1"/>
    <col min="8142" max="8142" width="20.6328125" style="2" customWidth="1"/>
    <col min="8143" max="8143" width="6.453125" style="2" customWidth="1"/>
    <col min="8144" max="8147" width="7.6328125" style="2" bestFit="1" customWidth="1"/>
    <col min="8148" max="8148" width="9.90625" style="2" bestFit="1" customWidth="1"/>
    <col min="8149" max="8149" width="7.6328125" style="2" bestFit="1" customWidth="1"/>
    <col min="8150" max="8151" width="9.90625" style="2" bestFit="1" customWidth="1"/>
    <col min="8152" max="8157" width="4.36328125" style="2" customWidth="1"/>
    <col min="8158" max="8158" width="20.6328125" style="2" customWidth="1"/>
    <col min="8159" max="8393" width="8.7265625" style="2"/>
    <col min="8394" max="8395" width="4.36328125" style="2" customWidth="1"/>
    <col min="8396" max="8396" width="8" style="2" customWidth="1"/>
    <col min="8397" max="8397" width="9.6328125" style="2" customWidth="1"/>
    <col min="8398" max="8398" width="20.6328125" style="2" customWidth="1"/>
    <col min="8399" max="8399" width="6.453125" style="2" customWidth="1"/>
    <col min="8400" max="8403" width="7.6328125" style="2" bestFit="1" customWidth="1"/>
    <col min="8404" max="8404" width="9.90625" style="2" bestFit="1" customWidth="1"/>
    <col min="8405" max="8405" width="7.6328125" style="2" bestFit="1" customWidth="1"/>
    <col min="8406" max="8407" width="9.90625" style="2" bestFit="1" customWidth="1"/>
    <col min="8408" max="8413" width="4.36328125" style="2" customWidth="1"/>
    <col min="8414" max="8414" width="20.6328125" style="2" customWidth="1"/>
    <col min="8415" max="8649" width="8.7265625" style="2"/>
    <col min="8650" max="8651" width="4.36328125" style="2" customWidth="1"/>
    <col min="8652" max="8652" width="8" style="2" customWidth="1"/>
    <col min="8653" max="8653" width="9.6328125" style="2" customWidth="1"/>
    <col min="8654" max="8654" width="20.6328125" style="2" customWidth="1"/>
    <col min="8655" max="8655" width="6.453125" style="2" customWidth="1"/>
    <col min="8656" max="8659" width="7.6328125" style="2" bestFit="1" customWidth="1"/>
    <col min="8660" max="8660" width="9.90625" style="2" bestFit="1" customWidth="1"/>
    <col min="8661" max="8661" width="7.6328125" style="2" bestFit="1" customWidth="1"/>
    <col min="8662" max="8663" width="9.90625" style="2" bestFit="1" customWidth="1"/>
    <col min="8664" max="8669" width="4.36328125" style="2" customWidth="1"/>
    <col min="8670" max="8670" width="20.6328125" style="2" customWidth="1"/>
    <col min="8671" max="8905" width="8.7265625" style="2"/>
    <col min="8906" max="8907" width="4.36328125" style="2" customWidth="1"/>
    <col min="8908" max="8908" width="8" style="2" customWidth="1"/>
    <col min="8909" max="8909" width="9.6328125" style="2" customWidth="1"/>
    <col min="8910" max="8910" width="20.6328125" style="2" customWidth="1"/>
    <col min="8911" max="8911" width="6.453125" style="2" customWidth="1"/>
    <col min="8912" max="8915" width="7.6328125" style="2" bestFit="1" customWidth="1"/>
    <col min="8916" max="8916" width="9.90625" style="2" bestFit="1" customWidth="1"/>
    <col min="8917" max="8917" width="7.6328125" style="2" bestFit="1" customWidth="1"/>
    <col min="8918" max="8919" width="9.90625" style="2" bestFit="1" customWidth="1"/>
    <col min="8920" max="8925" width="4.36328125" style="2" customWidth="1"/>
    <col min="8926" max="8926" width="20.6328125" style="2" customWidth="1"/>
    <col min="8927" max="9161" width="8.7265625" style="2"/>
    <col min="9162" max="9163" width="4.36328125" style="2" customWidth="1"/>
    <col min="9164" max="9164" width="8" style="2" customWidth="1"/>
    <col min="9165" max="9165" width="9.6328125" style="2" customWidth="1"/>
    <col min="9166" max="9166" width="20.6328125" style="2" customWidth="1"/>
    <col min="9167" max="9167" width="6.453125" style="2" customWidth="1"/>
    <col min="9168" max="9171" width="7.6328125" style="2" bestFit="1" customWidth="1"/>
    <col min="9172" max="9172" width="9.90625" style="2" bestFit="1" customWidth="1"/>
    <col min="9173" max="9173" width="7.6328125" style="2" bestFit="1" customWidth="1"/>
    <col min="9174" max="9175" width="9.90625" style="2" bestFit="1" customWidth="1"/>
    <col min="9176" max="9181" width="4.36328125" style="2" customWidth="1"/>
    <col min="9182" max="9182" width="20.6328125" style="2" customWidth="1"/>
    <col min="9183" max="9417" width="8.7265625" style="2"/>
    <col min="9418" max="9419" width="4.36328125" style="2" customWidth="1"/>
    <col min="9420" max="9420" width="8" style="2" customWidth="1"/>
    <col min="9421" max="9421" width="9.6328125" style="2" customWidth="1"/>
    <col min="9422" max="9422" width="20.6328125" style="2" customWidth="1"/>
    <col min="9423" max="9423" width="6.453125" style="2" customWidth="1"/>
    <col min="9424" max="9427" width="7.6328125" style="2" bestFit="1" customWidth="1"/>
    <col min="9428" max="9428" width="9.90625" style="2" bestFit="1" customWidth="1"/>
    <col min="9429" max="9429" width="7.6328125" style="2" bestFit="1" customWidth="1"/>
    <col min="9430" max="9431" width="9.90625" style="2" bestFit="1" customWidth="1"/>
    <col min="9432" max="9437" width="4.36328125" style="2" customWidth="1"/>
    <col min="9438" max="9438" width="20.6328125" style="2" customWidth="1"/>
    <col min="9439" max="9673" width="8.7265625" style="2"/>
    <col min="9674" max="9675" width="4.36328125" style="2" customWidth="1"/>
    <col min="9676" max="9676" width="8" style="2" customWidth="1"/>
    <col min="9677" max="9677" width="9.6328125" style="2" customWidth="1"/>
    <col min="9678" max="9678" width="20.6328125" style="2" customWidth="1"/>
    <col min="9679" max="9679" width="6.453125" style="2" customWidth="1"/>
    <col min="9680" max="9683" width="7.6328125" style="2" bestFit="1" customWidth="1"/>
    <col min="9684" max="9684" width="9.90625" style="2" bestFit="1" customWidth="1"/>
    <col min="9685" max="9685" width="7.6328125" style="2" bestFit="1" customWidth="1"/>
    <col min="9686" max="9687" width="9.90625" style="2" bestFit="1" customWidth="1"/>
    <col min="9688" max="9693" width="4.36328125" style="2" customWidth="1"/>
    <col min="9694" max="9694" width="20.6328125" style="2" customWidth="1"/>
    <col min="9695" max="9929" width="8.7265625" style="2"/>
    <col min="9930" max="9931" width="4.36328125" style="2" customWidth="1"/>
    <col min="9932" max="9932" width="8" style="2" customWidth="1"/>
    <col min="9933" max="9933" width="9.6328125" style="2" customWidth="1"/>
    <col min="9934" max="9934" width="20.6328125" style="2" customWidth="1"/>
    <col min="9935" max="9935" width="6.453125" style="2" customWidth="1"/>
    <col min="9936" max="9939" width="7.6328125" style="2" bestFit="1" customWidth="1"/>
    <col min="9940" max="9940" width="9.90625" style="2" bestFit="1" customWidth="1"/>
    <col min="9941" max="9941" width="7.6328125" style="2" bestFit="1" customWidth="1"/>
    <col min="9942" max="9943" width="9.90625" style="2" bestFit="1" customWidth="1"/>
    <col min="9944" max="9949" width="4.36328125" style="2" customWidth="1"/>
    <col min="9950" max="9950" width="20.6328125" style="2" customWidth="1"/>
    <col min="9951" max="10185" width="8.7265625" style="2"/>
    <col min="10186" max="10187" width="4.36328125" style="2" customWidth="1"/>
    <col min="10188" max="10188" width="8" style="2" customWidth="1"/>
    <col min="10189" max="10189" width="9.6328125" style="2" customWidth="1"/>
    <col min="10190" max="10190" width="20.6328125" style="2" customWidth="1"/>
    <col min="10191" max="10191" width="6.453125" style="2" customWidth="1"/>
    <col min="10192" max="10195" width="7.6328125" style="2" bestFit="1" customWidth="1"/>
    <col min="10196" max="10196" width="9.90625" style="2" bestFit="1" customWidth="1"/>
    <col min="10197" max="10197" width="7.6328125" style="2" bestFit="1" customWidth="1"/>
    <col min="10198" max="10199" width="9.90625" style="2" bestFit="1" customWidth="1"/>
    <col min="10200" max="10205" width="4.36328125" style="2" customWidth="1"/>
    <col min="10206" max="10206" width="20.6328125" style="2" customWidth="1"/>
    <col min="10207" max="10441" width="8.7265625" style="2"/>
    <col min="10442" max="10443" width="4.36328125" style="2" customWidth="1"/>
    <col min="10444" max="10444" width="8" style="2" customWidth="1"/>
    <col min="10445" max="10445" width="9.6328125" style="2" customWidth="1"/>
    <col min="10446" max="10446" width="20.6328125" style="2" customWidth="1"/>
    <col min="10447" max="10447" width="6.453125" style="2" customWidth="1"/>
    <col min="10448" max="10451" width="7.6328125" style="2" bestFit="1" customWidth="1"/>
    <col min="10452" max="10452" width="9.90625" style="2" bestFit="1" customWidth="1"/>
    <col min="10453" max="10453" width="7.6328125" style="2" bestFit="1" customWidth="1"/>
    <col min="10454" max="10455" width="9.90625" style="2" bestFit="1" customWidth="1"/>
    <col min="10456" max="10461" width="4.36328125" style="2" customWidth="1"/>
    <col min="10462" max="10462" width="20.6328125" style="2" customWidth="1"/>
    <col min="10463" max="10697" width="8.7265625" style="2"/>
    <col min="10698" max="10699" width="4.36328125" style="2" customWidth="1"/>
    <col min="10700" max="10700" width="8" style="2" customWidth="1"/>
    <col min="10701" max="10701" width="9.6328125" style="2" customWidth="1"/>
    <col min="10702" max="10702" width="20.6328125" style="2" customWidth="1"/>
    <col min="10703" max="10703" width="6.453125" style="2" customWidth="1"/>
    <col min="10704" max="10707" width="7.6328125" style="2" bestFit="1" customWidth="1"/>
    <col min="10708" max="10708" width="9.90625" style="2" bestFit="1" customWidth="1"/>
    <col min="10709" max="10709" width="7.6328125" style="2" bestFit="1" customWidth="1"/>
    <col min="10710" max="10711" width="9.90625" style="2" bestFit="1" customWidth="1"/>
    <col min="10712" max="10717" width="4.36328125" style="2" customWidth="1"/>
    <col min="10718" max="10718" width="20.6328125" style="2" customWidth="1"/>
    <col min="10719" max="10953" width="8.7265625" style="2"/>
    <col min="10954" max="10955" width="4.36328125" style="2" customWidth="1"/>
    <col min="10956" max="10956" width="8" style="2" customWidth="1"/>
    <col min="10957" max="10957" width="9.6328125" style="2" customWidth="1"/>
    <col min="10958" max="10958" width="20.6328125" style="2" customWidth="1"/>
    <col min="10959" max="10959" width="6.453125" style="2" customWidth="1"/>
    <col min="10960" max="10963" width="7.6328125" style="2" bestFit="1" customWidth="1"/>
    <col min="10964" max="10964" width="9.90625" style="2" bestFit="1" customWidth="1"/>
    <col min="10965" max="10965" width="7.6328125" style="2" bestFit="1" customWidth="1"/>
    <col min="10966" max="10967" width="9.90625" style="2" bestFit="1" customWidth="1"/>
    <col min="10968" max="10973" width="4.36328125" style="2" customWidth="1"/>
    <col min="10974" max="10974" width="20.6328125" style="2" customWidth="1"/>
    <col min="10975" max="11209" width="8.7265625" style="2"/>
    <col min="11210" max="11211" width="4.36328125" style="2" customWidth="1"/>
    <col min="11212" max="11212" width="8" style="2" customWidth="1"/>
    <col min="11213" max="11213" width="9.6328125" style="2" customWidth="1"/>
    <col min="11214" max="11214" width="20.6328125" style="2" customWidth="1"/>
    <col min="11215" max="11215" width="6.453125" style="2" customWidth="1"/>
    <col min="11216" max="11219" width="7.6328125" style="2" bestFit="1" customWidth="1"/>
    <col min="11220" max="11220" width="9.90625" style="2" bestFit="1" customWidth="1"/>
    <col min="11221" max="11221" width="7.6328125" style="2" bestFit="1" customWidth="1"/>
    <col min="11222" max="11223" width="9.90625" style="2" bestFit="1" customWidth="1"/>
    <col min="11224" max="11229" width="4.36328125" style="2" customWidth="1"/>
    <col min="11230" max="11230" width="20.6328125" style="2" customWidth="1"/>
    <col min="11231" max="11465" width="8.7265625" style="2"/>
    <col min="11466" max="11467" width="4.36328125" style="2" customWidth="1"/>
    <col min="11468" max="11468" width="8" style="2" customWidth="1"/>
    <col min="11469" max="11469" width="9.6328125" style="2" customWidth="1"/>
    <col min="11470" max="11470" width="20.6328125" style="2" customWidth="1"/>
    <col min="11471" max="11471" width="6.453125" style="2" customWidth="1"/>
    <col min="11472" max="11475" width="7.6328125" style="2" bestFit="1" customWidth="1"/>
    <col min="11476" max="11476" width="9.90625" style="2" bestFit="1" customWidth="1"/>
    <col min="11477" max="11477" width="7.6328125" style="2" bestFit="1" customWidth="1"/>
    <col min="11478" max="11479" width="9.90625" style="2" bestFit="1" customWidth="1"/>
    <col min="11480" max="11485" width="4.36328125" style="2" customWidth="1"/>
    <col min="11486" max="11486" width="20.6328125" style="2" customWidth="1"/>
    <col min="11487" max="11721" width="8.7265625" style="2"/>
    <col min="11722" max="11723" width="4.36328125" style="2" customWidth="1"/>
    <col min="11724" max="11724" width="8" style="2" customWidth="1"/>
    <col min="11725" max="11725" width="9.6328125" style="2" customWidth="1"/>
    <col min="11726" max="11726" width="20.6328125" style="2" customWidth="1"/>
    <col min="11727" max="11727" width="6.453125" style="2" customWidth="1"/>
    <col min="11728" max="11731" width="7.6328125" style="2" bestFit="1" customWidth="1"/>
    <col min="11732" max="11732" width="9.90625" style="2" bestFit="1" customWidth="1"/>
    <col min="11733" max="11733" width="7.6328125" style="2" bestFit="1" customWidth="1"/>
    <col min="11734" max="11735" width="9.90625" style="2" bestFit="1" customWidth="1"/>
    <col min="11736" max="11741" width="4.36328125" style="2" customWidth="1"/>
    <col min="11742" max="11742" width="20.6328125" style="2" customWidth="1"/>
    <col min="11743" max="11977" width="8.7265625" style="2"/>
    <col min="11978" max="11979" width="4.36328125" style="2" customWidth="1"/>
    <col min="11980" max="11980" width="8" style="2" customWidth="1"/>
    <col min="11981" max="11981" width="9.6328125" style="2" customWidth="1"/>
    <col min="11982" max="11982" width="20.6328125" style="2" customWidth="1"/>
    <col min="11983" max="11983" width="6.453125" style="2" customWidth="1"/>
    <col min="11984" max="11987" width="7.6328125" style="2" bestFit="1" customWidth="1"/>
    <col min="11988" max="11988" width="9.90625" style="2" bestFit="1" customWidth="1"/>
    <col min="11989" max="11989" width="7.6328125" style="2" bestFit="1" customWidth="1"/>
    <col min="11990" max="11991" width="9.90625" style="2" bestFit="1" customWidth="1"/>
    <col min="11992" max="11997" width="4.36328125" style="2" customWidth="1"/>
    <col min="11998" max="11998" width="20.6328125" style="2" customWidth="1"/>
    <col min="11999" max="12233" width="8.7265625" style="2"/>
    <col min="12234" max="12235" width="4.36328125" style="2" customWidth="1"/>
    <col min="12236" max="12236" width="8" style="2" customWidth="1"/>
    <col min="12237" max="12237" width="9.6328125" style="2" customWidth="1"/>
    <col min="12238" max="12238" width="20.6328125" style="2" customWidth="1"/>
    <col min="12239" max="12239" width="6.453125" style="2" customWidth="1"/>
    <col min="12240" max="12243" width="7.6328125" style="2" bestFit="1" customWidth="1"/>
    <col min="12244" max="12244" width="9.90625" style="2" bestFit="1" customWidth="1"/>
    <col min="12245" max="12245" width="7.6328125" style="2" bestFit="1" customWidth="1"/>
    <col min="12246" max="12247" width="9.90625" style="2" bestFit="1" customWidth="1"/>
    <col min="12248" max="12253" width="4.36328125" style="2" customWidth="1"/>
    <col min="12254" max="12254" width="20.6328125" style="2" customWidth="1"/>
    <col min="12255" max="12489" width="8.7265625" style="2"/>
    <col min="12490" max="12491" width="4.36328125" style="2" customWidth="1"/>
    <col min="12492" max="12492" width="8" style="2" customWidth="1"/>
    <col min="12493" max="12493" width="9.6328125" style="2" customWidth="1"/>
    <col min="12494" max="12494" width="20.6328125" style="2" customWidth="1"/>
    <col min="12495" max="12495" width="6.453125" style="2" customWidth="1"/>
    <col min="12496" max="12499" width="7.6328125" style="2" bestFit="1" customWidth="1"/>
    <col min="12500" max="12500" width="9.90625" style="2" bestFit="1" customWidth="1"/>
    <col min="12501" max="12501" width="7.6328125" style="2" bestFit="1" customWidth="1"/>
    <col min="12502" max="12503" width="9.90625" style="2" bestFit="1" customWidth="1"/>
    <col min="12504" max="12509" width="4.36328125" style="2" customWidth="1"/>
    <col min="12510" max="12510" width="20.6328125" style="2" customWidth="1"/>
    <col min="12511" max="12745" width="8.7265625" style="2"/>
    <col min="12746" max="12747" width="4.36328125" style="2" customWidth="1"/>
    <col min="12748" max="12748" width="8" style="2" customWidth="1"/>
    <col min="12749" max="12749" width="9.6328125" style="2" customWidth="1"/>
    <col min="12750" max="12750" width="20.6328125" style="2" customWidth="1"/>
    <col min="12751" max="12751" width="6.453125" style="2" customWidth="1"/>
    <col min="12752" max="12755" width="7.6328125" style="2" bestFit="1" customWidth="1"/>
    <col min="12756" max="12756" width="9.90625" style="2" bestFit="1" customWidth="1"/>
    <col min="12757" max="12757" width="7.6328125" style="2" bestFit="1" customWidth="1"/>
    <col min="12758" max="12759" width="9.90625" style="2" bestFit="1" customWidth="1"/>
    <col min="12760" max="12765" width="4.36328125" style="2" customWidth="1"/>
    <col min="12766" max="12766" width="20.6328125" style="2" customWidth="1"/>
    <col min="12767" max="13001" width="8.7265625" style="2"/>
    <col min="13002" max="13003" width="4.36328125" style="2" customWidth="1"/>
    <col min="13004" max="13004" width="8" style="2" customWidth="1"/>
    <col min="13005" max="13005" width="9.6328125" style="2" customWidth="1"/>
    <col min="13006" max="13006" width="20.6328125" style="2" customWidth="1"/>
    <col min="13007" max="13007" width="6.453125" style="2" customWidth="1"/>
    <col min="13008" max="13011" width="7.6328125" style="2" bestFit="1" customWidth="1"/>
    <col min="13012" max="13012" width="9.90625" style="2" bestFit="1" customWidth="1"/>
    <col min="13013" max="13013" width="7.6328125" style="2" bestFit="1" customWidth="1"/>
    <col min="13014" max="13015" width="9.90625" style="2" bestFit="1" customWidth="1"/>
    <col min="13016" max="13021" width="4.36328125" style="2" customWidth="1"/>
    <col min="13022" max="13022" width="20.6328125" style="2" customWidth="1"/>
    <col min="13023" max="13257" width="8.7265625" style="2"/>
    <col min="13258" max="13259" width="4.36328125" style="2" customWidth="1"/>
    <col min="13260" max="13260" width="8" style="2" customWidth="1"/>
    <col min="13261" max="13261" width="9.6328125" style="2" customWidth="1"/>
    <col min="13262" max="13262" width="20.6328125" style="2" customWidth="1"/>
    <col min="13263" max="13263" width="6.453125" style="2" customWidth="1"/>
    <col min="13264" max="13267" width="7.6328125" style="2" bestFit="1" customWidth="1"/>
    <col min="13268" max="13268" width="9.90625" style="2" bestFit="1" customWidth="1"/>
    <col min="13269" max="13269" width="7.6328125" style="2" bestFit="1" customWidth="1"/>
    <col min="13270" max="13271" width="9.90625" style="2" bestFit="1" customWidth="1"/>
    <col min="13272" max="13277" width="4.36328125" style="2" customWidth="1"/>
    <col min="13278" max="13278" width="20.6328125" style="2" customWidth="1"/>
    <col min="13279" max="13513" width="8.7265625" style="2"/>
    <col min="13514" max="13515" width="4.36328125" style="2" customWidth="1"/>
    <col min="13516" max="13516" width="8" style="2" customWidth="1"/>
    <col min="13517" max="13517" width="9.6328125" style="2" customWidth="1"/>
    <col min="13518" max="13518" width="20.6328125" style="2" customWidth="1"/>
    <col min="13519" max="13519" width="6.453125" style="2" customWidth="1"/>
    <col min="13520" max="13523" width="7.6328125" style="2" bestFit="1" customWidth="1"/>
    <col min="13524" max="13524" width="9.90625" style="2" bestFit="1" customWidth="1"/>
    <col min="13525" max="13525" width="7.6328125" style="2" bestFit="1" customWidth="1"/>
    <col min="13526" max="13527" width="9.90625" style="2" bestFit="1" customWidth="1"/>
    <col min="13528" max="13533" width="4.36328125" style="2" customWidth="1"/>
    <col min="13534" max="13534" width="20.6328125" style="2" customWidth="1"/>
    <col min="13535" max="13769" width="8.7265625" style="2"/>
    <col min="13770" max="13771" width="4.36328125" style="2" customWidth="1"/>
    <col min="13772" max="13772" width="8" style="2" customWidth="1"/>
    <col min="13773" max="13773" width="9.6328125" style="2" customWidth="1"/>
    <col min="13774" max="13774" width="20.6328125" style="2" customWidth="1"/>
    <col min="13775" max="13775" width="6.453125" style="2" customWidth="1"/>
    <col min="13776" max="13779" width="7.6328125" style="2" bestFit="1" customWidth="1"/>
    <col min="13780" max="13780" width="9.90625" style="2" bestFit="1" customWidth="1"/>
    <col min="13781" max="13781" width="7.6328125" style="2" bestFit="1" customWidth="1"/>
    <col min="13782" max="13783" width="9.90625" style="2" bestFit="1" customWidth="1"/>
    <col min="13784" max="13789" width="4.36328125" style="2" customWidth="1"/>
    <col min="13790" max="13790" width="20.6328125" style="2" customWidth="1"/>
    <col min="13791" max="14025" width="8.7265625" style="2"/>
    <col min="14026" max="14027" width="4.36328125" style="2" customWidth="1"/>
    <col min="14028" max="14028" width="8" style="2" customWidth="1"/>
    <col min="14029" max="14029" width="9.6328125" style="2" customWidth="1"/>
    <col min="14030" max="14030" width="20.6328125" style="2" customWidth="1"/>
    <col min="14031" max="14031" width="6.453125" style="2" customWidth="1"/>
    <col min="14032" max="14035" width="7.6328125" style="2" bestFit="1" customWidth="1"/>
    <col min="14036" max="14036" width="9.90625" style="2" bestFit="1" customWidth="1"/>
    <col min="14037" max="14037" width="7.6328125" style="2" bestFit="1" customWidth="1"/>
    <col min="14038" max="14039" width="9.90625" style="2" bestFit="1" customWidth="1"/>
    <col min="14040" max="14045" width="4.36328125" style="2" customWidth="1"/>
    <col min="14046" max="14046" width="20.6328125" style="2" customWidth="1"/>
    <col min="14047" max="14281" width="8.7265625" style="2"/>
    <col min="14282" max="14283" width="4.36328125" style="2" customWidth="1"/>
    <col min="14284" max="14284" width="8" style="2" customWidth="1"/>
    <col min="14285" max="14285" width="9.6328125" style="2" customWidth="1"/>
    <col min="14286" max="14286" width="20.6328125" style="2" customWidth="1"/>
    <col min="14287" max="14287" width="6.453125" style="2" customWidth="1"/>
    <col min="14288" max="14291" width="7.6328125" style="2" bestFit="1" customWidth="1"/>
    <col min="14292" max="14292" width="9.90625" style="2" bestFit="1" customWidth="1"/>
    <col min="14293" max="14293" width="7.6328125" style="2" bestFit="1" customWidth="1"/>
    <col min="14294" max="14295" width="9.90625" style="2" bestFit="1" customWidth="1"/>
    <col min="14296" max="14301" width="4.36328125" style="2" customWidth="1"/>
    <col min="14302" max="14302" width="20.6328125" style="2" customWidth="1"/>
    <col min="14303" max="14537" width="8.7265625" style="2"/>
    <col min="14538" max="14539" width="4.36328125" style="2" customWidth="1"/>
    <col min="14540" max="14540" width="8" style="2" customWidth="1"/>
    <col min="14541" max="14541" width="9.6328125" style="2" customWidth="1"/>
    <col min="14542" max="14542" width="20.6328125" style="2" customWidth="1"/>
    <col min="14543" max="14543" width="6.453125" style="2" customWidth="1"/>
    <col min="14544" max="14547" width="7.6328125" style="2" bestFit="1" customWidth="1"/>
    <col min="14548" max="14548" width="9.90625" style="2" bestFit="1" customWidth="1"/>
    <col min="14549" max="14549" width="7.6328125" style="2" bestFit="1" customWidth="1"/>
    <col min="14550" max="14551" width="9.90625" style="2" bestFit="1" customWidth="1"/>
    <col min="14552" max="14557" width="4.36328125" style="2" customWidth="1"/>
    <col min="14558" max="14558" width="20.6328125" style="2" customWidth="1"/>
    <col min="14559" max="14793" width="8.7265625" style="2"/>
    <col min="14794" max="14795" width="4.36328125" style="2" customWidth="1"/>
    <col min="14796" max="14796" width="8" style="2" customWidth="1"/>
    <col min="14797" max="14797" width="9.6328125" style="2" customWidth="1"/>
    <col min="14798" max="14798" width="20.6328125" style="2" customWidth="1"/>
    <col min="14799" max="14799" width="6.453125" style="2" customWidth="1"/>
    <col min="14800" max="14803" width="7.6328125" style="2" bestFit="1" customWidth="1"/>
    <col min="14804" max="14804" width="9.90625" style="2" bestFit="1" customWidth="1"/>
    <col min="14805" max="14805" width="7.6328125" style="2" bestFit="1" customWidth="1"/>
    <col min="14806" max="14807" width="9.90625" style="2" bestFit="1" customWidth="1"/>
    <col min="14808" max="14813" width="4.36328125" style="2" customWidth="1"/>
    <col min="14814" max="14814" width="20.6328125" style="2" customWidth="1"/>
    <col min="14815" max="15049" width="8.7265625" style="2"/>
    <col min="15050" max="15051" width="4.36328125" style="2" customWidth="1"/>
    <col min="15052" max="15052" width="8" style="2" customWidth="1"/>
    <col min="15053" max="15053" width="9.6328125" style="2" customWidth="1"/>
    <col min="15054" max="15054" width="20.6328125" style="2" customWidth="1"/>
    <col min="15055" max="15055" width="6.453125" style="2" customWidth="1"/>
    <col min="15056" max="15059" width="7.6328125" style="2" bestFit="1" customWidth="1"/>
    <col min="15060" max="15060" width="9.90625" style="2" bestFit="1" customWidth="1"/>
    <col min="15061" max="15061" width="7.6328125" style="2" bestFit="1" customWidth="1"/>
    <col min="15062" max="15063" width="9.90625" style="2" bestFit="1" customWidth="1"/>
    <col min="15064" max="15069" width="4.36328125" style="2" customWidth="1"/>
    <col min="15070" max="15070" width="20.6328125" style="2" customWidth="1"/>
    <col min="15071" max="15305" width="8.7265625" style="2"/>
    <col min="15306" max="15307" width="4.36328125" style="2" customWidth="1"/>
    <col min="15308" max="15308" width="8" style="2" customWidth="1"/>
    <col min="15309" max="15309" width="9.6328125" style="2" customWidth="1"/>
    <col min="15310" max="15310" width="20.6328125" style="2" customWidth="1"/>
    <col min="15311" max="15311" width="6.453125" style="2" customWidth="1"/>
    <col min="15312" max="15315" width="7.6328125" style="2" bestFit="1" customWidth="1"/>
    <col min="15316" max="15316" width="9.90625" style="2" bestFit="1" customWidth="1"/>
    <col min="15317" max="15317" width="7.6328125" style="2" bestFit="1" customWidth="1"/>
    <col min="15318" max="15319" width="9.90625" style="2" bestFit="1" customWidth="1"/>
    <col min="15320" max="15325" width="4.36328125" style="2" customWidth="1"/>
    <col min="15326" max="15326" width="20.6328125" style="2" customWidth="1"/>
    <col min="15327" max="15561" width="8.7265625" style="2"/>
    <col min="15562" max="15563" width="4.36328125" style="2" customWidth="1"/>
    <col min="15564" max="15564" width="8" style="2" customWidth="1"/>
    <col min="15565" max="15565" width="9.6328125" style="2" customWidth="1"/>
    <col min="15566" max="15566" width="20.6328125" style="2" customWidth="1"/>
    <col min="15567" max="15567" width="6.453125" style="2" customWidth="1"/>
    <col min="15568" max="15571" width="7.6328125" style="2" bestFit="1" customWidth="1"/>
    <col min="15572" max="15572" width="9.90625" style="2" bestFit="1" customWidth="1"/>
    <col min="15573" max="15573" width="7.6328125" style="2" bestFit="1" customWidth="1"/>
    <col min="15574" max="15575" width="9.90625" style="2" bestFit="1" customWidth="1"/>
    <col min="15576" max="15581" width="4.36328125" style="2" customWidth="1"/>
    <col min="15582" max="15582" width="20.6328125" style="2" customWidth="1"/>
    <col min="15583" max="15817" width="8.7265625" style="2"/>
    <col min="15818" max="15819" width="4.36328125" style="2" customWidth="1"/>
    <col min="15820" max="15820" width="8" style="2" customWidth="1"/>
    <col min="15821" max="15821" width="9.6328125" style="2" customWidth="1"/>
    <col min="15822" max="15822" width="20.6328125" style="2" customWidth="1"/>
    <col min="15823" max="15823" width="6.453125" style="2" customWidth="1"/>
    <col min="15824" max="15827" width="7.6328125" style="2" bestFit="1" customWidth="1"/>
    <col min="15828" max="15828" width="9.90625" style="2" bestFit="1" customWidth="1"/>
    <col min="15829" max="15829" width="7.6328125" style="2" bestFit="1" customWidth="1"/>
    <col min="15830" max="15831" width="9.90625" style="2" bestFit="1" customWidth="1"/>
    <col min="15832" max="15837" width="4.36328125" style="2" customWidth="1"/>
    <col min="15838" max="15838" width="20.6328125" style="2" customWidth="1"/>
    <col min="15839" max="16073" width="8.7265625" style="2"/>
    <col min="16074" max="16075" width="4.36328125" style="2" customWidth="1"/>
    <col min="16076" max="16076" width="8" style="2" customWidth="1"/>
    <col min="16077" max="16077" width="9.6328125" style="2" customWidth="1"/>
    <col min="16078" max="16078" width="20.6328125" style="2" customWidth="1"/>
    <col min="16079" max="16079" width="6.453125" style="2" customWidth="1"/>
    <col min="16080" max="16083" width="7.6328125" style="2" bestFit="1" customWidth="1"/>
    <col min="16084" max="16084" width="9.90625" style="2" bestFit="1" customWidth="1"/>
    <col min="16085" max="16085" width="7.6328125" style="2" bestFit="1" customWidth="1"/>
    <col min="16086" max="16087" width="9.90625" style="2" bestFit="1" customWidth="1"/>
    <col min="16088" max="16093" width="4.36328125" style="2" customWidth="1"/>
    <col min="16094" max="16094" width="20.6328125" style="2" customWidth="1"/>
    <col min="16095" max="16384" width="8.7265625" style="2"/>
  </cols>
  <sheetData>
    <row r="1" spans="1:29" s="77" customFormat="1" ht="23.5" customHeight="1" x14ac:dyDescent="0.3">
      <c r="A1" s="84" t="s">
        <v>312</v>
      </c>
      <c r="B1" s="90"/>
      <c r="C1" s="90"/>
      <c r="D1" s="125"/>
      <c r="E1" s="90"/>
      <c r="F1" s="90"/>
      <c r="G1" s="126" t="s">
        <v>476</v>
      </c>
      <c r="K1" s="76"/>
      <c r="L1" s="76"/>
      <c r="M1" s="76"/>
      <c r="N1" s="29"/>
      <c r="O1" s="29"/>
      <c r="P1" s="29"/>
      <c r="Q1" s="29"/>
      <c r="R1" s="29"/>
      <c r="S1" s="29"/>
      <c r="T1" s="29"/>
      <c r="U1" s="29"/>
      <c r="V1" s="29"/>
      <c r="W1" s="29"/>
      <c r="X1" s="90"/>
      <c r="Y1" s="90"/>
      <c r="Z1" s="90"/>
      <c r="AA1" s="90"/>
      <c r="AB1" s="90"/>
      <c r="AC1" s="90"/>
    </row>
    <row r="2" spans="1:29" ht="5" customHeight="1" thickBot="1" x14ac:dyDescent="0.25"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s="4" customFormat="1" ht="18.5" customHeight="1" thickBot="1" x14ac:dyDescent="0.25">
      <c r="A3" s="226" t="s">
        <v>1</v>
      </c>
      <c r="B3" s="227"/>
      <c r="C3" s="227"/>
      <c r="D3" s="227"/>
      <c r="E3" s="228"/>
      <c r="F3" s="221" t="s">
        <v>314</v>
      </c>
      <c r="G3" s="31"/>
      <c r="H3" s="31"/>
      <c r="I3" s="118" t="s">
        <v>2</v>
      </c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27"/>
      <c r="X3" s="118" t="s">
        <v>305</v>
      </c>
      <c r="Y3" s="119"/>
      <c r="Z3" s="119"/>
      <c r="AA3" s="119"/>
      <c r="AB3" s="119"/>
      <c r="AC3" s="127"/>
    </row>
    <row r="4" spans="1:29" s="4" customFormat="1" ht="18.5" customHeight="1" thickBot="1" x14ac:dyDescent="0.25">
      <c r="A4" s="224" t="s">
        <v>169</v>
      </c>
      <c r="B4" s="225"/>
      <c r="C4" s="224" t="s">
        <v>3</v>
      </c>
      <c r="D4" s="225"/>
      <c r="E4" s="32"/>
      <c r="F4" s="222"/>
      <c r="G4" s="33"/>
      <c r="H4" s="33"/>
      <c r="I4" s="17" t="s">
        <v>315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20" t="s">
        <v>306</v>
      </c>
      <c r="Y4" s="121"/>
      <c r="Z4" s="121"/>
      <c r="AA4" s="121"/>
      <c r="AB4" s="121"/>
      <c r="AC4" s="209"/>
    </row>
    <row r="5" spans="1:29" s="4" customFormat="1" ht="12.5" customHeight="1" x14ac:dyDescent="0.2">
      <c r="A5" s="34"/>
      <c r="B5" s="35"/>
      <c r="C5" s="34"/>
      <c r="D5" s="35"/>
      <c r="E5" s="36"/>
      <c r="F5" s="222"/>
      <c r="G5" s="33"/>
      <c r="H5" s="33"/>
      <c r="I5" s="5">
        <v>1</v>
      </c>
      <c r="J5" s="6">
        <v>6</v>
      </c>
      <c r="K5" s="6">
        <v>11</v>
      </c>
      <c r="L5" s="6">
        <v>20</v>
      </c>
      <c r="M5" s="6">
        <v>26</v>
      </c>
      <c r="N5" s="6">
        <v>27</v>
      </c>
      <c r="O5" s="108">
        <v>39</v>
      </c>
      <c r="P5" s="6">
        <v>46</v>
      </c>
      <c r="Q5" s="25">
        <v>52</v>
      </c>
      <c r="R5" s="6">
        <v>53</v>
      </c>
      <c r="S5" s="6">
        <v>55</v>
      </c>
      <c r="T5" s="6">
        <v>94</v>
      </c>
      <c r="U5" s="6">
        <v>95</v>
      </c>
      <c r="V5" s="6">
        <v>97</v>
      </c>
      <c r="W5" s="6">
        <v>106</v>
      </c>
      <c r="X5" s="122">
        <v>300</v>
      </c>
      <c r="Y5" s="123"/>
      <c r="Z5" s="124"/>
      <c r="AA5" s="124"/>
      <c r="AB5" s="124"/>
      <c r="AC5" s="210"/>
    </row>
    <row r="6" spans="1:29" s="4" customFormat="1" ht="170" customHeight="1" thickBot="1" x14ac:dyDescent="0.25">
      <c r="A6" s="37" t="s">
        <v>194</v>
      </c>
      <c r="B6" s="38" t="s">
        <v>5</v>
      </c>
      <c r="C6" s="37" t="s">
        <v>4</v>
      </c>
      <c r="D6" s="38" t="s">
        <v>5</v>
      </c>
      <c r="E6" s="39" t="s">
        <v>304</v>
      </c>
      <c r="F6" s="223"/>
      <c r="G6" s="40" t="s">
        <v>6</v>
      </c>
      <c r="H6" s="40" t="s">
        <v>151</v>
      </c>
      <c r="I6" s="199" t="str">
        <f>HYPERLINK("#分類事項一覧! $B$3 "," 男女")</f>
        <v xml:space="preserve"> 男女</v>
      </c>
      <c r="J6" s="200" t="str">
        <f>HYPERLINK("#分類事項一覧! $B$48 "," 年齢")</f>
        <v xml:space="preserve"> 年齢</v>
      </c>
      <c r="K6" s="200" t="str">
        <f>HYPERLINK("#分類事項一覧! $B$117 "," 就業状態・仕事の主従")</f>
        <v xml:space="preserve"> 就業状態・仕事の主従</v>
      </c>
      <c r="L6" s="200" t="str">
        <f>HYPERLINK("#分類事項一覧! $B$247 "," 従業上の地位・雇用形態")</f>
        <v xml:space="preserve"> 従業上の地位・雇用形態</v>
      </c>
      <c r="M6" s="200" t="str">
        <f>HYPERLINK("#分類事項一覧! $B$358 "," 産業")</f>
        <v xml:space="preserve"> 産業</v>
      </c>
      <c r="N6" s="200" t="str">
        <f>HYPERLINK("#分類事項一覧! $B$395 "," 職業")</f>
        <v xml:space="preserve"> 職業</v>
      </c>
      <c r="O6" s="200" t="str">
        <f>HYPERLINK("#分類事項一覧! $B$617 "," テレワーク実施の有無・頻度・テレワーク実施の場所")</f>
        <v xml:space="preserve"> テレワーク実施の有無・頻度・テレワーク実施の場所</v>
      </c>
      <c r="P6" s="200" t="str">
        <f>HYPERLINK("#分類事項一覧! $B$740 "," 就業希望意識")</f>
        <v xml:space="preserve"> 就業希望意識</v>
      </c>
      <c r="Q6" s="200" t="str">
        <f>HYPERLINK("#分類事項一覧! $B$807 "," 副業の有無・副業の従業上の地位・雇用形態")</f>
        <v xml:space="preserve"> 副業の有無・副業の従業上の地位・雇用形態</v>
      </c>
      <c r="R6" s="200" t="str">
        <f>HYPERLINK("#分類事項一覧! $B$818 "," フリーランスの本業・副業の別")</f>
        <v xml:space="preserve"> フリーランスの本業・副業の別</v>
      </c>
      <c r="S6" s="200" t="str">
        <f>HYPERLINK("#分類事項一覧! $B$846 "," 就業希望の有無・求職活動の有無")</f>
        <v xml:space="preserve"> 就業希望の有無・求職活動の有無</v>
      </c>
      <c r="T6" s="200" t="str">
        <f>HYPERLINK("#分類事項一覧! $B$1267 "," 育児の有無・頻度")</f>
        <v xml:space="preserve"> 育児の有無・頻度</v>
      </c>
      <c r="U6" s="200" t="str">
        <f>HYPERLINK("#分類事項一覧! $B$1282 "," 育児の有無・頻度・育児休業等制度利用の有無")</f>
        <v xml:space="preserve"> 育児の有無・頻度・育児休業等制度利用の有無</v>
      </c>
      <c r="V6" s="200" t="str">
        <f>HYPERLINK("#分類事項一覧! $B$1293 "," 育児休業等制度利用の有無・育児休業等制度の種類")</f>
        <v xml:space="preserve"> 育児休業等制度利用の有無・育児休業等制度の種類</v>
      </c>
      <c r="W6" s="200" t="str">
        <f>HYPERLINK("#分類事項一覧! $B$1389 "," 本業の従業上の地位・雇用形態")</f>
        <v xml:space="preserve"> 本業の従業上の地位・雇用形態</v>
      </c>
      <c r="X6" s="208" t="str">
        <f>HYPERLINK("#分類事項一覧! $B$2321 "," 地域区分")</f>
        <v xml:space="preserve"> 地域区分</v>
      </c>
      <c r="Y6" s="41" t="s">
        <v>307</v>
      </c>
      <c r="Z6" s="66" t="s">
        <v>308</v>
      </c>
      <c r="AA6" s="66" t="s">
        <v>309</v>
      </c>
      <c r="AB6" s="66" t="s">
        <v>310</v>
      </c>
      <c r="AC6" s="211" t="s">
        <v>311</v>
      </c>
    </row>
    <row r="7" spans="1:29" s="3" customFormat="1" ht="12" customHeight="1" x14ac:dyDescent="0.2">
      <c r="A7" s="42" t="s">
        <v>251</v>
      </c>
      <c r="B7" s="43" t="s">
        <v>7</v>
      </c>
      <c r="C7" s="42" t="s">
        <v>111</v>
      </c>
      <c r="D7" s="43" t="s">
        <v>7</v>
      </c>
      <c r="E7" s="44" t="s">
        <v>102</v>
      </c>
      <c r="F7" s="44" t="s">
        <v>477</v>
      </c>
      <c r="G7" s="45" t="s">
        <v>0</v>
      </c>
      <c r="H7" s="45" t="s">
        <v>157</v>
      </c>
      <c r="I7" s="9">
        <v>3</v>
      </c>
      <c r="J7" s="10">
        <v>8</v>
      </c>
      <c r="K7" s="10">
        <v>5</v>
      </c>
      <c r="L7" s="10"/>
      <c r="M7" s="10"/>
      <c r="N7" s="10"/>
      <c r="O7" s="10"/>
      <c r="P7" s="10"/>
      <c r="Q7" s="46"/>
      <c r="R7" s="10"/>
      <c r="S7" s="10"/>
      <c r="T7" s="10"/>
      <c r="U7" s="10">
        <v>5</v>
      </c>
      <c r="V7" s="10"/>
      <c r="W7" s="10"/>
      <c r="X7" s="67">
        <v>134</v>
      </c>
      <c r="Y7" s="10" t="s">
        <v>131</v>
      </c>
      <c r="Z7" s="24" t="s">
        <v>131</v>
      </c>
      <c r="AA7" s="24" t="s">
        <v>131</v>
      </c>
      <c r="AB7" s="24" t="s">
        <v>131</v>
      </c>
      <c r="AC7" s="26" t="s">
        <v>131</v>
      </c>
    </row>
    <row r="8" spans="1:29" s="3" customFormat="1" ht="12" customHeight="1" x14ac:dyDescent="0.2">
      <c r="A8" s="47" t="s">
        <v>251</v>
      </c>
      <c r="B8" s="48" t="s">
        <v>8</v>
      </c>
      <c r="C8" s="47" t="s">
        <v>111</v>
      </c>
      <c r="D8" s="48" t="s">
        <v>8</v>
      </c>
      <c r="E8" s="60" t="s">
        <v>102</v>
      </c>
      <c r="F8" s="60" t="s">
        <v>478</v>
      </c>
      <c r="G8" s="50" t="s">
        <v>9</v>
      </c>
      <c r="H8" s="50" t="s">
        <v>157</v>
      </c>
      <c r="I8" s="11">
        <v>3</v>
      </c>
      <c r="J8" s="12">
        <v>8</v>
      </c>
      <c r="K8" s="12"/>
      <c r="L8" s="12"/>
      <c r="M8" s="12"/>
      <c r="N8" s="12"/>
      <c r="O8" s="12"/>
      <c r="P8" s="12">
        <v>5</v>
      </c>
      <c r="Q8" s="51"/>
      <c r="R8" s="12"/>
      <c r="S8" s="12"/>
      <c r="T8" s="12"/>
      <c r="U8" s="12">
        <v>5</v>
      </c>
      <c r="V8" s="12"/>
      <c r="W8" s="12"/>
      <c r="X8" s="68">
        <v>134</v>
      </c>
      <c r="Y8" s="12" t="s">
        <v>131</v>
      </c>
      <c r="Z8" s="13" t="s">
        <v>131</v>
      </c>
      <c r="AA8" s="13" t="s">
        <v>131</v>
      </c>
      <c r="AB8" s="13" t="s">
        <v>131</v>
      </c>
      <c r="AC8" s="19" t="s">
        <v>131</v>
      </c>
    </row>
    <row r="9" spans="1:29" s="3" customFormat="1" ht="12" customHeight="1" x14ac:dyDescent="0.2">
      <c r="A9" s="47" t="s">
        <v>251</v>
      </c>
      <c r="B9" s="48" t="s">
        <v>10</v>
      </c>
      <c r="C9" s="47" t="s">
        <v>111</v>
      </c>
      <c r="D9" s="48" t="s">
        <v>10</v>
      </c>
      <c r="E9" s="49" t="s">
        <v>102</v>
      </c>
      <c r="F9" s="49" t="s">
        <v>479</v>
      </c>
      <c r="G9" s="50" t="s">
        <v>9</v>
      </c>
      <c r="H9" s="50" t="s">
        <v>157</v>
      </c>
      <c r="I9" s="11">
        <v>3</v>
      </c>
      <c r="J9" s="12">
        <v>8</v>
      </c>
      <c r="K9" s="12"/>
      <c r="L9" s="12">
        <v>5</v>
      </c>
      <c r="M9" s="12"/>
      <c r="N9" s="12"/>
      <c r="O9" s="12"/>
      <c r="P9" s="12"/>
      <c r="Q9" s="51"/>
      <c r="R9" s="12"/>
      <c r="S9" s="12"/>
      <c r="T9" s="12"/>
      <c r="U9" s="12">
        <v>5</v>
      </c>
      <c r="V9" s="12"/>
      <c r="W9" s="12"/>
      <c r="X9" s="68">
        <v>134</v>
      </c>
      <c r="Y9" s="12" t="s">
        <v>131</v>
      </c>
      <c r="Z9" s="13" t="s">
        <v>131</v>
      </c>
      <c r="AA9" s="13" t="s">
        <v>131</v>
      </c>
      <c r="AB9" s="13" t="s">
        <v>131</v>
      </c>
      <c r="AC9" s="19" t="s">
        <v>131</v>
      </c>
    </row>
    <row r="10" spans="1:29" s="3" customFormat="1" ht="12" customHeight="1" x14ac:dyDescent="0.2">
      <c r="A10" s="47" t="s">
        <v>251</v>
      </c>
      <c r="B10" s="48" t="s">
        <v>12</v>
      </c>
      <c r="C10" s="47" t="s">
        <v>111</v>
      </c>
      <c r="D10" s="48" t="s">
        <v>12</v>
      </c>
      <c r="E10" s="49" t="s">
        <v>102</v>
      </c>
      <c r="F10" s="49" t="s">
        <v>480</v>
      </c>
      <c r="G10" s="50" t="s">
        <v>11</v>
      </c>
      <c r="H10" s="50" t="s">
        <v>157</v>
      </c>
      <c r="I10" s="11">
        <v>3</v>
      </c>
      <c r="J10" s="12">
        <v>8</v>
      </c>
      <c r="K10" s="12"/>
      <c r="L10" s="12"/>
      <c r="M10" s="12"/>
      <c r="N10" s="12"/>
      <c r="O10" s="12"/>
      <c r="P10" s="12"/>
      <c r="Q10" s="51"/>
      <c r="R10" s="12"/>
      <c r="S10" s="12">
        <v>5</v>
      </c>
      <c r="T10" s="12"/>
      <c r="U10" s="12">
        <v>5</v>
      </c>
      <c r="V10" s="12"/>
      <c r="W10" s="12"/>
      <c r="X10" s="68">
        <v>134</v>
      </c>
      <c r="Y10" s="12" t="s">
        <v>131</v>
      </c>
      <c r="Z10" s="13" t="s">
        <v>131</v>
      </c>
      <c r="AA10" s="13" t="s">
        <v>131</v>
      </c>
      <c r="AB10" s="13" t="s">
        <v>131</v>
      </c>
      <c r="AC10" s="19" t="s">
        <v>131</v>
      </c>
    </row>
    <row r="11" spans="1:29" s="3" customFormat="1" ht="12" customHeight="1" x14ac:dyDescent="0.2">
      <c r="A11" s="47" t="s">
        <v>252</v>
      </c>
      <c r="B11" s="48" t="s">
        <v>15</v>
      </c>
      <c r="C11" s="47" t="s">
        <v>112</v>
      </c>
      <c r="D11" s="48"/>
      <c r="E11" s="49" t="s">
        <v>103</v>
      </c>
      <c r="F11" s="49" t="s">
        <v>481</v>
      </c>
      <c r="G11" s="50" t="s">
        <v>166</v>
      </c>
      <c r="H11" s="50" t="s">
        <v>157</v>
      </c>
      <c r="I11" s="11">
        <v>3</v>
      </c>
      <c r="J11" s="12">
        <v>8</v>
      </c>
      <c r="K11" s="12"/>
      <c r="L11" s="12" t="s">
        <v>303</v>
      </c>
      <c r="M11" s="12"/>
      <c r="N11" s="12"/>
      <c r="O11" s="12"/>
      <c r="P11" s="12"/>
      <c r="Q11" s="12"/>
      <c r="R11" s="51"/>
      <c r="S11" s="12"/>
      <c r="T11" s="12"/>
      <c r="U11" s="12"/>
      <c r="V11" s="12">
        <v>9</v>
      </c>
      <c r="W11" s="12"/>
      <c r="X11" s="68">
        <v>134</v>
      </c>
      <c r="Y11" s="12" t="s">
        <v>131</v>
      </c>
      <c r="Z11" s="13" t="s">
        <v>131</v>
      </c>
      <c r="AA11" s="13" t="s">
        <v>131</v>
      </c>
      <c r="AB11" s="13" t="s">
        <v>131</v>
      </c>
      <c r="AC11" s="19" t="s">
        <v>131</v>
      </c>
    </row>
    <row r="12" spans="1:29" s="3" customFormat="1" ht="12" customHeight="1" x14ac:dyDescent="0.2">
      <c r="A12" s="61" t="s">
        <v>253</v>
      </c>
      <c r="B12" s="62" t="s">
        <v>15</v>
      </c>
      <c r="C12" s="61" t="s">
        <v>113</v>
      </c>
      <c r="D12" s="62"/>
      <c r="E12" s="63" t="s">
        <v>45</v>
      </c>
      <c r="F12" s="63" t="s">
        <v>482</v>
      </c>
      <c r="G12" s="64" t="s">
        <v>163</v>
      </c>
      <c r="H12" s="64" t="s">
        <v>157</v>
      </c>
      <c r="I12" s="21">
        <v>3</v>
      </c>
      <c r="J12" s="22"/>
      <c r="K12" s="22"/>
      <c r="L12" s="22">
        <v>15</v>
      </c>
      <c r="M12" s="22"/>
      <c r="N12" s="22"/>
      <c r="O12" s="22"/>
      <c r="P12" s="22">
        <v>5</v>
      </c>
      <c r="Q12" s="22"/>
      <c r="R12" s="65"/>
      <c r="S12" s="22"/>
      <c r="T12" s="22">
        <v>7</v>
      </c>
      <c r="U12" s="22"/>
      <c r="V12" s="22"/>
      <c r="W12" s="22"/>
      <c r="X12" s="68">
        <v>134</v>
      </c>
      <c r="Y12" s="12" t="s">
        <v>131</v>
      </c>
      <c r="Z12" s="13" t="s">
        <v>131</v>
      </c>
      <c r="AA12" s="13" t="s">
        <v>131</v>
      </c>
      <c r="AB12" s="13" t="s">
        <v>131</v>
      </c>
      <c r="AC12" s="19" t="s">
        <v>131</v>
      </c>
    </row>
    <row r="13" spans="1:29" s="4" customFormat="1" ht="12" customHeight="1" x14ac:dyDescent="0.2">
      <c r="A13" s="47" t="s">
        <v>291</v>
      </c>
      <c r="B13" s="48"/>
      <c r="C13" s="47" t="s">
        <v>45</v>
      </c>
      <c r="D13" s="48"/>
      <c r="E13" s="49" t="s">
        <v>45</v>
      </c>
      <c r="F13" s="49" t="s">
        <v>483</v>
      </c>
      <c r="G13" s="50" t="s">
        <v>9</v>
      </c>
      <c r="H13" s="50" t="s">
        <v>157</v>
      </c>
      <c r="I13" s="12">
        <v>3</v>
      </c>
      <c r="J13" s="12"/>
      <c r="K13" s="133"/>
      <c r="L13" s="12" t="s">
        <v>302</v>
      </c>
      <c r="M13" s="12">
        <v>21</v>
      </c>
      <c r="N13" s="12"/>
      <c r="O13" s="12">
        <v>11</v>
      </c>
      <c r="P13" s="133"/>
      <c r="Q13" s="133"/>
      <c r="R13" s="134"/>
      <c r="S13" s="133"/>
      <c r="T13" s="12">
        <v>3</v>
      </c>
      <c r="U13" s="133"/>
      <c r="V13" s="133"/>
      <c r="W13" s="133"/>
      <c r="X13" s="68">
        <v>134</v>
      </c>
      <c r="Y13" s="12" t="s">
        <v>131</v>
      </c>
      <c r="Z13" s="13" t="s">
        <v>131</v>
      </c>
      <c r="AA13" s="13" t="s">
        <v>131</v>
      </c>
      <c r="AB13" s="13" t="s">
        <v>131</v>
      </c>
      <c r="AC13" s="19" t="s">
        <v>131</v>
      </c>
    </row>
    <row r="14" spans="1:29" s="4" customFormat="1" ht="12" customHeight="1" x14ac:dyDescent="0.2">
      <c r="A14" s="61" t="s">
        <v>292</v>
      </c>
      <c r="B14" s="48"/>
      <c r="C14" s="47" t="s">
        <v>45</v>
      </c>
      <c r="D14" s="48"/>
      <c r="E14" s="49" t="s">
        <v>45</v>
      </c>
      <c r="F14" s="49" t="s">
        <v>484</v>
      </c>
      <c r="G14" s="50" t="s">
        <v>9</v>
      </c>
      <c r="H14" s="50" t="s">
        <v>157</v>
      </c>
      <c r="I14" s="12">
        <v>3</v>
      </c>
      <c r="J14" s="12"/>
      <c r="K14" s="133"/>
      <c r="L14" s="12" t="s">
        <v>302</v>
      </c>
      <c r="M14" s="12"/>
      <c r="N14" s="12">
        <v>13</v>
      </c>
      <c r="O14" s="12">
        <v>11</v>
      </c>
      <c r="P14" s="133"/>
      <c r="Q14" s="133"/>
      <c r="R14" s="134"/>
      <c r="S14" s="133"/>
      <c r="T14" s="12">
        <v>3</v>
      </c>
      <c r="U14" s="133"/>
      <c r="V14" s="133"/>
      <c r="W14" s="133"/>
      <c r="X14" s="68">
        <v>134</v>
      </c>
      <c r="Y14" s="12" t="s">
        <v>131</v>
      </c>
      <c r="Z14" s="13" t="s">
        <v>131</v>
      </c>
      <c r="AA14" s="13" t="s">
        <v>131</v>
      </c>
      <c r="AB14" s="13" t="s">
        <v>131</v>
      </c>
      <c r="AC14" s="19" t="s">
        <v>131</v>
      </c>
    </row>
    <row r="15" spans="1:29" s="4" customFormat="1" ht="12" customHeight="1" x14ac:dyDescent="0.2">
      <c r="A15" s="47" t="s">
        <v>293</v>
      </c>
      <c r="B15" s="62"/>
      <c r="C15" s="61" t="s">
        <v>45</v>
      </c>
      <c r="D15" s="62"/>
      <c r="E15" s="63" t="s">
        <v>45</v>
      </c>
      <c r="F15" s="63" t="s">
        <v>485</v>
      </c>
      <c r="G15" s="64" t="s">
        <v>9</v>
      </c>
      <c r="H15" s="64" t="s">
        <v>157</v>
      </c>
      <c r="I15" s="22">
        <v>3</v>
      </c>
      <c r="J15" s="22">
        <v>8</v>
      </c>
      <c r="K15" s="135"/>
      <c r="L15" s="22">
        <v>5</v>
      </c>
      <c r="M15" s="22"/>
      <c r="N15" s="22"/>
      <c r="O15" s="22">
        <v>11</v>
      </c>
      <c r="P15" s="135"/>
      <c r="Q15" s="135"/>
      <c r="R15" s="136"/>
      <c r="S15" s="135"/>
      <c r="T15" s="22">
        <v>3</v>
      </c>
      <c r="U15" s="135"/>
      <c r="V15" s="135"/>
      <c r="W15" s="135"/>
      <c r="X15" s="68">
        <v>134</v>
      </c>
      <c r="Y15" s="12" t="s">
        <v>131</v>
      </c>
      <c r="Z15" s="13" t="s">
        <v>131</v>
      </c>
      <c r="AA15" s="13" t="s">
        <v>131</v>
      </c>
      <c r="AB15" s="13" t="s">
        <v>131</v>
      </c>
      <c r="AC15" s="19" t="s">
        <v>131</v>
      </c>
    </row>
    <row r="16" spans="1:29" s="4" customFormat="1" ht="12" customHeight="1" x14ac:dyDescent="0.2">
      <c r="A16" s="61" t="s">
        <v>294</v>
      </c>
      <c r="B16" s="48"/>
      <c r="C16" s="47" t="s">
        <v>45</v>
      </c>
      <c r="D16" s="48"/>
      <c r="E16" s="49" t="s">
        <v>45</v>
      </c>
      <c r="F16" s="49" t="s">
        <v>486</v>
      </c>
      <c r="G16" s="50" t="s">
        <v>9</v>
      </c>
      <c r="H16" s="50" t="s">
        <v>157</v>
      </c>
      <c r="I16" s="51">
        <v>3</v>
      </c>
      <c r="J16" s="12"/>
      <c r="K16" s="79"/>
      <c r="L16" s="12"/>
      <c r="M16" s="12"/>
      <c r="N16" s="12"/>
      <c r="O16" s="12"/>
      <c r="P16" s="79"/>
      <c r="Q16" s="79">
        <v>5</v>
      </c>
      <c r="R16" s="137"/>
      <c r="S16" s="79"/>
      <c r="T16" s="12">
        <v>3</v>
      </c>
      <c r="U16" s="79"/>
      <c r="V16" s="79"/>
      <c r="W16" s="79">
        <v>5</v>
      </c>
      <c r="X16" s="68">
        <v>134</v>
      </c>
      <c r="Y16" s="12" t="s">
        <v>131</v>
      </c>
      <c r="Z16" s="13" t="s">
        <v>131</v>
      </c>
      <c r="AA16" s="13" t="s">
        <v>131</v>
      </c>
      <c r="AB16" s="13" t="s">
        <v>131</v>
      </c>
      <c r="AC16" s="19" t="s">
        <v>131</v>
      </c>
    </row>
    <row r="17" spans="1:29" s="4" customFormat="1" ht="24.5" thickBot="1" x14ac:dyDescent="0.25">
      <c r="A17" s="52" t="s">
        <v>295</v>
      </c>
      <c r="B17" s="87"/>
      <c r="C17" s="52" t="s">
        <v>45</v>
      </c>
      <c r="D17" s="87"/>
      <c r="E17" s="54" t="s">
        <v>45</v>
      </c>
      <c r="F17" s="54" t="s">
        <v>487</v>
      </c>
      <c r="G17" s="55" t="s">
        <v>196</v>
      </c>
      <c r="H17" s="55" t="s">
        <v>157</v>
      </c>
      <c r="I17" s="14">
        <v>3</v>
      </c>
      <c r="J17" s="15">
        <v>8</v>
      </c>
      <c r="K17" s="15"/>
      <c r="L17" s="15"/>
      <c r="M17" s="15"/>
      <c r="N17" s="15"/>
      <c r="O17" s="138"/>
      <c r="P17" s="138"/>
      <c r="Q17" s="138"/>
      <c r="R17" s="56">
        <v>4</v>
      </c>
      <c r="S17" s="138"/>
      <c r="T17" s="15">
        <v>9</v>
      </c>
      <c r="U17" s="15"/>
      <c r="V17" s="15"/>
      <c r="W17" s="138"/>
      <c r="X17" s="69">
        <v>134</v>
      </c>
      <c r="Y17" s="15" t="s">
        <v>131</v>
      </c>
      <c r="Z17" s="16" t="s">
        <v>131</v>
      </c>
      <c r="AA17" s="16" t="s">
        <v>131</v>
      </c>
      <c r="AB17" s="16" t="s">
        <v>131</v>
      </c>
      <c r="AC17" s="20" t="s">
        <v>131</v>
      </c>
    </row>
    <row r="18" spans="1:29" x14ac:dyDescent="0.2">
      <c r="C18" s="2"/>
      <c r="D18" s="2"/>
      <c r="E18" s="2"/>
      <c r="F18" s="2"/>
      <c r="G18" s="2"/>
      <c r="H18" s="2"/>
      <c r="X18" s="29"/>
      <c r="Y18" s="29"/>
      <c r="Z18" s="29"/>
      <c r="AA18" s="29"/>
      <c r="AB18" s="29"/>
      <c r="AC18" s="29"/>
    </row>
    <row r="19" spans="1:29" ht="13" customHeight="1" x14ac:dyDescent="0.2">
      <c r="C19" s="2"/>
      <c r="D19" s="2"/>
      <c r="E19" s="2"/>
      <c r="F19" s="2"/>
      <c r="G19" s="2"/>
      <c r="H19" s="2"/>
      <c r="X19" s="29"/>
      <c r="Y19" s="29"/>
      <c r="Z19" s="29"/>
      <c r="AA19" s="29"/>
      <c r="AB19" s="29"/>
      <c r="AC19" s="29"/>
    </row>
    <row r="20" spans="1:29" x14ac:dyDescent="0.2">
      <c r="C20" s="2"/>
      <c r="D20" s="2"/>
      <c r="E20" s="2"/>
      <c r="F20" s="2"/>
      <c r="G20" s="2"/>
      <c r="H20" s="2"/>
      <c r="X20" s="29"/>
      <c r="Y20" s="29"/>
      <c r="Z20" s="29"/>
      <c r="AA20" s="29"/>
      <c r="AB20" s="29"/>
      <c r="AC20" s="29"/>
    </row>
    <row r="21" spans="1:29" x14ac:dyDescent="0.2">
      <c r="C21" s="2"/>
      <c r="D21" s="2"/>
      <c r="E21" s="2"/>
      <c r="F21" s="2"/>
      <c r="G21" s="2"/>
      <c r="H21" s="2"/>
      <c r="X21" s="29"/>
      <c r="Y21" s="29"/>
      <c r="Z21" s="29"/>
      <c r="AA21" s="29"/>
      <c r="AB21" s="29"/>
      <c r="AC21" s="29"/>
    </row>
    <row r="22" spans="1:29" x14ac:dyDescent="0.2">
      <c r="C22" s="2"/>
      <c r="D22" s="2"/>
      <c r="E22" s="2"/>
      <c r="F22" s="2"/>
      <c r="G22" s="2"/>
      <c r="H22" s="2"/>
      <c r="X22" s="29"/>
      <c r="Y22" s="29"/>
      <c r="Z22" s="29"/>
      <c r="AA22" s="29"/>
      <c r="AB22" s="29"/>
      <c r="AC22" s="29"/>
    </row>
    <row r="23" spans="1:29" x14ac:dyDescent="0.2">
      <c r="C23" s="2"/>
      <c r="D23" s="2"/>
      <c r="E23" s="2"/>
      <c r="F23" s="2"/>
      <c r="G23" s="2"/>
      <c r="H23" s="2"/>
      <c r="X23" s="29"/>
      <c r="Y23" s="29"/>
      <c r="Z23" s="29"/>
      <c r="AA23" s="29"/>
      <c r="AB23" s="29"/>
      <c r="AC23" s="29"/>
    </row>
    <row r="24" spans="1:29" x14ac:dyDescent="0.2">
      <c r="C24" s="2"/>
      <c r="D24" s="2"/>
      <c r="E24" s="2"/>
      <c r="F24" s="2"/>
      <c r="G24" s="2"/>
      <c r="H24" s="2"/>
      <c r="X24" s="29"/>
      <c r="Y24" s="29"/>
      <c r="Z24" s="29"/>
      <c r="AA24" s="29"/>
      <c r="AB24" s="29"/>
      <c r="AC24" s="29"/>
    </row>
    <row r="25" spans="1:29" x14ac:dyDescent="0.2">
      <c r="C25" s="2"/>
      <c r="D25" s="2"/>
      <c r="E25" s="2"/>
      <c r="F25" s="2"/>
      <c r="G25" s="2"/>
      <c r="H25" s="2"/>
      <c r="X25" s="29"/>
      <c r="Y25" s="29"/>
      <c r="Z25" s="29"/>
      <c r="AA25" s="29"/>
      <c r="AB25" s="29"/>
      <c r="AC25" s="29"/>
    </row>
    <row r="26" spans="1:29" x14ac:dyDescent="0.2">
      <c r="C26" s="2"/>
      <c r="D26" s="2"/>
      <c r="E26" s="2"/>
      <c r="F26" s="2"/>
      <c r="G26" s="2"/>
      <c r="H26" s="2"/>
      <c r="X26" s="29"/>
      <c r="Y26" s="29"/>
      <c r="Z26" s="29"/>
      <c r="AA26" s="29"/>
      <c r="AB26" s="29"/>
      <c r="AC26" s="29"/>
    </row>
    <row r="27" spans="1:29" x14ac:dyDescent="0.2">
      <c r="C27" s="2"/>
      <c r="D27" s="2"/>
      <c r="E27" s="2"/>
      <c r="F27" s="2"/>
      <c r="G27" s="2"/>
      <c r="H27" s="2"/>
      <c r="X27" s="29"/>
      <c r="Y27" s="29"/>
      <c r="Z27" s="29"/>
      <c r="AA27" s="29"/>
      <c r="AB27" s="29"/>
      <c r="AC27" s="29"/>
    </row>
    <row r="28" spans="1:29" x14ac:dyDescent="0.2">
      <c r="C28" s="2"/>
      <c r="D28" s="2"/>
      <c r="E28" s="2"/>
      <c r="F28" s="2"/>
      <c r="G28" s="2"/>
      <c r="H28" s="2"/>
      <c r="X28" s="29"/>
      <c r="Y28" s="29"/>
      <c r="Z28" s="29"/>
      <c r="AA28" s="29"/>
      <c r="AB28" s="29"/>
      <c r="AC28" s="29"/>
    </row>
    <row r="29" spans="1:29" x14ac:dyDescent="0.2">
      <c r="C29" s="2"/>
      <c r="D29" s="2"/>
      <c r="E29" s="2"/>
      <c r="F29" s="2"/>
      <c r="G29" s="2"/>
      <c r="H29" s="2"/>
      <c r="X29" s="29"/>
      <c r="Y29" s="29"/>
      <c r="Z29" s="29"/>
      <c r="AA29" s="29"/>
      <c r="AB29" s="29"/>
      <c r="AC29" s="29"/>
    </row>
    <row r="30" spans="1:29" x14ac:dyDescent="0.2">
      <c r="C30" s="2"/>
      <c r="D30" s="2"/>
      <c r="E30" s="2"/>
      <c r="F30" s="2"/>
      <c r="G30" s="2"/>
      <c r="H30" s="2"/>
      <c r="X30" s="29"/>
      <c r="Y30" s="29"/>
      <c r="Z30" s="29"/>
      <c r="AA30" s="29"/>
      <c r="AB30" s="29"/>
      <c r="AC30" s="29"/>
    </row>
    <row r="31" spans="1:29" x14ac:dyDescent="0.2">
      <c r="C31" s="2"/>
      <c r="D31" s="2"/>
      <c r="E31" s="2"/>
      <c r="F31" s="2"/>
      <c r="G31" s="2"/>
      <c r="H31" s="2"/>
      <c r="X31" s="29"/>
      <c r="Y31" s="29"/>
      <c r="Z31" s="29"/>
      <c r="AA31" s="29"/>
      <c r="AB31" s="29"/>
      <c r="AC31" s="29"/>
    </row>
    <row r="32" spans="1:29" x14ac:dyDescent="0.2">
      <c r="C32" s="2"/>
      <c r="D32" s="2"/>
      <c r="E32" s="2"/>
      <c r="F32" s="2"/>
      <c r="G32" s="2"/>
      <c r="H32" s="2"/>
      <c r="X32" s="29"/>
      <c r="Y32" s="29"/>
      <c r="Z32" s="29"/>
      <c r="AA32" s="29"/>
      <c r="AB32" s="29"/>
      <c r="AC32" s="29"/>
    </row>
    <row r="33" spans="3:29" x14ac:dyDescent="0.2">
      <c r="C33" s="2"/>
      <c r="D33" s="2"/>
      <c r="E33" s="2"/>
      <c r="F33" s="2"/>
      <c r="G33" s="2"/>
      <c r="H33" s="2"/>
      <c r="X33" s="29"/>
      <c r="Y33" s="29"/>
      <c r="Z33" s="29"/>
      <c r="AA33" s="29"/>
      <c r="AB33" s="29"/>
      <c r="AC33" s="29"/>
    </row>
    <row r="34" spans="3:29" ht="12" x14ac:dyDescent="0.2">
      <c r="C34" s="2"/>
      <c r="D34" s="2"/>
      <c r="E34" s="2"/>
      <c r="F34" s="2"/>
      <c r="G34" s="2"/>
      <c r="H34" s="2"/>
      <c r="X34" s="2"/>
      <c r="Y34" s="2"/>
      <c r="Z34" s="2"/>
      <c r="AA34" s="2"/>
      <c r="AB34" s="2"/>
      <c r="AC34" s="2"/>
    </row>
    <row r="35" spans="3:29" ht="12" x14ac:dyDescent="0.2">
      <c r="C35" s="2"/>
      <c r="D35" s="2"/>
      <c r="E35" s="2"/>
      <c r="F35" s="2"/>
      <c r="G35" s="2"/>
      <c r="H35" s="2"/>
      <c r="X35" s="2"/>
      <c r="Y35" s="2"/>
      <c r="Z35" s="2"/>
      <c r="AA35" s="2"/>
      <c r="AB35" s="2"/>
      <c r="AC35" s="2"/>
    </row>
    <row r="36" spans="3:29" ht="12" x14ac:dyDescent="0.2">
      <c r="C36" s="2"/>
      <c r="D36" s="2"/>
      <c r="E36" s="2"/>
      <c r="F36" s="2"/>
      <c r="G36" s="2"/>
      <c r="H36" s="2"/>
      <c r="X36" s="2"/>
      <c r="Y36" s="2"/>
      <c r="Z36" s="2"/>
      <c r="AA36" s="2"/>
      <c r="AB36" s="2"/>
      <c r="AC36" s="2"/>
    </row>
    <row r="37" spans="3:29" ht="12" x14ac:dyDescent="0.2">
      <c r="C37" s="2"/>
      <c r="D37" s="2"/>
      <c r="E37" s="2"/>
      <c r="F37" s="2"/>
      <c r="G37" s="2"/>
      <c r="H37" s="2"/>
      <c r="X37" s="2"/>
      <c r="Y37" s="2"/>
      <c r="Z37" s="2"/>
      <c r="AA37" s="2"/>
      <c r="AB37" s="2"/>
      <c r="AC37" s="2"/>
    </row>
    <row r="38" spans="3:29" ht="12" x14ac:dyDescent="0.2">
      <c r="C38" s="2"/>
      <c r="D38" s="2"/>
      <c r="E38" s="2"/>
      <c r="F38" s="2"/>
      <c r="G38" s="2"/>
      <c r="H38" s="2"/>
      <c r="X38" s="2"/>
      <c r="Y38" s="2"/>
      <c r="Z38" s="2"/>
      <c r="AA38" s="2"/>
      <c r="AB38" s="2"/>
      <c r="AC38" s="2"/>
    </row>
    <row r="39" spans="3:29" ht="12" x14ac:dyDescent="0.2">
      <c r="C39" s="2"/>
      <c r="D39" s="2"/>
      <c r="E39" s="2"/>
      <c r="F39" s="2"/>
      <c r="G39" s="2"/>
      <c r="H39" s="2"/>
      <c r="X39" s="2"/>
      <c r="Y39" s="2"/>
      <c r="Z39" s="2"/>
      <c r="AA39" s="2"/>
      <c r="AB39" s="2"/>
      <c r="AC39" s="2"/>
    </row>
    <row r="40" spans="3:29" ht="12" x14ac:dyDescent="0.2">
      <c r="C40" s="2"/>
      <c r="D40" s="2"/>
      <c r="E40" s="2"/>
      <c r="F40" s="2"/>
      <c r="G40" s="2"/>
      <c r="H40" s="2"/>
      <c r="X40" s="2"/>
      <c r="Y40" s="2"/>
      <c r="Z40" s="2"/>
      <c r="AA40" s="2"/>
      <c r="AB40" s="2"/>
      <c r="AC40" s="2"/>
    </row>
    <row r="41" spans="3:29" ht="12" x14ac:dyDescent="0.2">
      <c r="C41" s="2"/>
      <c r="D41" s="2"/>
      <c r="E41" s="2"/>
      <c r="F41" s="2"/>
      <c r="G41" s="2"/>
      <c r="H41" s="2"/>
      <c r="X41" s="2"/>
      <c r="Y41" s="2"/>
      <c r="Z41" s="2"/>
      <c r="AA41" s="2"/>
      <c r="AB41" s="2"/>
      <c r="AC41" s="2"/>
    </row>
    <row r="42" spans="3:29" ht="12" x14ac:dyDescent="0.2">
      <c r="C42" s="2"/>
      <c r="D42" s="2"/>
      <c r="E42" s="2"/>
      <c r="F42" s="2"/>
      <c r="G42" s="2"/>
      <c r="H42" s="2"/>
      <c r="X42" s="2"/>
      <c r="Y42" s="2"/>
      <c r="Z42" s="2"/>
      <c r="AA42" s="2"/>
      <c r="AB42" s="2"/>
      <c r="AC42" s="2"/>
    </row>
    <row r="43" spans="3:29" ht="12" x14ac:dyDescent="0.2">
      <c r="C43" s="2"/>
      <c r="D43" s="2"/>
      <c r="E43" s="2"/>
      <c r="F43" s="2"/>
      <c r="G43" s="2"/>
      <c r="H43" s="2"/>
      <c r="X43" s="2"/>
      <c r="Y43" s="2"/>
      <c r="Z43" s="2"/>
      <c r="AA43" s="2"/>
      <c r="AB43" s="2"/>
      <c r="AC43" s="2"/>
    </row>
    <row r="44" spans="3:29" ht="12" x14ac:dyDescent="0.2">
      <c r="C44" s="2"/>
      <c r="D44" s="2"/>
      <c r="E44" s="2"/>
      <c r="F44" s="2"/>
      <c r="G44" s="2"/>
      <c r="H44" s="2"/>
      <c r="X44" s="2"/>
      <c r="Y44" s="2"/>
      <c r="Z44" s="2"/>
      <c r="AA44" s="2"/>
      <c r="AB44" s="2"/>
      <c r="AC44" s="2"/>
    </row>
    <row r="45" spans="3:29" ht="12" x14ac:dyDescent="0.2">
      <c r="C45" s="2"/>
      <c r="D45" s="2"/>
      <c r="E45" s="2"/>
      <c r="F45" s="2"/>
      <c r="G45" s="2"/>
      <c r="H45" s="2"/>
      <c r="X45" s="2"/>
      <c r="Y45" s="2"/>
      <c r="Z45" s="2"/>
      <c r="AA45" s="2"/>
      <c r="AB45" s="2"/>
      <c r="AC45" s="2"/>
    </row>
    <row r="46" spans="3:29" ht="12" x14ac:dyDescent="0.2">
      <c r="C46" s="2"/>
      <c r="D46" s="2"/>
      <c r="E46" s="2"/>
      <c r="F46" s="2"/>
      <c r="G46" s="2"/>
      <c r="H46" s="2"/>
      <c r="X46" s="2"/>
      <c r="Y46" s="2"/>
      <c r="Z46" s="2"/>
      <c r="AA46" s="2"/>
      <c r="AB46" s="2"/>
      <c r="AC46" s="2"/>
    </row>
    <row r="47" spans="3:29" ht="12" x14ac:dyDescent="0.2">
      <c r="C47" s="2"/>
      <c r="D47" s="2"/>
      <c r="E47" s="2"/>
      <c r="F47" s="2"/>
      <c r="G47" s="2"/>
      <c r="H47" s="2"/>
      <c r="X47" s="2"/>
      <c r="Y47" s="2"/>
      <c r="Z47" s="2"/>
      <c r="AA47" s="2"/>
      <c r="AB47" s="2"/>
      <c r="AC47" s="2"/>
    </row>
    <row r="48" spans="3:29" ht="12" x14ac:dyDescent="0.2">
      <c r="C48" s="2"/>
      <c r="D48" s="2"/>
      <c r="E48" s="2"/>
      <c r="F48" s="2"/>
      <c r="G48" s="2"/>
      <c r="H48" s="2"/>
      <c r="X48" s="2"/>
      <c r="Y48" s="2"/>
      <c r="Z48" s="2"/>
      <c r="AA48" s="2"/>
      <c r="AB48" s="2"/>
      <c r="AC48" s="2"/>
    </row>
    <row r="49" spans="3:29" ht="12" x14ac:dyDescent="0.2">
      <c r="C49" s="2"/>
      <c r="D49" s="2"/>
      <c r="E49" s="2"/>
      <c r="F49" s="2"/>
      <c r="G49" s="2"/>
      <c r="H49" s="2"/>
      <c r="X49" s="2"/>
      <c r="Y49" s="2"/>
      <c r="Z49" s="2"/>
      <c r="AA49" s="2"/>
      <c r="AB49" s="2"/>
      <c r="AC49" s="2"/>
    </row>
    <row r="50" spans="3:29" ht="12" x14ac:dyDescent="0.2">
      <c r="C50" s="2"/>
      <c r="D50" s="2"/>
      <c r="E50" s="2"/>
      <c r="F50" s="2"/>
      <c r="G50" s="2"/>
      <c r="H50" s="2"/>
      <c r="X50" s="2"/>
      <c r="Y50" s="2"/>
      <c r="Z50" s="2"/>
      <c r="AA50" s="2"/>
      <c r="AB50" s="2"/>
      <c r="AC50" s="2"/>
    </row>
    <row r="51" spans="3:29" ht="12" x14ac:dyDescent="0.2">
      <c r="C51" s="2"/>
      <c r="D51" s="2"/>
      <c r="E51" s="2"/>
      <c r="F51" s="2"/>
      <c r="G51" s="2"/>
      <c r="H51" s="2"/>
      <c r="X51" s="2"/>
      <c r="Y51" s="2"/>
      <c r="Z51" s="2"/>
      <c r="AA51" s="2"/>
      <c r="AB51" s="2"/>
      <c r="AC51" s="2"/>
    </row>
    <row r="52" spans="3:29" ht="12" x14ac:dyDescent="0.2">
      <c r="C52" s="2"/>
      <c r="D52" s="2"/>
      <c r="E52" s="2"/>
      <c r="F52" s="2"/>
      <c r="G52" s="2"/>
      <c r="H52" s="2"/>
      <c r="X52" s="2"/>
      <c r="Y52" s="2"/>
      <c r="Z52" s="2"/>
      <c r="AA52" s="2"/>
      <c r="AB52" s="2"/>
      <c r="AC52" s="2"/>
    </row>
    <row r="53" spans="3:29" ht="12" x14ac:dyDescent="0.2">
      <c r="C53" s="2"/>
      <c r="D53" s="2"/>
      <c r="E53" s="2"/>
      <c r="F53" s="2"/>
      <c r="G53" s="2"/>
      <c r="H53" s="2"/>
      <c r="X53" s="2"/>
      <c r="Y53" s="2"/>
      <c r="Z53" s="2"/>
      <c r="AA53" s="2"/>
      <c r="AB53" s="2"/>
      <c r="AC53" s="2"/>
    </row>
    <row r="54" spans="3:29" ht="12" x14ac:dyDescent="0.2">
      <c r="C54" s="2"/>
      <c r="D54" s="2"/>
      <c r="E54" s="2"/>
      <c r="F54" s="2"/>
      <c r="G54" s="2"/>
      <c r="H54" s="2"/>
      <c r="X54" s="2"/>
      <c r="Y54" s="2"/>
      <c r="Z54" s="2"/>
      <c r="AA54" s="2"/>
      <c r="AB54" s="2"/>
      <c r="AC54" s="2"/>
    </row>
    <row r="55" spans="3:29" ht="12" x14ac:dyDescent="0.2">
      <c r="C55" s="2"/>
      <c r="D55" s="2"/>
      <c r="E55" s="2"/>
      <c r="F55" s="2"/>
      <c r="G55" s="2"/>
      <c r="H55" s="2"/>
      <c r="X55" s="2"/>
      <c r="Y55" s="2"/>
      <c r="Z55" s="2"/>
      <c r="AA55" s="2"/>
      <c r="AB55" s="2"/>
      <c r="AC55" s="2"/>
    </row>
    <row r="56" spans="3:29" ht="12" x14ac:dyDescent="0.2">
      <c r="C56" s="2"/>
      <c r="D56" s="2"/>
      <c r="E56" s="2"/>
      <c r="F56" s="2"/>
      <c r="G56" s="2"/>
      <c r="H56" s="2"/>
      <c r="X56" s="2"/>
      <c r="Y56" s="2"/>
      <c r="Z56" s="2"/>
      <c r="AA56" s="2"/>
      <c r="AB56" s="2"/>
      <c r="AC56" s="2"/>
    </row>
    <row r="57" spans="3:29" ht="12" x14ac:dyDescent="0.2">
      <c r="C57" s="2"/>
      <c r="D57" s="2"/>
      <c r="E57" s="2"/>
      <c r="F57" s="2"/>
      <c r="G57" s="2"/>
      <c r="H57" s="2"/>
      <c r="X57" s="2"/>
      <c r="Y57" s="2"/>
      <c r="Z57" s="2"/>
      <c r="AA57" s="2"/>
      <c r="AB57" s="2"/>
      <c r="AC57" s="2"/>
    </row>
    <row r="58" spans="3:29" ht="12" x14ac:dyDescent="0.2">
      <c r="C58" s="2"/>
      <c r="D58" s="2"/>
      <c r="E58" s="2"/>
      <c r="F58" s="2"/>
      <c r="G58" s="2"/>
      <c r="H58" s="2"/>
      <c r="X58" s="2"/>
      <c r="Y58" s="2"/>
      <c r="Z58" s="2"/>
      <c r="AA58" s="2"/>
      <c r="AB58" s="2"/>
      <c r="AC58" s="2"/>
    </row>
    <row r="59" spans="3:29" ht="12" x14ac:dyDescent="0.2">
      <c r="C59" s="2"/>
      <c r="D59" s="2"/>
      <c r="E59" s="2"/>
      <c r="F59" s="2"/>
      <c r="G59" s="2"/>
      <c r="H59" s="2"/>
      <c r="X59" s="2"/>
      <c r="Y59" s="2"/>
      <c r="Z59" s="2"/>
      <c r="AA59" s="2"/>
      <c r="AB59" s="2"/>
      <c r="AC59" s="2"/>
    </row>
    <row r="60" spans="3:29" ht="12" x14ac:dyDescent="0.2">
      <c r="C60" s="2"/>
      <c r="D60" s="2"/>
      <c r="E60" s="2"/>
      <c r="F60" s="2"/>
      <c r="G60" s="2"/>
      <c r="H60" s="2"/>
      <c r="X60" s="2"/>
      <c r="Y60" s="2"/>
      <c r="Z60" s="2"/>
      <c r="AA60" s="2"/>
      <c r="AB60" s="2"/>
      <c r="AC60" s="2"/>
    </row>
    <row r="61" spans="3:29" ht="12" x14ac:dyDescent="0.2">
      <c r="C61" s="2"/>
      <c r="D61" s="2"/>
      <c r="E61" s="2"/>
      <c r="F61" s="2"/>
      <c r="G61" s="2"/>
      <c r="H61" s="2"/>
      <c r="X61" s="2"/>
      <c r="Y61" s="2"/>
      <c r="Z61" s="2"/>
      <c r="AA61" s="2"/>
      <c r="AB61" s="2"/>
      <c r="AC61" s="2"/>
    </row>
    <row r="62" spans="3:29" ht="12" x14ac:dyDescent="0.2">
      <c r="C62" s="2"/>
      <c r="D62" s="2"/>
      <c r="E62" s="2"/>
      <c r="F62" s="2"/>
      <c r="G62" s="2"/>
      <c r="H62" s="2"/>
      <c r="X62" s="2"/>
      <c r="Y62" s="2"/>
      <c r="Z62" s="2"/>
      <c r="AA62" s="2"/>
      <c r="AB62" s="2"/>
      <c r="AC62" s="2"/>
    </row>
    <row r="63" spans="3:29" ht="12" x14ac:dyDescent="0.2">
      <c r="C63" s="2"/>
      <c r="D63" s="2"/>
      <c r="E63" s="2"/>
      <c r="F63" s="2"/>
      <c r="G63" s="2"/>
      <c r="H63" s="2"/>
      <c r="X63" s="2"/>
      <c r="Y63" s="2"/>
      <c r="Z63" s="2"/>
      <c r="AA63" s="2"/>
      <c r="AB63" s="2"/>
      <c r="AC63" s="2"/>
    </row>
    <row r="64" spans="3:29" ht="12" x14ac:dyDescent="0.2">
      <c r="C64" s="2"/>
      <c r="D64" s="2"/>
      <c r="E64" s="2"/>
      <c r="F64" s="2"/>
      <c r="G64" s="2"/>
      <c r="H64" s="2"/>
      <c r="X64" s="2"/>
      <c r="Y64" s="2"/>
      <c r="Z64" s="2"/>
      <c r="AA64" s="2"/>
      <c r="AB64" s="2"/>
      <c r="AC64" s="2"/>
    </row>
    <row r="65" spans="3:29" ht="12" x14ac:dyDescent="0.2">
      <c r="C65" s="2"/>
      <c r="D65" s="2"/>
      <c r="E65" s="2"/>
      <c r="F65" s="2"/>
      <c r="G65" s="2"/>
      <c r="H65" s="2"/>
      <c r="X65" s="2"/>
      <c r="Y65" s="2"/>
      <c r="Z65" s="2"/>
      <c r="AA65" s="2"/>
      <c r="AB65" s="2"/>
      <c r="AC65" s="2"/>
    </row>
    <row r="66" spans="3:29" ht="12" x14ac:dyDescent="0.2">
      <c r="C66" s="2"/>
      <c r="D66" s="2"/>
      <c r="E66" s="2"/>
      <c r="F66" s="2"/>
      <c r="G66" s="2"/>
      <c r="H66" s="2"/>
      <c r="X66" s="2"/>
      <c r="Y66" s="2"/>
      <c r="Z66" s="2"/>
      <c r="AA66" s="2"/>
      <c r="AB66" s="2"/>
      <c r="AC66" s="2"/>
    </row>
    <row r="67" spans="3:29" ht="12" x14ac:dyDescent="0.2">
      <c r="C67" s="2"/>
      <c r="D67" s="2"/>
      <c r="E67" s="2"/>
      <c r="F67" s="2"/>
      <c r="G67" s="2"/>
      <c r="H67" s="2"/>
      <c r="X67" s="2"/>
      <c r="Y67" s="2"/>
      <c r="Z67" s="2"/>
      <c r="AA67" s="2"/>
      <c r="AB67" s="2"/>
      <c r="AC67" s="2"/>
    </row>
    <row r="68" spans="3:29" ht="12" x14ac:dyDescent="0.2">
      <c r="C68" s="2"/>
      <c r="D68" s="2"/>
      <c r="E68" s="2"/>
      <c r="F68" s="2"/>
      <c r="G68" s="2"/>
      <c r="H68" s="2"/>
      <c r="X68" s="2"/>
      <c r="Y68" s="2"/>
      <c r="Z68" s="2"/>
      <c r="AA68" s="2"/>
      <c r="AB68" s="2"/>
      <c r="AC68" s="2"/>
    </row>
    <row r="69" spans="3:29" ht="12" x14ac:dyDescent="0.2">
      <c r="C69" s="2"/>
      <c r="D69" s="2"/>
      <c r="E69" s="2"/>
      <c r="F69" s="2"/>
      <c r="G69" s="2"/>
      <c r="H69" s="2"/>
      <c r="X69" s="2"/>
      <c r="Y69" s="2"/>
      <c r="Z69" s="2"/>
      <c r="AA69" s="2"/>
      <c r="AB69" s="2"/>
      <c r="AC69" s="2"/>
    </row>
    <row r="70" spans="3:29" ht="12" x14ac:dyDescent="0.2">
      <c r="C70" s="2"/>
      <c r="D70" s="2"/>
      <c r="E70" s="2"/>
      <c r="F70" s="2"/>
      <c r="G70" s="2"/>
      <c r="H70" s="2"/>
      <c r="X70" s="2"/>
      <c r="Y70" s="2"/>
      <c r="Z70" s="2"/>
      <c r="AA70" s="2"/>
      <c r="AB70" s="2"/>
      <c r="AC70" s="2"/>
    </row>
    <row r="71" spans="3:29" ht="15" customHeight="1" x14ac:dyDescent="0.2">
      <c r="C71" s="2"/>
      <c r="D71" s="2"/>
      <c r="E71" s="2"/>
      <c r="F71" s="2"/>
      <c r="G71" s="2"/>
      <c r="H71" s="2"/>
      <c r="X71" s="2"/>
      <c r="Y71" s="2"/>
      <c r="Z71" s="2"/>
      <c r="AA71" s="2"/>
      <c r="AB71" s="2"/>
      <c r="AC71" s="2"/>
    </row>
    <row r="72" spans="3:29" ht="12" x14ac:dyDescent="0.2">
      <c r="C72" s="2"/>
      <c r="D72" s="2"/>
      <c r="E72" s="2"/>
      <c r="F72" s="2"/>
      <c r="G72" s="2"/>
      <c r="H72" s="2"/>
      <c r="X72" s="2"/>
      <c r="Y72" s="2"/>
      <c r="Z72" s="2"/>
      <c r="AA72" s="2"/>
      <c r="AB72" s="2"/>
      <c r="AC72" s="2"/>
    </row>
    <row r="73" spans="3:29" ht="12" x14ac:dyDescent="0.2">
      <c r="C73" s="2"/>
      <c r="D73" s="2"/>
      <c r="E73" s="2"/>
      <c r="F73" s="2"/>
      <c r="G73" s="2"/>
      <c r="H73" s="2"/>
      <c r="X73" s="2"/>
      <c r="Y73" s="2"/>
      <c r="Z73" s="2"/>
      <c r="AA73" s="2"/>
      <c r="AB73" s="2"/>
      <c r="AC73" s="2"/>
    </row>
    <row r="74" spans="3:29" ht="12" x14ac:dyDescent="0.2">
      <c r="C74" s="2"/>
      <c r="D74" s="2"/>
      <c r="E74" s="2"/>
      <c r="F74" s="2"/>
      <c r="G74" s="2"/>
      <c r="H74" s="2"/>
      <c r="X74" s="2"/>
      <c r="Y74" s="2"/>
      <c r="Z74" s="2"/>
      <c r="AA74" s="2"/>
      <c r="AB74" s="2"/>
      <c r="AC74" s="2"/>
    </row>
    <row r="75" spans="3:29" ht="12" x14ac:dyDescent="0.2">
      <c r="C75" s="2"/>
      <c r="D75" s="2"/>
      <c r="E75" s="2"/>
      <c r="F75" s="2"/>
      <c r="G75" s="2"/>
      <c r="H75" s="2"/>
      <c r="X75" s="2"/>
      <c r="Y75" s="2"/>
      <c r="Z75" s="2"/>
      <c r="AA75" s="2"/>
      <c r="AB75" s="2"/>
      <c r="AC75" s="2"/>
    </row>
    <row r="76" spans="3:29" ht="12" x14ac:dyDescent="0.2">
      <c r="C76" s="2"/>
      <c r="D76" s="2"/>
      <c r="E76" s="2"/>
      <c r="F76" s="2"/>
      <c r="G76" s="2"/>
      <c r="H76" s="2"/>
      <c r="X76" s="2"/>
      <c r="Y76" s="2"/>
      <c r="Z76" s="2"/>
      <c r="AA76" s="2"/>
      <c r="AB76" s="2"/>
      <c r="AC76" s="2"/>
    </row>
    <row r="77" spans="3:29" ht="12" x14ac:dyDescent="0.2">
      <c r="C77" s="2"/>
      <c r="D77" s="2"/>
      <c r="E77" s="2"/>
      <c r="F77" s="2"/>
      <c r="G77" s="2"/>
      <c r="H77" s="2"/>
      <c r="X77" s="2"/>
      <c r="Y77" s="2"/>
      <c r="Z77" s="2"/>
      <c r="AA77" s="2"/>
      <c r="AB77" s="2"/>
      <c r="AC77" s="2"/>
    </row>
    <row r="78" spans="3:29" ht="12" x14ac:dyDescent="0.2">
      <c r="C78" s="2"/>
      <c r="D78" s="2"/>
      <c r="E78" s="2"/>
      <c r="F78" s="2"/>
      <c r="G78" s="2"/>
      <c r="H78" s="2"/>
      <c r="X78" s="2"/>
      <c r="Y78" s="2"/>
      <c r="Z78" s="2"/>
      <c r="AA78" s="2"/>
      <c r="AB78" s="2"/>
      <c r="AC78" s="2"/>
    </row>
    <row r="79" spans="3:29" ht="12" x14ac:dyDescent="0.2">
      <c r="C79" s="2"/>
      <c r="D79" s="2"/>
      <c r="E79" s="2"/>
      <c r="F79" s="2"/>
      <c r="G79" s="2"/>
      <c r="H79" s="2"/>
      <c r="X79" s="2"/>
      <c r="Y79" s="2"/>
      <c r="Z79" s="2"/>
      <c r="AA79" s="2"/>
      <c r="AB79" s="2"/>
      <c r="AC79" s="2"/>
    </row>
    <row r="80" spans="3:29" ht="12" x14ac:dyDescent="0.2">
      <c r="C80" s="2"/>
      <c r="D80" s="2"/>
      <c r="E80" s="2"/>
      <c r="F80" s="2"/>
      <c r="G80" s="2"/>
      <c r="H80" s="2"/>
      <c r="X80" s="2"/>
      <c r="Y80" s="2"/>
      <c r="Z80" s="2"/>
      <c r="AA80" s="2"/>
      <c r="AB80" s="2"/>
      <c r="AC80" s="2"/>
    </row>
    <row r="81" spans="3:29" ht="12" x14ac:dyDescent="0.2">
      <c r="C81" s="2"/>
      <c r="D81" s="2"/>
      <c r="E81" s="2"/>
      <c r="F81" s="2"/>
      <c r="G81" s="2"/>
      <c r="H81" s="2"/>
      <c r="X81" s="2"/>
      <c r="Y81" s="2"/>
      <c r="Z81" s="2"/>
      <c r="AA81" s="2"/>
      <c r="AB81" s="2"/>
      <c r="AC81" s="2"/>
    </row>
    <row r="82" spans="3:29" ht="12" x14ac:dyDescent="0.2">
      <c r="C82" s="2"/>
      <c r="D82" s="2"/>
      <c r="E82" s="2"/>
      <c r="F82" s="2"/>
      <c r="G82" s="2"/>
      <c r="H82" s="2"/>
      <c r="X82" s="2"/>
      <c r="Y82" s="2"/>
      <c r="Z82" s="2"/>
      <c r="AA82" s="2"/>
      <c r="AB82" s="2"/>
      <c r="AC82" s="2"/>
    </row>
    <row r="83" spans="3:29" ht="12" x14ac:dyDescent="0.2">
      <c r="C83" s="2"/>
      <c r="D83" s="2"/>
      <c r="E83" s="2"/>
      <c r="F83" s="2"/>
      <c r="G83" s="2"/>
      <c r="H83" s="2"/>
      <c r="X83" s="2"/>
      <c r="Y83" s="2"/>
      <c r="Z83" s="2"/>
      <c r="AA83" s="2"/>
      <c r="AB83" s="2"/>
      <c r="AC83" s="2"/>
    </row>
    <row r="84" spans="3:29" ht="12" x14ac:dyDescent="0.2">
      <c r="C84" s="2"/>
      <c r="D84" s="2"/>
      <c r="E84" s="2"/>
      <c r="F84" s="2"/>
      <c r="G84" s="2"/>
      <c r="H84" s="2"/>
      <c r="X84" s="2"/>
      <c r="Y84" s="2"/>
      <c r="Z84" s="2"/>
      <c r="AA84" s="2"/>
      <c r="AB84" s="2"/>
      <c r="AC84" s="2"/>
    </row>
    <row r="85" spans="3:29" ht="12" x14ac:dyDescent="0.2">
      <c r="C85" s="2"/>
      <c r="D85" s="2"/>
      <c r="E85" s="2"/>
      <c r="F85" s="2"/>
      <c r="G85" s="2"/>
      <c r="H85" s="2"/>
      <c r="X85" s="2"/>
      <c r="Y85" s="2"/>
      <c r="Z85" s="2"/>
      <c r="AA85" s="2"/>
      <c r="AB85" s="2"/>
      <c r="AC85" s="2"/>
    </row>
    <row r="86" spans="3:29" ht="12" x14ac:dyDescent="0.2">
      <c r="C86" s="2"/>
      <c r="D86" s="2"/>
      <c r="E86" s="2"/>
      <c r="F86" s="2"/>
      <c r="G86" s="2"/>
      <c r="H86" s="2"/>
      <c r="X86" s="2"/>
      <c r="Y86" s="2"/>
      <c r="Z86" s="2"/>
      <c r="AA86" s="2"/>
      <c r="AB86" s="2"/>
      <c r="AC86" s="2"/>
    </row>
    <row r="87" spans="3:29" ht="12" x14ac:dyDescent="0.2">
      <c r="C87" s="2"/>
      <c r="D87" s="2"/>
      <c r="E87" s="2"/>
      <c r="F87" s="2"/>
      <c r="G87" s="2"/>
      <c r="H87" s="2"/>
      <c r="X87" s="2"/>
      <c r="Y87" s="2"/>
      <c r="Z87" s="2"/>
      <c r="AA87" s="2"/>
      <c r="AB87" s="2"/>
      <c r="AC87" s="2"/>
    </row>
    <row r="88" spans="3:29" ht="12" x14ac:dyDescent="0.2">
      <c r="C88" s="2"/>
      <c r="D88" s="2"/>
      <c r="E88" s="2"/>
      <c r="F88" s="2"/>
      <c r="G88" s="2"/>
      <c r="H88" s="2"/>
      <c r="X88" s="2"/>
      <c r="Y88" s="2"/>
      <c r="Z88" s="2"/>
      <c r="AA88" s="2"/>
      <c r="AB88" s="2"/>
      <c r="AC88" s="2"/>
    </row>
    <row r="89" spans="3:29" ht="12" x14ac:dyDescent="0.2">
      <c r="C89" s="2"/>
      <c r="D89" s="2"/>
      <c r="E89" s="2"/>
      <c r="F89" s="2"/>
      <c r="G89" s="2"/>
      <c r="H89" s="2"/>
      <c r="X89" s="2"/>
      <c r="Y89" s="2"/>
      <c r="Z89" s="2"/>
      <c r="AA89" s="2"/>
      <c r="AB89" s="2"/>
      <c r="AC89" s="2"/>
    </row>
    <row r="90" spans="3:29" ht="12" x14ac:dyDescent="0.2">
      <c r="C90" s="2"/>
      <c r="D90" s="2"/>
      <c r="E90" s="2"/>
      <c r="F90" s="2"/>
      <c r="G90" s="2"/>
      <c r="H90" s="2"/>
      <c r="X90" s="2"/>
      <c r="Y90" s="2"/>
      <c r="Z90" s="2"/>
      <c r="AA90" s="2"/>
      <c r="AB90" s="2"/>
      <c r="AC90" s="2"/>
    </row>
    <row r="91" spans="3:29" ht="12" x14ac:dyDescent="0.2">
      <c r="C91" s="2"/>
      <c r="D91" s="2"/>
      <c r="E91" s="2"/>
      <c r="F91" s="2"/>
      <c r="G91" s="2"/>
      <c r="H91" s="2"/>
      <c r="X91" s="2"/>
      <c r="Y91" s="2"/>
      <c r="Z91" s="2"/>
      <c r="AA91" s="2"/>
      <c r="AB91" s="2"/>
      <c r="AC91" s="2"/>
    </row>
    <row r="92" spans="3:29" ht="12" x14ac:dyDescent="0.2">
      <c r="C92" s="2"/>
      <c r="D92" s="2"/>
      <c r="E92" s="2"/>
      <c r="F92" s="2"/>
      <c r="G92" s="2"/>
      <c r="H92" s="2"/>
      <c r="X92" s="2"/>
      <c r="Y92" s="2"/>
      <c r="Z92" s="2"/>
      <c r="AA92" s="2"/>
      <c r="AB92" s="2"/>
      <c r="AC92" s="2"/>
    </row>
    <row r="93" spans="3:29" ht="12" x14ac:dyDescent="0.2">
      <c r="C93" s="2"/>
      <c r="D93" s="2"/>
      <c r="E93" s="2"/>
      <c r="F93" s="2"/>
      <c r="G93" s="2"/>
      <c r="H93" s="2"/>
      <c r="X93" s="2"/>
      <c r="Y93" s="2"/>
      <c r="Z93" s="2"/>
      <c r="AA93" s="2"/>
      <c r="AB93" s="2"/>
      <c r="AC93" s="2"/>
    </row>
    <row r="94" spans="3:29" ht="12" x14ac:dyDescent="0.2">
      <c r="C94" s="2"/>
      <c r="D94" s="2"/>
      <c r="E94" s="2"/>
      <c r="F94" s="2"/>
      <c r="G94" s="2"/>
      <c r="H94" s="2"/>
      <c r="X94" s="2"/>
      <c r="Y94" s="2"/>
      <c r="Z94" s="2"/>
      <c r="AA94" s="2"/>
      <c r="AB94" s="2"/>
      <c r="AC94" s="2"/>
    </row>
    <row r="95" spans="3:29" ht="12" x14ac:dyDescent="0.2">
      <c r="C95" s="2"/>
      <c r="D95" s="2"/>
      <c r="E95" s="2"/>
      <c r="F95" s="2"/>
      <c r="G95" s="2"/>
      <c r="H95" s="2"/>
      <c r="X95" s="2"/>
      <c r="Y95" s="2"/>
      <c r="Z95" s="2"/>
      <c r="AA95" s="2"/>
      <c r="AB95" s="2"/>
      <c r="AC95" s="2"/>
    </row>
    <row r="96" spans="3:29" ht="12" x14ac:dyDescent="0.2">
      <c r="C96" s="2"/>
      <c r="D96" s="2"/>
      <c r="E96" s="2"/>
      <c r="F96" s="2"/>
      <c r="G96" s="2"/>
      <c r="H96" s="2"/>
      <c r="X96" s="2"/>
      <c r="Y96" s="2"/>
      <c r="Z96" s="2"/>
      <c r="AA96" s="2"/>
      <c r="AB96" s="2"/>
      <c r="AC96" s="2"/>
    </row>
    <row r="97" spans="3:29" ht="12" x14ac:dyDescent="0.2">
      <c r="C97" s="2"/>
      <c r="D97" s="2"/>
      <c r="E97" s="2"/>
      <c r="F97" s="2"/>
      <c r="G97" s="2"/>
      <c r="H97" s="2"/>
      <c r="X97" s="2"/>
      <c r="Y97" s="2"/>
      <c r="Z97" s="2"/>
      <c r="AA97" s="2"/>
      <c r="AB97" s="2"/>
      <c r="AC97" s="2"/>
    </row>
    <row r="98" spans="3:29" ht="12" x14ac:dyDescent="0.2">
      <c r="C98" s="2"/>
      <c r="D98" s="2"/>
      <c r="E98" s="2"/>
      <c r="F98" s="2"/>
      <c r="G98" s="2"/>
      <c r="H98" s="2"/>
      <c r="X98" s="2"/>
      <c r="Y98" s="2"/>
      <c r="Z98" s="2"/>
      <c r="AA98" s="2"/>
      <c r="AB98" s="2"/>
      <c r="AC98" s="2"/>
    </row>
    <row r="99" spans="3:29" ht="12" x14ac:dyDescent="0.2">
      <c r="C99" s="2"/>
      <c r="D99" s="2"/>
      <c r="E99" s="2"/>
      <c r="F99" s="2"/>
      <c r="G99" s="2"/>
      <c r="H99" s="2"/>
      <c r="X99" s="2"/>
      <c r="Y99" s="2"/>
      <c r="Z99" s="2"/>
      <c r="AA99" s="2"/>
      <c r="AB99" s="2"/>
      <c r="AC99" s="2"/>
    </row>
    <row r="100" spans="3:29" ht="12" x14ac:dyDescent="0.2">
      <c r="C100" s="2"/>
      <c r="D100" s="2"/>
      <c r="E100" s="2"/>
      <c r="F100" s="2"/>
      <c r="G100" s="2"/>
      <c r="H100" s="2"/>
      <c r="X100" s="2"/>
      <c r="Y100" s="2"/>
      <c r="Z100" s="2"/>
      <c r="AA100" s="2"/>
      <c r="AB100" s="2"/>
      <c r="AC100" s="2"/>
    </row>
    <row r="101" spans="3:29" x14ac:dyDescent="0.2">
      <c r="C101" s="2"/>
      <c r="D101" s="2"/>
      <c r="E101" s="2"/>
      <c r="F101" s="2"/>
      <c r="G101" s="2"/>
      <c r="H101" s="2"/>
    </row>
    <row r="102" spans="3:29" x14ac:dyDescent="0.2">
      <c r="C102" s="2"/>
      <c r="D102" s="2"/>
      <c r="E102" s="2"/>
      <c r="F102" s="2"/>
      <c r="G102" s="2"/>
      <c r="H102" s="2"/>
    </row>
    <row r="103" spans="3:29" x14ac:dyDescent="0.2">
      <c r="C103" s="2"/>
      <c r="D103" s="2"/>
      <c r="E103" s="2"/>
      <c r="F103" s="2"/>
      <c r="G103" s="2"/>
      <c r="H103" s="2"/>
    </row>
    <row r="104" spans="3:29" x14ac:dyDescent="0.2">
      <c r="C104" s="2"/>
      <c r="D104" s="2"/>
      <c r="E104" s="2"/>
      <c r="F104" s="2"/>
      <c r="G104" s="2"/>
      <c r="H104" s="2"/>
    </row>
    <row r="105" spans="3:29" x14ac:dyDescent="0.2">
      <c r="C105" s="2"/>
      <c r="D105" s="2"/>
      <c r="E105" s="2"/>
      <c r="F105" s="2"/>
      <c r="G105" s="2"/>
      <c r="H105" s="2"/>
    </row>
    <row r="106" spans="3:29" x14ac:dyDescent="0.2">
      <c r="C106" s="2"/>
      <c r="D106" s="2"/>
      <c r="E106" s="2"/>
      <c r="F106" s="2"/>
      <c r="G106" s="2"/>
      <c r="H106" s="2"/>
    </row>
    <row r="107" spans="3:29" x14ac:dyDescent="0.2">
      <c r="C107" s="2"/>
      <c r="D107" s="2"/>
      <c r="E107" s="2"/>
      <c r="F107" s="2"/>
      <c r="G107" s="2"/>
      <c r="H107" s="2"/>
    </row>
    <row r="108" spans="3:29" x14ac:dyDescent="0.2">
      <c r="C108" s="2"/>
      <c r="D108" s="2"/>
      <c r="E108" s="2"/>
      <c r="F108" s="2"/>
      <c r="G108" s="2"/>
      <c r="H108" s="2"/>
    </row>
    <row r="109" spans="3:29" x14ac:dyDescent="0.2">
      <c r="C109" s="2"/>
      <c r="D109" s="2"/>
      <c r="E109" s="2"/>
      <c r="F109" s="2"/>
      <c r="G109" s="2"/>
      <c r="H109" s="2"/>
    </row>
    <row r="110" spans="3:29" x14ac:dyDescent="0.2">
      <c r="C110" s="2"/>
      <c r="D110" s="2"/>
      <c r="E110" s="2"/>
      <c r="F110" s="2"/>
      <c r="G110" s="2"/>
      <c r="H110" s="2"/>
    </row>
    <row r="111" spans="3:29" x14ac:dyDescent="0.2">
      <c r="C111" s="2"/>
      <c r="D111" s="2"/>
      <c r="E111" s="2"/>
      <c r="F111" s="2"/>
      <c r="G111" s="2"/>
      <c r="H111" s="2"/>
    </row>
    <row r="112" spans="3:29" x14ac:dyDescent="0.2">
      <c r="C112" s="2"/>
      <c r="D112" s="2"/>
      <c r="E112" s="2"/>
      <c r="F112" s="2"/>
      <c r="G112" s="2"/>
      <c r="H112" s="2"/>
    </row>
    <row r="113" spans="3:8" x14ac:dyDescent="0.2">
      <c r="C113" s="2"/>
      <c r="D113" s="2"/>
      <c r="E113" s="2"/>
      <c r="F113" s="2"/>
      <c r="G113" s="2"/>
      <c r="H113" s="2"/>
    </row>
    <row r="114" spans="3:8" x14ac:dyDescent="0.2">
      <c r="C114" s="2"/>
      <c r="D114" s="2"/>
      <c r="E114" s="2"/>
      <c r="F114" s="2"/>
      <c r="G114" s="2"/>
      <c r="H114" s="2"/>
    </row>
    <row r="115" spans="3:8" x14ac:dyDescent="0.2">
      <c r="C115" s="2"/>
      <c r="D115" s="2"/>
      <c r="E115" s="2"/>
      <c r="F115" s="2"/>
      <c r="G115" s="2"/>
      <c r="H115" s="2"/>
    </row>
    <row r="116" spans="3:8" x14ac:dyDescent="0.2">
      <c r="C116" s="2"/>
      <c r="D116" s="2"/>
      <c r="E116" s="2"/>
      <c r="F116" s="2"/>
      <c r="G116" s="2"/>
      <c r="H116" s="2"/>
    </row>
    <row r="117" spans="3:8" x14ac:dyDescent="0.2">
      <c r="C117" s="2"/>
      <c r="D117" s="2"/>
      <c r="E117" s="2"/>
      <c r="F117" s="2"/>
      <c r="G117" s="2"/>
      <c r="H117" s="2"/>
    </row>
    <row r="118" spans="3:8" x14ac:dyDescent="0.2">
      <c r="C118" s="2"/>
      <c r="D118" s="2"/>
      <c r="E118" s="2"/>
      <c r="F118" s="2"/>
      <c r="G118" s="2"/>
      <c r="H118" s="2"/>
    </row>
    <row r="119" spans="3:8" x14ac:dyDescent="0.2">
      <c r="C119" s="2"/>
      <c r="D119" s="2"/>
      <c r="E119" s="2"/>
      <c r="F119" s="2"/>
      <c r="G119" s="2"/>
      <c r="H119" s="2"/>
    </row>
    <row r="120" spans="3:8" x14ac:dyDescent="0.2">
      <c r="C120" s="2"/>
      <c r="D120" s="2"/>
      <c r="E120" s="2"/>
      <c r="F120" s="2"/>
      <c r="G120" s="2"/>
      <c r="H120" s="2"/>
    </row>
    <row r="121" spans="3:8" x14ac:dyDescent="0.2">
      <c r="C121" s="2"/>
      <c r="D121" s="2"/>
      <c r="E121" s="2"/>
      <c r="F121" s="2"/>
      <c r="G121" s="2"/>
      <c r="H121" s="2"/>
    </row>
    <row r="122" spans="3:8" x14ac:dyDescent="0.2">
      <c r="C122" s="2"/>
      <c r="D122" s="2"/>
      <c r="E122" s="2"/>
      <c r="F122" s="2"/>
      <c r="G122" s="2"/>
      <c r="H122" s="2"/>
    </row>
    <row r="123" spans="3:8" x14ac:dyDescent="0.2">
      <c r="C123" s="2"/>
      <c r="D123" s="2"/>
      <c r="E123" s="2"/>
      <c r="F123" s="2"/>
      <c r="G123" s="2"/>
      <c r="H123" s="2"/>
    </row>
    <row r="124" spans="3:8" x14ac:dyDescent="0.2">
      <c r="C124" s="2"/>
      <c r="D124" s="2"/>
      <c r="E124" s="2"/>
      <c r="F124" s="2"/>
      <c r="G124" s="2"/>
      <c r="H124" s="2"/>
    </row>
    <row r="125" spans="3:8" x14ac:dyDescent="0.2">
      <c r="C125" s="2"/>
      <c r="D125" s="2"/>
      <c r="E125" s="2"/>
      <c r="F125" s="2"/>
      <c r="G125" s="2"/>
      <c r="H125" s="2"/>
    </row>
    <row r="126" spans="3:8" x14ac:dyDescent="0.2">
      <c r="C126" s="2"/>
      <c r="D126" s="2"/>
      <c r="E126" s="2"/>
      <c r="F126" s="2"/>
      <c r="G126" s="2"/>
      <c r="H126" s="2"/>
    </row>
    <row r="127" spans="3:8" x14ac:dyDescent="0.2">
      <c r="C127" s="2"/>
      <c r="D127" s="2"/>
      <c r="E127" s="2"/>
      <c r="F127" s="2"/>
      <c r="G127" s="2"/>
      <c r="H127" s="2"/>
    </row>
    <row r="128" spans="3:8" x14ac:dyDescent="0.2">
      <c r="C128" s="2"/>
      <c r="D128" s="2"/>
      <c r="E128" s="2"/>
      <c r="F128" s="2"/>
      <c r="G128" s="2"/>
      <c r="H128" s="2"/>
    </row>
    <row r="129" spans="3:8" x14ac:dyDescent="0.2">
      <c r="C129" s="2"/>
      <c r="D129" s="2"/>
      <c r="E129" s="2"/>
      <c r="F129" s="2"/>
      <c r="G129" s="2"/>
      <c r="H129" s="2"/>
    </row>
    <row r="130" spans="3:8" x14ac:dyDescent="0.2">
      <c r="C130" s="2"/>
      <c r="D130" s="2"/>
      <c r="E130" s="2"/>
      <c r="F130" s="2"/>
      <c r="G130" s="2"/>
      <c r="H130" s="2"/>
    </row>
    <row r="131" spans="3:8" x14ac:dyDescent="0.2">
      <c r="C131" s="2"/>
      <c r="D131" s="2"/>
      <c r="E131" s="2"/>
      <c r="F131" s="2"/>
      <c r="G131" s="2"/>
      <c r="H131" s="2"/>
    </row>
    <row r="132" spans="3:8" x14ac:dyDescent="0.2">
      <c r="C132" s="2"/>
      <c r="D132" s="2"/>
      <c r="E132" s="2"/>
      <c r="F132" s="2"/>
      <c r="G132" s="2"/>
      <c r="H132" s="2"/>
    </row>
    <row r="133" spans="3:8" x14ac:dyDescent="0.2">
      <c r="C133" s="2"/>
      <c r="D133" s="2"/>
      <c r="E133" s="2"/>
      <c r="F133" s="2"/>
      <c r="G133" s="2"/>
      <c r="H133" s="2"/>
    </row>
    <row r="134" spans="3:8" x14ac:dyDescent="0.2">
      <c r="C134" s="2"/>
      <c r="D134" s="2"/>
      <c r="E134" s="2"/>
      <c r="F134" s="2"/>
      <c r="G134" s="2"/>
      <c r="H134" s="2"/>
    </row>
    <row r="135" spans="3:8" x14ac:dyDescent="0.2">
      <c r="C135" s="2"/>
      <c r="D135" s="2"/>
      <c r="E135" s="2"/>
      <c r="F135" s="2"/>
      <c r="G135" s="2"/>
      <c r="H135" s="2"/>
    </row>
    <row r="136" spans="3:8" x14ac:dyDescent="0.2">
      <c r="C136" s="2"/>
      <c r="D136" s="2"/>
      <c r="E136" s="2"/>
      <c r="F136" s="2"/>
      <c r="G136" s="2"/>
      <c r="H136" s="2"/>
    </row>
    <row r="137" spans="3:8" x14ac:dyDescent="0.2">
      <c r="C137" s="2"/>
      <c r="D137" s="2"/>
      <c r="E137" s="2"/>
      <c r="F137" s="2"/>
      <c r="G137" s="2"/>
      <c r="H137" s="2"/>
    </row>
    <row r="138" spans="3:8" x14ac:dyDescent="0.2">
      <c r="C138" s="2"/>
      <c r="D138" s="2"/>
      <c r="E138" s="2"/>
      <c r="F138" s="2"/>
      <c r="G138" s="2"/>
      <c r="H138" s="2"/>
    </row>
    <row r="139" spans="3:8" x14ac:dyDescent="0.2">
      <c r="C139" s="2"/>
      <c r="D139" s="2"/>
      <c r="E139" s="2"/>
      <c r="F139" s="2"/>
      <c r="G139" s="2"/>
      <c r="H139" s="2"/>
    </row>
    <row r="140" spans="3:8" x14ac:dyDescent="0.2">
      <c r="C140" s="2"/>
      <c r="D140" s="2"/>
      <c r="E140" s="2"/>
      <c r="F140" s="2"/>
      <c r="G140" s="2"/>
      <c r="H140" s="2"/>
    </row>
    <row r="141" spans="3:8" x14ac:dyDescent="0.2">
      <c r="C141" s="2"/>
      <c r="D141" s="2"/>
      <c r="E141" s="2"/>
      <c r="F141" s="2"/>
      <c r="G141" s="2"/>
      <c r="H141" s="2"/>
    </row>
    <row r="142" spans="3:8" x14ac:dyDescent="0.2">
      <c r="C142" s="2"/>
      <c r="D142" s="2"/>
      <c r="E142" s="2"/>
      <c r="F142" s="2"/>
      <c r="G142" s="2"/>
      <c r="H142" s="2"/>
    </row>
    <row r="143" spans="3:8" x14ac:dyDescent="0.2">
      <c r="C143" s="2"/>
      <c r="D143" s="2"/>
      <c r="E143" s="2"/>
      <c r="F143" s="2"/>
      <c r="G143" s="2"/>
      <c r="H143" s="2"/>
    </row>
    <row r="144" spans="3:8" x14ac:dyDescent="0.2">
      <c r="C144" s="2"/>
      <c r="D144" s="2"/>
      <c r="E144" s="2"/>
      <c r="F144" s="2"/>
      <c r="G144" s="2"/>
      <c r="H144" s="2"/>
    </row>
    <row r="145" spans="3:8" x14ac:dyDescent="0.2">
      <c r="C145" s="2"/>
      <c r="D145" s="2"/>
      <c r="E145" s="2"/>
      <c r="F145" s="2"/>
      <c r="G145" s="2"/>
      <c r="H145" s="2"/>
    </row>
    <row r="146" spans="3:8" x14ac:dyDescent="0.2">
      <c r="C146" s="2"/>
      <c r="D146" s="2"/>
      <c r="E146" s="2"/>
      <c r="F146" s="2"/>
      <c r="G146" s="2"/>
      <c r="H146" s="2"/>
    </row>
    <row r="147" spans="3:8" x14ac:dyDescent="0.2">
      <c r="C147" s="2"/>
      <c r="D147" s="2"/>
      <c r="E147" s="2"/>
      <c r="F147" s="2"/>
      <c r="G147" s="2"/>
      <c r="H147" s="2"/>
    </row>
    <row r="148" spans="3:8" x14ac:dyDescent="0.2">
      <c r="C148" s="2"/>
      <c r="D148" s="2"/>
      <c r="E148" s="2"/>
      <c r="F148" s="2"/>
      <c r="G148" s="2"/>
      <c r="H148" s="2"/>
    </row>
    <row r="149" spans="3:8" x14ac:dyDescent="0.2">
      <c r="C149" s="2"/>
      <c r="D149" s="2"/>
      <c r="E149" s="2"/>
      <c r="F149" s="2"/>
      <c r="G149" s="2"/>
      <c r="H149" s="2"/>
    </row>
    <row r="150" spans="3:8" x14ac:dyDescent="0.2">
      <c r="C150" s="2"/>
      <c r="D150" s="2"/>
      <c r="E150" s="2"/>
      <c r="F150" s="2"/>
      <c r="G150" s="2"/>
      <c r="H150" s="2"/>
    </row>
    <row r="151" spans="3:8" x14ac:dyDescent="0.2">
      <c r="C151" s="2"/>
      <c r="D151" s="2"/>
      <c r="E151" s="2"/>
      <c r="F151" s="2"/>
      <c r="G151" s="2"/>
      <c r="H151" s="2"/>
    </row>
    <row r="152" spans="3:8" x14ac:dyDescent="0.2">
      <c r="C152" s="2"/>
      <c r="D152" s="2"/>
      <c r="E152" s="2"/>
      <c r="F152" s="2"/>
      <c r="G152" s="2"/>
      <c r="H152" s="2"/>
    </row>
    <row r="153" spans="3:8" x14ac:dyDescent="0.2">
      <c r="C153" s="2"/>
      <c r="D153" s="2"/>
      <c r="E153" s="2"/>
      <c r="F153" s="2"/>
      <c r="G153" s="2"/>
      <c r="H153" s="2"/>
    </row>
    <row r="154" spans="3:8" x14ac:dyDescent="0.2">
      <c r="C154" s="2"/>
      <c r="D154" s="2"/>
      <c r="E154" s="2"/>
      <c r="F154" s="2"/>
      <c r="G154" s="2"/>
      <c r="H154" s="2"/>
    </row>
    <row r="155" spans="3:8" x14ac:dyDescent="0.2">
      <c r="C155" s="2"/>
      <c r="D155" s="2"/>
      <c r="E155" s="2"/>
      <c r="F155" s="2"/>
      <c r="G155" s="2"/>
      <c r="H155" s="2"/>
    </row>
    <row r="156" spans="3:8" x14ac:dyDescent="0.2">
      <c r="C156" s="2"/>
      <c r="D156" s="2"/>
      <c r="E156" s="2"/>
      <c r="F156" s="2"/>
      <c r="G156" s="2"/>
      <c r="H156" s="2"/>
    </row>
    <row r="157" spans="3:8" x14ac:dyDescent="0.2">
      <c r="C157" s="2"/>
      <c r="D157" s="2"/>
      <c r="E157" s="2"/>
      <c r="F157" s="2"/>
      <c r="G157" s="2"/>
      <c r="H157" s="2"/>
    </row>
    <row r="158" spans="3:8" x14ac:dyDescent="0.2">
      <c r="C158" s="2"/>
      <c r="D158" s="2"/>
      <c r="E158" s="2"/>
      <c r="F158" s="2"/>
      <c r="G158" s="2"/>
      <c r="H158" s="2"/>
    </row>
    <row r="159" spans="3:8" x14ac:dyDescent="0.2">
      <c r="C159" s="2"/>
      <c r="D159" s="2"/>
      <c r="E159" s="2"/>
      <c r="F159" s="2"/>
      <c r="G159" s="2"/>
      <c r="H159" s="2"/>
    </row>
    <row r="160" spans="3:8" x14ac:dyDescent="0.2">
      <c r="C160" s="2"/>
      <c r="D160" s="2"/>
      <c r="E160" s="2"/>
      <c r="F160" s="2"/>
      <c r="G160" s="2"/>
      <c r="H160" s="2"/>
    </row>
    <row r="161" spans="3:8" x14ac:dyDescent="0.2">
      <c r="C161" s="2"/>
      <c r="D161" s="2"/>
      <c r="E161" s="2"/>
      <c r="F161" s="2"/>
      <c r="G161" s="2"/>
      <c r="H161" s="2"/>
    </row>
    <row r="162" spans="3:8" x14ac:dyDescent="0.2">
      <c r="C162" s="2"/>
      <c r="D162" s="2"/>
      <c r="E162" s="2"/>
      <c r="F162" s="2"/>
      <c r="G162" s="2"/>
      <c r="H162" s="2"/>
    </row>
    <row r="163" spans="3:8" x14ac:dyDescent="0.2">
      <c r="C163" s="2"/>
      <c r="D163" s="2"/>
      <c r="E163" s="2"/>
      <c r="F163" s="2"/>
      <c r="G163" s="2"/>
      <c r="H163" s="2"/>
    </row>
    <row r="164" spans="3:8" x14ac:dyDescent="0.2">
      <c r="C164" s="2"/>
      <c r="D164" s="2"/>
      <c r="E164" s="2"/>
      <c r="F164" s="2"/>
      <c r="G164" s="2"/>
      <c r="H164" s="2"/>
    </row>
    <row r="165" spans="3:8" x14ac:dyDescent="0.2">
      <c r="C165" s="2"/>
      <c r="D165" s="2"/>
      <c r="E165" s="2"/>
      <c r="F165" s="2"/>
      <c r="G165" s="2"/>
      <c r="H165" s="2"/>
    </row>
    <row r="166" spans="3:8" x14ac:dyDescent="0.2">
      <c r="C166" s="2"/>
      <c r="D166" s="2"/>
      <c r="E166" s="2"/>
      <c r="F166" s="2"/>
      <c r="G166" s="2"/>
      <c r="H166" s="2"/>
    </row>
    <row r="167" spans="3:8" x14ac:dyDescent="0.2">
      <c r="C167" s="2"/>
      <c r="D167" s="2"/>
      <c r="E167" s="2"/>
      <c r="F167" s="2"/>
      <c r="G167" s="2"/>
      <c r="H167" s="2"/>
    </row>
    <row r="168" spans="3:8" x14ac:dyDescent="0.2">
      <c r="C168" s="2"/>
      <c r="D168" s="2"/>
      <c r="E168" s="2"/>
      <c r="F168" s="2"/>
      <c r="G168" s="2"/>
      <c r="H168" s="2"/>
    </row>
    <row r="169" spans="3:8" x14ac:dyDescent="0.2">
      <c r="C169" s="2"/>
      <c r="D169" s="2"/>
      <c r="E169" s="2"/>
      <c r="F169" s="2"/>
      <c r="G169" s="2"/>
      <c r="H169" s="2"/>
    </row>
  </sheetData>
  <autoFilter ref="A6:AC6" xr:uid="{8D7B773A-E395-4161-8F3C-8FAC3C7DBC12}"/>
  <mergeCells count="4">
    <mergeCell ref="C4:D4"/>
    <mergeCell ref="A4:B4"/>
    <mergeCell ref="A3:E3"/>
    <mergeCell ref="F3:F6"/>
  </mergeCells>
  <phoneticPr fontId="10"/>
  <pageMargins left="0.70866141732283472" right="0.70866141732283472" top="0.74803149606299213" bottom="0.74803149606299213" header="0.31496062992125984" footer="0.31496062992125984"/>
  <pageSetup paperSize="8" scale="79" fitToHeight="0" pageOrder="overThenDown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AC187"/>
  <sheetViews>
    <sheetView showGridLines="0" zoomScaleNormal="100" zoomScaleSheetLayoutView="70" workbookViewId="0">
      <pane xSplit="8" ySplit="6" topLeftCell="I7" activePane="bottomRight" state="frozen"/>
      <selection pane="topRight"/>
      <selection pane="bottomLeft"/>
      <selection pane="bottomRight"/>
    </sheetView>
  </sheetViews>
  <sheetFormatPr defaultRowHeight="13" x14ac:dyDescent="0.2"/>
  <cols>
    <col min="1" max="2" width="5.36328125" style="2" customWidth="1"/>
    <col min="3" max="3" width="5.36328125" style="57" customWidth="1"/>
    <col min="4" max="4" width="5.36328125" style="28" customWidth="1"/>
    <col min="5" max="5" width="7.54296875" style="28" customWidth="1"/>
    <col min="6" max="6" width="6.36328125" style="28" customWidth="1"/>
    <col min="7" max="8" width="26.36328125" style="4" customWidth="1"/>
    <col min="9" max="23" width="8.36328125" style="2" customWidth="1"/>
    <col min="24" max="29" width="5.36328125" style="91" customWidth="1"/>
    <col min="30" max="30" width="2.1796875" style="2" customWidth="1"/>
    <col min="31" max="206" width="8.7265625" style="2"/>
    <col min="207" max="208" width="4.36328125" style="2" customWidth="1"/>
    <col min="209" max="209" width="8" style="2" customWidth="1"/>
    <col min="210" max="210" width="9.6328125" style="2" customWidth="1"/>
    <col min="211" max="211" width="20.6328125" style="2" customWidth="1"/>
    <col min="212" max="212" width="6.453125" style="2" customWidth="1"/>
    <col min="213" max="216" width="7.6328125" style="2" bestFit="1" customWidth="1"/>
    <col min="217" max="217" width="9.90625" style="2" bestFit="1" customWidth="1"/>
    <col min="218" max="218" width="7.6328125" style="2" bestFit="1" customWidth="1"/>
    <col min="219" max="220" width="9.90625" style="2" bestFit="1" customWidth="1"/>
    <col min="221" max="226" width="4.36328125" style="2" customWidth="1"/>
    <col min="227" max="227" width="20.6328125" style="2" customWidth="1"/>
    <col min="228" max="462" width="8.7265625" style="2"/>
    <col min="463" max="464" width="4.36328125" style="2" customWidth="1"/>
    <col min="465" max="465" width="8" style="2" customWidth="1"/>
    <col min="466" max="466" width="9.6328125" style="2" customWidth="1"/>
    <col min="467" max="467" width="20.6328125" style="2" customWidth="1"/>
    <col min="468" max="468" width="6.453125" style="2" customWidth="1"/>
    <col min="469" max="472" width="7.6328125" style="2" bestFit="1" customWidth="1"/>
    <col min="473" max="473" width="9.90625" style="2" bestFit="1" customWidth="1"/>
    <col min="474" max="474" width="7.6328125" style="2" bestFit="1" customWidth="1"/>
    <col min="475" max="476" width="9.90625" style="2" bestFit="1" customWidth="1"/>
    <col min="477" max="482" width="4.36328125" style="2" customWidth="1"/>
    <col min="483" max="483" width="20.6328125" style="2" customWidth="1"/>
    <col min="484" max="718" width="8.7265625" style="2"/>
    <col min="719" max="720" width="4.36328125" style="2" customWidth="1"/>
    <col min="721" max="721" width="8" style="2" customWidth="1"/>
    <col min="722" max="722" width="9.6328125" style="2" customWidth="1"/>
    <col min="723" max="723" width="20.6328125" style="2" customWidth="1"/>
    <col min="724" max="724" width="6.453125" style="2" customWidth="1"/>
    <col min="725" max="728" width="7.6328125" style="2" bestFit="1" customWidth="1"/>
    <col min="729" max="729" width="9.90625" style="2" bestFit="1" customWidth="1"/>
    <col min="730" max="730" width="7.6328125" style="2" bestFit="1" customWidth="1"/>
    <col min="731" max="732" width="9.90625" style="2" bestFit="1" customWidth="1"/>
    <col min="733" max="738" width="4.36328125" style="2" customWidth="1"/>
    <col min="739" max="739" width="20.6328125" style="2" customWidth="1"/>
    <col min="740" max="974" width="8.7265625" style="2"/>
    <col min="975" max="976" width="4.36328125" style="2" customWidth="1"/>
    <col min="977" max="977" width="8" style="2" customWidth="1"/>
    <col min="978" max="978" width="9.6328125" style="2" customWidth="1"/>
    <col min="979" max="979" width="20.6328125" style="2" customWidth="1"/>
    <col min="980" max="980" width="6.453125" style="2" customWidth="1"/>
    <col min="981" max="984" width="7.6328125" style="2" bestFit="1" customWidth="1"/>
    <col min="985" max="985" width="9.90625" style="2" bestFit="1" customWidth="1"/>
    <col min="986" max="986" width="7.6328125" style="2" bestFit="1" customWidth="1"/>
    <col min="987" max="988" width="9.90625" style="2" bestFit="1" customWidth="1"/>
    <col min="989" max="994" width="4.36328125" style="2" customWidth="1"/>
    <col min="995" max="995" width="20.6328125" style="2" customWidth="1"/>
    <col min="996" max="1230" width="8.7265625" style="2"/>
    <col min="1231" max="1232" width="4.36328125" style="2" customWidth="1"/>
    <col min="1233" max="1233" width="8" style="2" customWidth="1"/>
    <col min="1234" max="1234" width="9.6328125" style="2" customWidth="1"/>
    <col min="1235" max="1235" width="20.6328125" style="2" customWidth="1"/>
    <col min="1236" max="1236" width="6.453125" style="2" customWidth="1"/>
    <col min="1237" max="1240" width="7.6328125" style="2" bestFit="1" customWidth="1"/>
    <col min="1241" max="1241" width="9.90625" style="2" bestFit="1" customWidth="1"/>
    <col min="1242" max="1242" width="7.6328125" style="2" bestFit="1" customWidth="1"/>
    <col min="1243" max="1244" width="9.90625" style="2" bestFit="1" customWidth="1"/>
    <col min="1245" max="1250" width="4.36328125" style="2" customWidth="1"/>
    <col min="1251" max="1251" width="20.6328125" style="2" customWidth="1"/>
    <col min="1252" max="1486" width="8.7265625" style="2"/>
    <col min="1487" max="1488" width="4.36328125" style="2" customWidth="1"/>
    <col min="1489" max="1489" width="8" style="2" customWidth="1"/>
    <col min="1490" max="1490" width="9.6328125" style="2" customWidth="1"/>
    <col min="1491" max="1491" width="20.6328125" style="2" customWidth="1"/>
    <col min="1492" max="1492" width="6.453125" style="2" customWidth="1"/>
    <col min="1493" max="1496" width="7.6328125" style="2" bestFit="1" customWidth="1"/>
    <col min="1497" max="1497" width="9.90625" style="2" bestFit="1" customWidth="1"/>
    <col min="1498" max="1498" width="7.6328125" style="2" bestFit="1" customWidth="1"/>
    <col min="1499" max="1500" width="9.90625" style="2" bestFit="1" customWidth="1"/>
    <col min="1501" max="1506" width="4.36328125" style="2" customWidth="1"/>
    <col min="1507" max="1507" width="20.6328125" style="2" customWidth="1"/>
    <col min="1508" max="1742" width="8.7265625" style="2"/>
    <col min="1743" max="1744" width="4.36328125" style="2" customWidth="1"/>
    <col min="1745" max="1745" width="8" style="2" customWidth="1"/>
    <col min="1746" max="1746" width="9.6328125" style="2" customWidth="1"/>
    <col min="1747" max="1747" width="20.6328125" style="2" customWidth="1"/>
    <col min="1748" max="1748" width="6.453125" style="2" customWidth="1"/>
    <col min="1749" max="1752" width="7.6328125" style="2" bestFit="1" customWidth="1"/>
    <col min="1753" max="1753" width="9.90625" style="2" bestFit="1" customWidth="1"/>
    <col min="1754" max="1754" width="7.6328125" style="2" bestFit="1" customWidth="1"/>
    <col min="1755" max="1756" width="9.90625" style="2" bestFit="1" customWidth="1"/>
    <col min="1757" max="1762" width="4.36328125" style="2" customWidth="1"/>
    <col min="1763" max="1763" width="20.6328125" style="2" customWidth="1"/>
    <col min="1764" max="1998" width="8.7265625" style="2"/>
    <col min="1999" max="2000" width="4.36328125" style="2" customWidth="1"/>
    <col min="2001" max="2001" width="8" style="2" customWidth="1"/>
    <col min="2002" max="2002" width="9.6328125" style="2" customWidth="1"/>
    <col min="2003" max="2003" width="20.6328125" style="2" customWidth="1"/>
    <col min="2004" max="2004" width="6.453125" style="2" customWidth="1"/>
    <col min="2005" max="2008" width="7.6328125" style="2" bestFit="1" customWidth="1"/>
    <col min="2009" max="2009" width="9.90625" style="2" bestFit="1" customWidth="1"/>
    <col min="2010" max="2010" width="7.6328125" style="2" bestFit="1" customWidth="1"/>
    <col min="2011" max="2012" width="9.90625" style="2" bestFit="1" customWidth="1"/>
    <col min="2013" max="2018" width="4.36328125" style="2" customWidth="1"/>
    <col min="2019" max="2019" width="20.6328125" style="2" customWidth="1"/>
    <col min="2020" max="2254" width="8.7265625" style="2"/>
    <col min="2255" max="2256" width="4.36328125" style="2" customWidth="1"/>
    <col min="2257" max="2257" width="8" style="2" customWidth="1"/>
    <col min="2258" max="2258" width="9.6328125" style="2" customWidth="1"/>
    <col min="2259" max="2259" width="20.6328125" style="2" customWidth="1"/>
    <col min="2260" max="2260" width="6.453125" style="2" customWidth="1"/>
    <col min="2261" max="2264" width="7.6328125" style="2" bestFit="1" customWidth="1"/>
    <col min="2265" max="2265" width="9.90625" style="2" bestFit="1" customWidth="1"/>
    <col min="2266" max="2266" width="7.6328125" style="2" bestFit="1" customWidth="1"/>
    <col min="2267" max="2268" width="9.90625" style="2" bestFit="1" customWidth="1"/>
    <col min="2269" max="2274" width="4.36328125" style="2" customWidth="1"/>
    <col min="2275" max="2275" width="20.6328125" style="2" customWidth="1"/>
    <col min="2276" max="2510" width="8.7265625" style="2"/>
    <col min="2511" max="2512" width="4.36328125" style="2" customWidth="1"/>
    <col min="2513" max="2513" width="8" style="2" customWidth="1"/>
    <col min="2514" max="2514" width="9.6328125" style="2" customWidth="1"/>
    <col min="2515" max="2515" width="20.6328125" style="2" customWidth="1"/>
    <col min="2516" max="2516" width="6.453125" style="2" customWidth="1"/>
    <col min="2517" max="2520" width="7.6328125" style="2" bestFit="1" customWidth="1"/>
    <col min="2521" max="2521" width="9.90625" style="2" bestFit="1" customWidth="1"/>
    <col min="2522" max="2522" width="7.6328125" style="2" bestFit="1" customWidth="1"/>
    <col min="2523" max="2524" width="9.90625" style="2" bestFit="1" customWidth="1"/>
    <col min="2525" max="2530" width="4.36328125" style="2" customWidth="1"/>
    <col min="2531" max="2531" width="20.6328125" style="2" customWidth="1"/>
    <col min="2532" max="2766" width="8.7265625" style="2"/>
    <col min="2767" max="2768" width="4.36328125" style="2" customWidth="1"/>
    <col min="2769" max="2769" width="8" style="2" customWidth="1"/>
    <col min="2770" max="2770" width="9.6328125" style="2" customWidth="1"/>
    <col min="2771" max="2771" width="20.6328125" style="2" customWidth="1"/>
    <col min="2772" max="2772" width="6.453125" style="2" customWidth="1"/>
    <col min="2773" max="2776" width="7.6328125" style="2" bestFit="1" customWidth="1"/>
    <col min="2777" max="2777" width="9.90625" style="2" bestFit="1" customWidth="1"/>
    <col min="2778" max="2778" width="7.6328125" style="2" bestFit="1" customWidth="1"/>
    <col min="2779" max="2780" width="9.90625" style="2" bestFit="1" customWidth="1"/>
    <col min="2781" max="2786" width="4.36328125" style="2" customWidth="1"/>
    <col min="2787" max="2787" width="20.6328125" style="2" customWidth="1"/>
    <col min="2788" max="3022" width="8.7265625" style="2"/>
    <col min="3023" max="3024" width="4.36328125" style="2" customWidth="1"/>
    <col min="3025" max="3025" width="8" style="2" customWidth="1"/>
    <col min="3026" max="3026" width="9.6328125" style="2" customWidth="1"/>
    <col min="3027" max="3027" width="20.6328125" style="2" customWidth="1"/>
    <col min="3028" max="3028" width="6.453125" style="2" customWidth="1"/>
    <col min="3029" max="3032" width="7.6328125" style="2" bestFit="1" customWidth="1"/>
    <col min="3033" max="3033" width="9.90625" style="2" bestFit="1" customWidth="1"/>
    <col min="3034" max="3034" width="7.6328125" style="2" bestFit="1" customWidth="1"/>
    <col min="3035" max="3036" width="9.90625" style="2" bestFit="1" customWidth="1"/>
    <col min="3037" max="3042" width="4.36328125" style="2" customWidth="1"/>
    <col min="3043" max="3043" width="20.6328125" style="2" customWidth="1"/>
    <col min="3044" max="3278" width="8.7265625" style="2"/>
    <col min="3279" max="3280" width="4.36328125" style="2" customWidth="1"/>
    <col min="3281" max="3281" width="8" style="2" customWidth="1"/>
    <col min="3282" max="3282" width="9.6328125" style="2" customWidth="1"/>
    <col min="3283" max="3283" width="20.6328125" style="2" customWidth="1"/>
    <col min="3284" max="3284" width="6.453125" style="2" customWidth="1"/>
    <col min="3285" max="3288" width="7.6328125" style="2" bestFit="1" customWidth="1"/>
    <col min="3289" max="3289" width="9.90625" style="2" bestFit="1" customWidth="1"/>
    <col min="3290" max="3290" width="7.6328125" style="2" bestFit="1" customWidth="1"/>
    <col min="3291" max="3292" width="9.90625" style="2" bestFit="1" customWidth="1"/>
    <col min="3293" max="3298" width="4.36328125" style="2" customWidth="1"/>
    <col min="3299" max="3299" width="20.6328125" style="2" customWidth="1"/>
    <col min="3300" max="3534" width="8.7265625" style="2"/>
    <col min="3535" max="3536" width="4.36328125" style="2" customWidth="1"/>
    <col min="3537" max="3537" width="8" style="2" customWidth="1"/>
    <col min="3538" max="3538" width="9.6328125" style="2" customWidth="1"/>
    <col min="3539" max="3539" width="20.6328125" style="2" customWidth="1"/>
    <col min="3540" max="3540" width="6.453125" style="2" customWidth="1"/>
    <col min="3541" max="3544" width="7.6328125" style="2" bestFit="1" customWidth="1"/>
    <col min="3545" max="3545" width="9.90625" style="2" bestFit="1" customWidth="1"/>
    <col min="3546" max="3546" width="7.6328125" style="2" bestFit="1" customWidth="1"/>
    <col min="3547" max="3548" width="9.90625" style="2" bestFit="1" customWidth="1"/>
    <col min="3549" max="3554" width="4.36328125" style="2" customWidth="1"/>
    <col min="3555" max="3555" width="20.6328125" style="2" customWidth="1"/>
    <col min="3556" max="3790" width="8.7265625" style="2"/>
    <col min="3791" max="3792" width="4.36328125" style="2" customWidth="1"/>
    <col min="3793" max="3793" width="8" style="2" customWidth="1"/>
    <col min="3794" max="3794" width="9.6328125" style="2" customWidth="1"/>
    <col min="3795" max="3795" width="20.6328125" style="2" customWidth="1"/>
    <col min="3796" max="3796" width="6.453125" style="2" customWidth="1"/>
    <col min="3797" max="3800" width="7.6328125" style="2" bestFit="1" customWidth="1"/>
    <col min="3801" max="3801" width="9.90625" style="2" bestFit="1" customWidth="1"/>
    <col min="3802" max="3802" width="7.6328125" style="2" bestFit="1" customWidth="1"/>
    <col min="3803" max="3804" width="9.90625" style="2" bestFit="1" customWidth="1"/>
    <col min="3805" max="3810" width="4.36328125" style="2" customWidth="1"/>
    <col min="3811" max="3811" width="20.6328125" style="2" customWidth="1"/>
    <col min="3812" max="4046" width="8.7265625" style="2"/>
    <col min="4047" max="4048" width="4.36328125" style="2" customWidth="1"/>
    <col min="4049" max="4049" width="8" style="2" customWidth="1"/>
    <col min="4050" max="4050" width="9.6328125" style="2" customWidth="1"/>
    <col min="4051" max="4051" width="20.6328125" style="2" customWidth="1"/>
    <col min="4052" max="4052" width="6.453125" style="2" customWidth="1"/>
    <col min="4053" max="4056" width="7.6328125" style="2" bestFit="1" customWidth="1"/>
    <col min="4057" max="4057" width="9.90625" style="2" bestFit="1" customWidth="1"/>
    <col min="4058" max="4058" width="7.6328125" style="2" bestFit="1" customWidth="1"/>
    <col min="4059" max="4060" width="9.90625" style="2" bestFit="1" customWidth="1"/>
    <col min="4061" max="4066" width="4.36328125" style="2" customWidth="1"/>
    <col min="4067" max="4067" width="20.6328125" style="2" customWidth="1"/>
    <col min="4068" max="4302" width="8.7265625" style="2"/>
    <col min="4303" max="4304" width="4.36328125" style="2" customWidth="1"/>
    <col min="4305" max="4305" width="8" style="2" customWidth="1"/>
    <col min="4306" max="4306" width="9.6328125" style="2" customWidth="1"/>
    <col min="4307" max="4307" width="20.6328125" style="2" customWidth="1"/>
    <col min="4308" max="4308" width="6.453125" style="2" customWidth="1"/>
    <col min="4309" max="4312" width="7.6328125" style="2" bestFit="1" customWidth="1"/>
    <col min="4313" max="4313" width="9.90625" style="2" bestFit="1" customWidth="1"/>
    <col min="4314" max="4314" width="7.6328125" style="2" bestFit="1" customWidth="1"/>
    <col min="4315" max="4316" width="9.90625" style="2" bestFit="1" customWidth="1"/>
    <col min="4317" max="4322" width="4.36328125" style="2" customWidth="1"/>
    <col min="4323" max="4323" width="20.6328125" style="2" customWidth="1"/>
    <col min="4324" max="4558" width="8.7265625" style="2"/>
    <col min="4559" max="4560" width="4.36328125" style="2" customWidth="1"/>
    <col min="4561" max="4561" width="8" style="2" customWidth="1"/>
    <col min="4562" max="4562" width="9.6328125" style="2" customWidth="1"/>
    <col min="4563" max="4563" width="20.6328125" style="2" customWidth="1"/>
    <col min="4564" max="4564" width="6.453125" style="2" customWidth="1"/>
    <col min="4565" max="4568" width="7.6328125" style="2" bestFit="1" customWidth="1"/>
    <col min="4569" max="4569" width="9.90625" style="2" bestFit="1" customWidth="1"/>
    <col min="4570" max="4570" width="7.6328125" style="2" bestFit="1" customWidth="1"/>
    <col min="4571" max="4572" width="9.90625" style="2" bestFit="1" customWidth="1"/>
    <col min="4573" max="4578" width="4.36328125" style="2" customWidth="1"/>
    <col min="4579" max="4579" width="20.6328125" style="2" customWidth="1"/>
    <col min="4580" max="4814" width="8.7265625" style="2"/>
    <col min="4815" max="4816" width="4.36328125" style="2" customWidth="1"/>
    <col min="4817" max="4817" width="8" style="2" customWidth="1"/>
    <col min="4818" max="4818" width="9.6328125" style="2" customWidth="1"/>
    <col min="4819" max="4819" width="20.6328125" style="2" customWidth="1"/>
    <col min="4820" max="4820" width="6.453125" style="2" customWidth="1"/>
    <col min="4821" max="4824" width="7.6328125" style="2" bestFit="1" customWidth="1"/>
    <col min="4825" max="4825" width="9.90625" style="2" bestFit="1" customWidth="1"/>
    <col min="4826" max="4826" width="7.6328125" style="2" bestFit="1" customWidth="1"/>
    <col min="4827" max="4828" width="9.90625" style="2" bestFit="1" customWidth="1"/>
    <col min="4829" max="4834" width="4.36328125" style="2" customWidth="1"/>
    <col min="4835" max="4835" width="20.6328125" style="2" customWidth="1"/>
    <col min="4836" max="5070" width="8.7265625" style="2"/>
    <col min="5071" max="5072" width="4.36328125" style="2" customWidth="1"/>
    <col min="5073" max="5073" width="8" style="2" customWidth="1"/>
    <col min="5074" max="5074" width="9.6328125" style="2" customWidth="1"/>
    <col min="5075" max="5075" width="20.6328125" style="2" customWidth="1"/>
    <col min="5076" max="5076" width="6.453125" style="2" customWidth="1"/>
    <col min="5077" max="5080" width="7.6328125" style="2" bestFit="1" customWidth="1"/>
    <col min="5081" max="5081" width="9.90625" style="2" bestFit="1" customWidth="1"/>
    <col min="5082" max="5082" width="7.6328125" style="2" bestFit="1" customWidth="1"/>
    <col min="5083" max="5084" width="9.90625" style="2" bestFit="1" customWidth="1"/>
    <col min="5085" max="5090" width="4.36328125" style="2" customWidth="1"/>
    <col min="5091" max="5091" width="20.6328125" style="2" customWidth="1"/>
    <col min="5092" max="5326" width="8.7265625" style="2"/>
    <col min="5327" max="5328" width="4.36328125" style="2" customWidth="1"/>
    <col min="5329" max="5329" width="8" style="2" customWidth="1"/>
    <col min="5330" max="5330" width="9.6328125" style="2" customWidth="1"/>
    <col min="5331" max="5331" width="20.6328125" style="2" customWidth="1"/>
    <col min="5332" max="5332" width="6.453125" style="2" customWidth="1"/>
    <col min="5333" max="5336" width="7.6328125" style="2" bestFit="1" customWidth="1"/>
    <col min="5337" max="5337" width="9.90625" style="2" bestFit="1" customWidth="1"/>
    <col min="5338" max="5338" width="7.6328125" style="2" bestFit="1" customWidth="1"/>
    <col min="5339" max="5340" width="9.90625" style="2" bestFit="1" customWidth="1"/>
    <col min="5341" max="5346" width="4.36328125" style="2" customWidth="1"/>
    <col min="5347" max="5347" width="20.6328125" style="2" customWidth="1"/>
    <col min="5348" max="5582" width="8.7265625" style="2"/>
    <col min="5583" max="5584" width="4.36328125" style="2" customWidth="1"/>
    <col min="5585" max="5585" width="8" style="2" customWidth="1"/>
    <col min="5586" max="5586" width="9.6328125" style="2" customWidth="1"/>
    <col min="5587" max="5587" width="20.6328125" style="2" customWidth="1"/>
    <col min="5588" max="5588" width="6.453125" style="2" customWidth="1"/>
    <col min="5589" max="5592" width="7.6328125" style="2" bestFit="1" customWidth="1"/>
    <col min="5593" max="5593" width="9.90625" style="2" bestFit="1" customWidth="1"/>
    <col min="5594" max="5594" width="7.6328125" style="2" bestFit="1" customWidth="1"/>
    <col min="5595" max="5596" width="9.90625" style="2" bestFit="1" customWidth="1"/>
    <col min="5597" max="5602" width="4.36328125" style="2" customWidth="1"/>
    <col min="5603" max="5603" width="20.6328125" style="2" customWidth="1"/>
    <col min="5604" max="5838" width="8.7265625" style="2"/>
    <col min="5839" max="5840" width="4.36328125" style="2" customWidth="1"/>
    <col min="5841" max="5841" width="8" style="2" customWidth="1"/>
    <col min="5842" max="5842" width="9.6328125" style="2" customWidth="1"/>
    <col min="5843" max="5843" width="20.6328125" style="2" customWidth="1"/>
    <col min="5844" max="5844" width="6.453125" style="2" customWidth="1"/>
    <col min="5845" max="5848" width="7.6328125" style="2" bestFit="1" customWidth="1"/>
    <col min="5849" max="5849" width="9.90625" style="2" bestFit="1" customWidth="1"/>
    <col min="5850" max="5850" width="7.6328125" style="2" bestFit="1" customWidth="1"/>
    <col min="5851" max="5852" width="9.90625" style="2" bestFit="1" customWidth="1"/>
    <col min="5853" max="5858" width="4.36328125" style="2" customWidth="1"/>
    <col min="5859" max="5859" width="20.6328125" style="2" customWidth="1"/>
    <col min="5860" max="6094" width="8.7265625" style="2"/>
    <col min="6095" max="6096" width="4.36328125" style="2" customWidth="1"/>
    <col min="6097" max="6097" width="8" style="2" customWidth="1"/>
    <col min="6098" max="6098" width="9.6328125" style="2" customWidth="1"/>
    <col min="6099" max="6099" width="20.6328125" style="2" customWidth="1"/>
    <col min="6100" max="6100" width="6.453125" style="2" customWidth="1"/>
    <col min="6101" max="6104" width="7.6328125" style="2" bestFit="1" customWidth="1"/>
    <col min="6105" max="6105" width="9.90625" style="2" bestFit="1" customWidth="1"/>
    <col min="6106" max="6106" width="7.6328125" style="2" bestFit="1" customWidth="1"/>
    <col min="6107" max="6108" width="9.90625" style="2" bestFit="1" customWidth="1"/>
    <col min="6109" max="6114" width="4.36328125" style="2" customWidth="1"/>
    <col min="6115" max="6115" width="20.6328125" style="2" customWidth="1"/>
    <col min="6116" max="6350" width="8.7265625" style="2"/>
    <col min="6351" max="6352" width="4.36328125" style="2" customWidth="1"/>
    <col min="6353" max="6353" width="8" style="2" customWidth="1"/>
    <col min="6354" max="6354" width="9.6328125" style="2" customWidth="1"/>
    <col min="6355" max="6355" width="20.6328125" style="2" customWidth="1"/>
    <col min="6356" max="6356" width="6.453125" style="2" customWidth="1"/>
    <col min="6357" max="6360" width="7.6328125" style="2" bestFit="1" customWidth="1"/>
    <col min="6361" max="6361" width="9.90625" style="2" bestFit="1" customWidth="1"/>
    <col min="6362" max="6362" width="7.6328125" style="2" bestFit="1" customWidth="1"/>
    <col min="6363" max="6364" width="9.90625" style="2" bestFit="1" customWidth="1"/>
    <col min="6365" max="6370" width="4.36328125" style="2" customWidth="1"/>
    <col min="6371" max="6371" width="20.6328125" style="2" customWidth="1"/>
    <col min="6372" max="6606" width="8.7265625" style="2"/>
    <col min="6607" max="6608" width="4.36328125" style="2" customWidth="1"/>
    <col min="6609" max="6609" width="8" style="2" customWidth="1"/>
    <col min="6610" max="6610" width="9.6328125" style="2" customWidth="1"/>
    <col min="6611" max="6611" width="20.6328125" style="2" customWidth="1"/>
    <col min="6612" max="6612" width="6.453125" style="2" customWidth="1"/>
    <col min="6613" max="6616" width="7.6328125" style="2" bestFit="1" customWidth="1"/>
    <col min="6617" max="6617" width="9.90625" style="2" bestFit="1" customWidth="1"/>
    <col min="6618" max="6618" width="7.6328125" style="2" bestFit="1" customWidth="1"/>
    <col min="6619" max="6620" width="9.90625" style="2" bestFit="1" customWidth="1"/>
    <col min="6621" max="6626" width="4.36328125" style="2" customWidth="1"/>
    <col min="6627" max="6627" width="20.6328125" style="2" customWidth="1"/>
    <col min="6628" max="6862" width="8.7265625" style="2"/>
    <col min="6863" max="6864" width="4.36328125" style="2" customWidth="1"/>
    <col min="6865" max="6865" width="8" style="2" customWidth="1"/>
    <col min="6866" max="6866" width="9.6328125" style="2" customWidth="1"/>
    <col min="6867" max="6867" width="20.6328125" style="2" customWidth="1"/>
    <col min="6868" max="6868" width="6.453125" style="2" customWidth="1"/>
    <col min="6869" max="6872" width="7.6328125" style="2" bestFit="1" customWidth="1"/>
    <col min="6873" max="6873" width="9.90625" style="2" bestFit="1" customWidth="1"/>
    <col min="6874" max="6874" width="7.6328125" style="2" bestFit="1" customWidth="1"/>
    <col min="6875" max="6876" width="9.90625" style="2" bestFit="1" customWidth="1"/>
    <col min="6877" max="6882" width="4.36328125" style="2" customWidth="1"/>
    <col min="6883" max="6883" width="20.6328125" style="2" customWidth="1"/>
    <col min="6884" max="7118" width="8.7265625" style="2"/>
    <col min="7119" max="7120" width="4.36328125" style="2" customWidth="1"/>
    <col min="7121" max="7121" width="8" style="2" customWidth="1"/>
    <col min="7122" max="7122" width="9.6328125" style="2" customWidth="1"/>
    <col min="7123" max="7123" width="20.6328125" style="2" customWidth="1"/>
    <col min="7124" max="7124" width="6.453125" style="2" customWidth="1"/>
    <col min="7125" max="7128" width="7.6328125" style="2" bestFit="1" customWidth="1"/>
    <col min="7129" max="7129" width="9.90625" style="2" bestFit="1" customWidth="1"/>
    <col min="7130" max="7130" width="7.6328125" style="2" bestFit="1" customWidth="1"/>
    <col min="7131" max="7132" width="9.90625" style="2" bestFit="1" customWidth="1"/>
    <col min="7133" max="7138" width="4.36328125" style="2" customWidth="1"/>
    <col min="7139" max="7139" width="20.6328125" style="2" customWidth="1"/>
    <col min="7140" max="7374" width="8.7265625" style="2"/>
    <col min="7375" max="7376" width="4.36328125" style="2" customWidth="1"/>
    <col min="7377" max="7377" width="8" style="2" customWidth="1"/>
    <col min="7378" max="7378" width="9.6328125" style="2" customWidth="1"/>
    <col min="7379" max="7379" width="20.6328125" style="2" customWidth="1"/>
    <col min="7380" max="7380" width="6.453125" style="2" customWidth="1"/>
    <col min="7381" max="7384" width="7.6328125" style="2" bestFit="1" customWidth="1"/>
    <col min="7385" max="7385" width="9.90625" style="2" bestFit="1" customWidth="1"/>
    <col min="7386" max="7386" width="7.6328125" style="2" bestFit="1" customWidth="1"/>
    <col min="7387" max="7388" width="9.90625" style="2" bestFit="1" customWidth="1"/>
    <col min="7389" max="7394" width="4.36328125" style="2" customWidth="1"/>
    <col min="7395" max="7395" width="20.6328125" style="2" customWidth="1"/>
    <col min="7396" max="7630" width="8.7265625" style="2"/>
    <col min="7631" max="7632" width="4.36328125" style="2" customWidth="1"/>
    <col min="7633" max="7633" width="8" style="2" customWidth="1"/>
    <col min="7634" max="7634" width="9.6328125" style="2" customWidth="1"/>
    <col min="7635" max="7635" width="20.6328125" style="2" customWidth="1"/>
    <col min="7636" max="7636" width="6.453125" style="2" customWidth="1"/>
    <col min="7637" max="7640" width="7.6328125" style="2" bestFit="1" customWidth="1"/>
    <col min="7641" max="7641" width="9.90625" style="2" bestFit="1" customWidth="1"/>
    <col min="7642" max="7642" width="7.6328125" style="2" bestFit="1" customWidth="1"/>
    <col min="7643" max="7644" width="9.90625" style="2" bestFit="1" customWidth="1"/>
    <col min="7645" max="7650" width="4.36328125" style="2" customWidth="1"/>
    <col min="7651" max="7651" width="20.6328125" style="2" customWidth="1"/>
    <col min="7652" max="7886" width="8.7265625" style="2"/>
    <col min="7887" max="7888" width="4.36328125" style="2" customWidth="1"/>
    <col min="7889" max="7889" width="8" style="2" customWidth="1"/>
    <col min="7890" max="7890" width="9.6328125" style="2" customWidth="1"/>
    <col min="7891" max="7891" width="20.6328125" style="2" customWidth="1"/>
    <col min="7892" max="7892" width="6.453125" style="2" customWidth="1"/>
    <col min="7893" max="7896" width="7.6328125" style="2" bestFit="1" customWidth="1"/>
    <col min="7897" max="7897" width="9.90625" style="2" bestFit="1" customWidth="1"/>
    <col min="7898" max="7898" width="7.6328125" style="2" bestFit="1" customWidth="1"/>
    <col min="7899" max="7900" width="9.90625" style="2" bestFit="1" customWidth="1"/>
    <col min="7901" max="7906" width="4.36328125" style="2" customWidth="1"/>
    <col min="7907" max="7907" width="20.6328125" style="2" customWidth="1"/>
    <col min="7908" max="8142" width="8.7265625" style="2"/>
    <col min="8143" max="8144" width="4.36328125" style="2" customWidth="1"/>
    <col min="8145" max="8145" width="8" style="2" customWidth="1"/>
    <col min="8146" max="8146" width="9.6328125" style="2" customWidth="1"/>
    <col min="8147" max="8147" width="20.6328125" style="2" customWidth="1"/>
    <col min="8148" max="8148" width="6.453125" style="2" customWidth="1"/>
    <col min="8149" max="8152" width="7.6328125" style="2" bestFit="1" customWidth="1"/>
    <col min="8153" max="8153" width="9.90625" style="2" bestFit="1" customWidth="1"/>
    <col min="8154" max="8154" width="7.6328125" style="2" bestFit="1" customWidth="1"/>
    <col min="8155" max="8156" width="9.90625" style="2" bestFit="1" customWidth="1"/>
    <col min="8157" max="8162" width="4.36328125" style="2" customWidth="1"/>
    <col min="8163" max="8163" width="20.6328125" style="2" customWidth="1"/>
    <col min="8164" max="8398" width="8.7265625" style="2"/>
    <col min="8399" max="8400" width="4.36328125" style="2" customWidth="1"/>
    <col min="8401" max="8401" width="8" style="2" customWidth="1"/>
    <col min="8402" max="8402" width="9.6328125" style="2" customWidth="1"/>
    <col min="8403" max="8403" width="20.6328125" style="2" customWidth="1"/>
    <col min="8404" max="8404" width="6.453125" style="2" customWidth="1"/>
    <col min="8405" max="8408" width="7.6328125" style="2" bestFit="1" customWidth="1"/>
    <col min="8409" max="8409" width="9.90625" style="2" bestFit="1" customWidth="1"/>
    <col min="8410" max="8410" width="7.6328125" style="2" bestFit="1" customWidth="1"/>
    <col min="8411" max="8412" width="9.90625" style="2" bestFit="1" customWidth="1"/>
    <col min="8413" max="8418" width="4.36328125" style="2" customWidth="1"/>
    <col min="8419" max="8419" width="20.6328125" style="2" customWidth="1"/>
    <col min="8420" max="8654" width="8.7265625" style="2"/>
    <col min="8655" max="8656" width="4.36328125" style="2" customWidth="1"/>
    <col min="8657" max="8657" width="8" style="2" customWidth="1"/>
    <col min="8658" max="8658" width="9.6328125" style="2" customWidth="1"/>
    <col min="8659" max="8659" width="20.6328125" style="2" customWidth="1"/>
    <col min="8660" max="8660" width="6.453125" style="2" customWidth="1"/>
    <col min="8661" max="8664" width="7.6328125" style="2" bestFit="1" customWidth="1"/>
    <col min="8665" max="8665" width="9.90625" style="2" bestFit="1" customWidth="1"/>
    <col min="8666" max="8666" width="7.6328125" style="2" bestFit="1" customWidth="1"/>
    <col min="8667" max="8668" width="9.90625" style="2" bestFit="1" customWidth="1"/>
    <col min="8669" max="8674" width="4.36328125" style="2" customWidth="1"/>
    <col min="8675" max="8675" width="20.6328125" style="2" customWidth="1"/>
    <col min="8676" max="8910" width="8.7265625" style="2"/>
    <col min="8911" max="8912" width="4.36328125" style="2" customWidth="1"/>
    <col min="8913" max="8913" width="8" style="2" customWidth="1"/>
    <col min="8914" max="8914" width="9.6328125" style="2" customWidth="1"/>
    <col min="8915" max="8915" width="20.6328125" style="2" customWidth="1"/>
    <col min="8916" max="8916" width="6.453125" style="2" customWidth="1"/>
    <col min="8917" max="8920" width="7.6328125" style="2" bestFit="1" customWidth="1"/>
    <col min="8921" max="8921" width="9.90625" style="2" bestFit="1" customWidth="1"/>
    <col min="8922" max="8922" width="7.6328125" style="2" bestFit="1" customWidth="1"/>
    <col min="8923" max="8924" width="9.90625" style="2" bestFit="1" customWidth="1"/>
    <col min="8925" max="8930" width="4.36328125" style="2" customWidth="1"/>
    <col min="8931" max="8931" width="20.6328125" style="2" customWidth="1"/>
    <col min="8932" max="9166" width="8.7265625" style="2"/>
    <col min="9167" max="9168" width="4.36328125" style="2" customWidth="1"/>
    <col min="9169" max="9169" width="8" style="2" customWidth="1"/>
    <col min="9170" max="9170" width="9.6328125" style="2" customWidth="1"/>
    <col min="9171" max="9171" width="20.6328125" style="2" customWidth="1"/>
    <col min="9172" max="9172" width="6.453125" style="2" customWidth="1"/>
    <col min="9173" max="9176" width="7.6328125" style="2" bestFit="1" customWidth="1"/>
    <col min="9177" max="9177" width="9.90625" style="2" bestFit="1" customWidth="1"/>
    <col min="9178" max="9178" width="7.6328125" style="2" bestFit="1" customWidth="1"/>
    <col min="9179" max="9180" width="9.90625" style="2" bestFit="1" customWidth="1"/>
    <col min="9181" max="9186" width="4.36328125" style="2" customWidth="1"/>
    <col min="9187" max="9187" width="20.6328125" style="2" customWidth="1"/>
    <col min="9188" max="9422" width="8.7265625" style="2"/>
    <col min="9423" max="9424" width="4.36328125" style="2" customWidth="1"/>
    <col min="9425" max="9425" width="8" style="2" customWidth="1"/>
    <col min="9426" max="9426" width="9.6328125" style="2" customWidth="1"/>
    <col min="9427" max="9427" width="20.6328125" style="2" customWidth="1"/>
    <col min="9428" max="9428" width="6.453125" style="2" customWidth="1"/>
    <col min="9429" max="9432" width="7.6328125" style="2" bestFit="1" customWidth="1"/>
    <col min="9433" max="9433" width="9.90625" style="2" bestFit="1" customWidth="1"/>
    <col min="9434" max="9434" width="7.6328125" style="2" bestFit="1" customWidth="1"/>
    <col min="9435" max="9436" width="9.90625" style="2" bestFit="1" customWidth="1"/>
    <col min="9437" max="9442" width="4.36328125" style="2" customWidth="1"/>
    <col min="9443" max="9443" width="20.6328125" style="2" customWidth="1"/>
    <col min="9444" max="9678" width="8.7265625" style="2"/>
    <col min="9679" max="9680" width="4.36328125" style="2" customWidth="1"/>
    <col min="9681" max="9681" width="8" style="2" customWidth="1"/>
    <col min="9682" max="9682" width="9.6328125" style="2" customWidth="1"/>
    <col min="9683" max="9683" width="20.6328125" style="2" customWidth="1"/>
    <col min="9684" max="9684" width="6.453125" style="2" customWidth="1"/>
    <col min="9685" max="9688" width="7.6328125" style="2" bestFit="1" customWidth="1"/>
    <col min="9689" max="9689" width="9.90625" style="2" bestFit="1" customWidth="1"/>
    <col min="9690" max="9690" width="7.6328125" style="2" bestFit="1" customWidth="1"/>
    <col min="9691" max="9692" width="9.90625" style="2" bestFit="1" customWidth="1"/>
    <col min="9693" max="9698" width="4.36328125" style="2" customWidth="1"/>
    <col min="9699" max="9699" width="20.6328125" style="2" customWidth="1"/>
    <col min="9700" max="9934" width="8.7265625" style="2"/>
    <col min="9935" max="9936" width="4.36328125" style="2" customWidth="1"/>
    <col min="9937" max="9937" width="8" style="2" customWidth="1"/>
    <col min="9938" max="9938" width="9.6328125" style="2" customWidth="1"/>
    <col min="9939" max="9939" width="20.6328125" style="2" customWidth="1"/>
    <col min="9940" max="9940" width="6.453125" style="2" customWidth="1"/>
    <col min="9941" max="9944" width="7.6328125" style="2" bestFit="1" customWidth="1"/>
    <col min="9945" max="9945" width="9.90625" style="2" bestFit="1" customWidth="1"/>
    <col min="9946" max="9946" width="7.6328125" style="2" bestFit="1" customWidth="1"/>
    <col min="9947" max="9948" width="9.90625" style="2" bestFit="1" customWidth="1"/>
    <col min="9949" max="9954" width="4.36328125" style="2" customWidth="1"/>
    <col min="9955" max="9955" width="20.6328125" style="2" customWidth="1"/>
    <col min="9956" max="10190" width="8.7265625" style="2"/>
    <col min="10191" max="10192" width="4.36328125" style="2" customWidth="1"/>
    <col min="10193" max="10193" width="8" style="2" customWidth="1"/>
    <col min="10194" max="10194" width="9.6328125" style="2" customWidth="1"/>
    <col min="10195" max="10195" width="20.6328125" style="2" customWidth="1"/>
    <col min="10196" max="10196" width="6.453125" style="2" customWidth="1"/>
    <col min="10197" max="10200" width="7.6328125" style="2" bestFit="1" customWidth="1"/>
    <col min="10201" max="10201" width="9.90625" style="2" bestFit="1" customWidth="1"/>
    <col min="10202" max="10202" width="7.6328125" style="2" bestFit="1" customWidth="1"/>
    <col min="10203" max="10204" width="9.90625" style="2" bestFit="1" customWidth="1"/>
    <col min="10205" max="10210" width="4.36328125" style="2" customWidth="1"/>
    <col min="10211" max="10211" width="20.6328125" style="2" customWidth="1"/>
    <col min="10212" max="10446" width="8.7265625" style="2"/>
    <col min="10447" max="10448" width="4.36328125" style="2" customWidth="1"/>
    <col min="10449" max="10449" width="8" style="2" customWidth="1"/>
    <col min="10450" max="10450" width="9.6328125" style="2" customWidth="1"/>
    <col min="10451" max="10451" width="20.6328125" style="2" customWidth="1"/>
    <col min="10452" max="10452" width="6.453125" style="2" customWidth="1"/>
    <col min="10453" max="10456" width="7.6328125" style="2" bestFit="1" customWidth="1"/>
    <col min="10457" max="10457" width="9.90625" style="2" bestFit="1" customWidth="1"/>
    <col min="10458" max="10458" width="7.6328125" style="2" bestFit="1" customWidth="1"/>
    <col min="10459" max="10460" width="9.90625" style="2" bestFit="1" customWidth="1"/>
    <col min="10461" max="10466" width="4.36328125" style="2" customWidth="1"/>
    <col min="10467" max="10467" width="20.6328125" style="2" customWidth="1"/>
    <col min="10468" max="10702" width="8.7265625" style="2"/>
    <col min="10703" max="10704" width="4.36328125" style="2" customWidth="1"/>
    <col min="10705" max="10705" width="8" style="2" customWidth="1"/>
    <col min="10706" max="10706" width="9.6328125" style="2" customWidth="1"/>
    <col min="10707" max="10707" width="20.6328125" style="2" customWidth="1"/>
    <col min="10708" max="10708" width="6.453125" style="2" customWidth="1"/>
    <col min="10709" max="10712" width="7.6328125" style="2" bestFit="1" customWidth="1"/>
    <col min="10713" max="10713" width="9.90625" style="2" bestFit="1" customWidth="1"/>
    <col min="10714" max="10714" width="7.6328125" style="2" bestFit="1" customWidth="1"/>
    <col min="10715" max="10716" width="9.90625" style="2" bestFit="1" customWidth="1"/>
    <col min="10717" max="10722" width="4.36328125" style="2" customWidth="1"/>
    <col min="10723" max="10723" width="20.6328125" style="2" customWidth="1"/>
    <col min="10724" max="10958" width="8.7265625" style="2"/>
    <col min="10959" max="10960" width="4.36328125" style="2" customWidth="1"/>
    <col min="10961" max="10961" width="8" style="2" customWidth="1"/>
    <col min="10962" max="10962" width="9.6328125" style="2" customWidth="1"/>
    <col min="10963" max="10963" width="20.6328125" style="2" customWidth="1"/>
    <col min="10964" max="10964" width="6.453125" style="2" customWidth="1"/>
    <col min="10965" max="10968" width="7.6328125" style="2" bestFit="1" customWidth="1"/>
    <col min="10969" max="10969" width="9.90625" style="2" bestFit="1" customWidth="1"/>
    <col min="10970" max="10970" width="7.6328125" style="2" bestFit="1" customWidth="1"/>
    <col min="10971" max="10972" width="9.90625" style="2" bestFit="1" customWidth="1"/>
    <col min="10973" max="10978" width="4.36328125" style="2" customWidth="1"/>
    <col min="10979" max="10979" width="20.6328125" style="2" customWidth="1"/>
    <col min="10980" max="11214" width="8.7265625" style="2"/>
    <col min="11215" max="11216" width="4.36328125" style="2" customWidth="1"/>
    <col min="11217" max="11217" width="8" style="2" customWidth="1"/>
    <col min="11218" max="11218" width="9.6328125" style="2" customWidth="1"/>
    <col min="11219" max="11219" width="20.6328125" style="2" customWidth="1"/>
    <col min="11220" max="11220" width="6.453125" style="2" customWidth="1"/>
    <col min="11221" max="11224" width="7.6328125" style="2" bestFit="1" customWidth="1"/>
    <col min="11225" max="11225" width="9.90625" style="2" bestFit="1" customWidth="1"/>
    <col min="11226" max="11226" width="7.6328125" style="2" bestFit="1" customWidth="1"/>
    <col min="11227" max="11228" width="9.90625" style="2" bestFit="1" customWidth="1"/>
    <col min="11229" max="11234" width="4.36328125" style="2" customWidth="1"/>
    <col min="11235" max="11235" width="20.6328125" style="2" customWidth="1"/>
    <col min="11236" max="11470" width="8.7265625" style="2"/>
    <col min="11471" max="11472" width="4.36328125" style="2" customWidth="1"/>
    <col min="11473" max="11473" width="8" style="2" customWidth="1"/>
    <col min="11474" max="11474" width="9.6328125" style="2" customWidth="1"/>
    <col min="11475" max="11475" width="20.6328125" style="2" customWidth="1"/>
    <col min="11476" max="11476" width="6.453125" style="2" customWidth="1"/>
    <col min="11477" max="11480" width="7.6328125" style="2" bestFit="1" customWidth="1"/>
    <col min="11481" max="11481" width="9.90625" style="2" bestFit="1" customWidth="1"/>
    <col min="11482" max="11482" width="7.6328125" style="2" bestFit="1" customWidth="1"/>
    <col min="11483" max="11484" width="9.90625" style="2" bestFit="1" customWidth="1"/>
    <col min="11485" max="11490" width="4.36328125" style="2" customWidth="1"/>
    <col min="11491" max="11491" width="20.6328125" style="2" customWidth="1"/>
    <col min="11492" max="11726" width="8.7265625" style="2"/>
    <col min="11727" max="11728" width="4.36328125" style="2" customWidth="1"/>
    <col min="11729" max="11729" width="8" style="2" customWidth="1"/>
    <col min="11730" max="11730" width="9.6328125" style="2" customWidth="1"/>
    <col min="11731" max="11731" width="20.6328125" style="2" customWidth="1"/>
    <col min="11732" max="11732" width="6.453125" style="2" customWidth="1"/>
    <col min="11733" max="11736" width="7.6328125" style="2" bestFit="1" customWidth="1"/>
    <col min="11737" max="11737" width="9.90625" style="2" bestFit="1" customWidth="1"/>
    <col min="11738" max="11738" width="7.6328125" style="2" bestFit="1" customWidth="1"/>
    <col min="11739" max="11740" width="9.90625" style="2" bestFit="1" customWidth="1"/>
    <col min="11741" max="11746" width="4.36328125" style="2" customWidth="1"/>
    <col min="11747" max="11747" width="20.6328125" style="2" customWidth="1"/>
    <col min="11748" max="11982" width="8.7265625" style="2"/>
    <col min="11983" max="11984" width="4.36328125" style="2" customWidth="1"/>
    <col min="11985" max="11985" width="8" style="2" customWidth="1"/>
    <col min="11986" max="11986" width="9.6328125" style="2" customWidth="1"/>
    <col min="11987" max="11987" width="20.6328125" style="2" customWidth="1"/>
    <col min="11988" max="11988" width="6.453125" style="2" customWidth="1"/>
    <col min="11989" max="11992" width="7.6328125" style="2" bestFit="1" customWidth="1"/>
    <col min="11993" max="11993" width="9.90625" style="2" bestFit="1" customWidth="1"/>
    <col min="11994" max="11994" width="7.6328125" style="2" bestFit="1" customWidth="1"/>
    <col min="11995" max="11996" width="9.90625" style="2" bestFit="1" customWidth="1"/>
    <col min="11997" max="12002" width="4.36328125" style="2" customWidth="1"/>
    <col min="12003" max="12003" width="20.6328125" style="2" customWidth="1"/>
    <col min="12004" max="12238" width="8.7265625" style="2"/>
    <col min="12239" max="12240" width="4.36328125" style="2" customWidth="1"/>
    <col min="12241" max="12241" width="8" style="2" customWidth="1"/>
    <col min="12242" max="12242" width="9.6328125" style="2" customWidth="1"/>
    <col min="12243" max="12243" width="20.6328125" style="2" customWidth="1"/>
    <col min="12244" max="12244" width="6.453125" style="2" customWidth="1"/>
    <col min="12245" max="12248" width="7.6328125" style="2" bestFit="1" customWidth="1"/>
    <col min="12249" max="12249" width="9.90625" style="2" bestFit="1" customWidth="1"/>
    <col min="12250" max="12250" width="7.6328125" style="2" bestFit="1" customWidth="1"/>
    <col min="12251" max="12252" width="9.90625" style="2" bestFit="1" customWidth="1"/>
    <col min="12253" max="12258" width="4.36328125" style="2" customWidth="1"/>
    <col min="12259" max="12259" width="20.6328125" style="2" customWidth="1"/>
    <col min="12260" max="12494" width="8.7265625" style="2"/>
    <col min="12495" max="12496" width="4.36328125" style="2" customWidth="1"/>
    <col min="12497" max="12497" width="8" style="2" customWidth="1"/>
    <col min="12498" max="12498" width="9.6328125" style="2" customWidth="1"/>
    <col min="12499" max="12499" width="20.6328125" style="2" customWidth="1"/>
    <col min="12500" max="12500" width="6.453125" style="2" customWidth="1"/>
    <col min="12501" max="12504" width="7.6328125" style="2" bestFit="1" customWidth="1"/>
    <col min="12505" max="12505" width="9.90625" style="2" bestFit="1" customWidth="1"/>
    <col min="12506" max="12506" width="7.6328125" style="2" bestFit="1" customWidth="1"/>
    <col min="12507" max="12508" width="9.90625" style="2" bestFit="1" customWidth="1"/>
    <col min="12509" max="12514" width="4.36328125" style="2" customWidth="1"/>
    <col min="12515" max="12515" width="20.6328125" style="2" customWidth="1"/>
    <col min="12516" max="12750" width="8.7265625" style="2"/>
    <col min="12751" max="12752" width="4.36328125" style="2" customWidth="1"/>
    <col min="12753" max="12753" width="8" style="2" customWidth="1"/>
    <col min="12754" max="12754" width="9.6328125" style="2" customWidth="1"/>
    <col min="12755" max="12755" width="20.6328125" style="2" customWidth="1"/>
    <col min="12756" max="12756" width="6.453125" style="2" customWidth="1"/>
    <col min="12757" max="12760" width="7.6328125" style="2" bestFit="1" customWidth="1"/>
    <col min="12761" max="12761" width="9.90625" style="2" bestFit="1" customWidth="1"/>
    <col min="12762" max="12762" width="7.6328125" style="2" bestFit="1" customWidth="1"/>
    <col min="12763" max="12764" width="9.90625" style="2" bestFit="1" customWidth="1"/>
    <col min="12765" max="12770" width="4.36328125" style="2" customWidth="1"/>
    <col min="12771" max="12771" width="20.6328125" style="2" customWidth="1"/>
    <col min="12772" max="13006" width="8.7265625" style="2"/>
    <col min="13007" max="13008" width="4.36328125" style="2" customWidth="1"/>
    <col min="13009" max="13009" width="8" style="2" customWidth="1"/>
    <col min="13010" max="13010" width="9.6328125" style="2" customWidth="1"/>
    <col min="13011" max="13011" width="20.6328125" style="2" customWidth="1"/>
    <col min="13012" max="13012" width="6.453125" style="2" customWidth="1"/>
    <col min="13013" max="13016" width="7.6328125" style="2" bestFit="1" customWidth="1"/>
    <col min="13017" max="13017" width="9.90625" style="2" bestFit="1" customWidth="1"/>
    <col min="13018" max="13018" width="7.6328125" style="2" bestFit="1" customWidth="1"/>
    <col min="13019" max="13020" width="9.90625" style="2" bestFit="1" customWidth="1"/>
    <col min="13021" max="13026" width="4.36328125" style="2" customWidth="1"/>
    <col min="13027" max="13027" width="20.6328125" style="2" customWidth="1"/>
    <col min="13028" max="13262" width="8.7265625" style="2"/>
    <col min="13263" max="13264" width="4.36328125" style="2" customWidth="1"/>
    <col min="13265" max="13265" width="8" style="2" customWidth="1"/>
    <col min="13266" max="13266" width="9.6328125" style="2" customWidth="1"/>
    <col min="13267" max="13267" width="20.6328125" style="2" customWidth="1"/>
    <col min="13268" max="13268" width="6.453125" style="2" customWidth="1"/>
    <col min="13269" max="13272" width="7.6328125" style="2" bestFit="1" customWidth="1"/>
    <col min="13273" max="13273" width="9.90625" style="2" bestFit="1" customWidth="1"/>
    <col min="13274" max="13274" width="7.6328125" style="2" bestFit="1" customWidth="1"/>
    <col min="13275" max="13276" width="9.90625" style="2" bestFit="1" customWidth="1"/>
    <col min="13277" max="13282" width="4.36328125" style="2" customWidth="1"/>
    <col min="13283" max="13283" width="20.6328125" style="2" customWidth="1"/>
    <col min="13284" max="13518" width="8.7265625" style="2"/>
    <col min="13519" max="13520" width="4.36328125" style="2" customWidth="1"/>
    <col min="13521" max="13521" width="8" style="2" customWidth="1"/>
    <col min="13522" max="13522" width="9.6328125" style="2" customWidth="1"/>
    <col min="13523" max="13523" width="20.6328125" style="2" customWidth="1"/>
    <col min="13524" max="13524" width="6.453125" style="2" customWidth="1"/>
    <col min="13525" max="13528" width="7.6328125" style="2" bestFit="1" customWidth="1"/>
    <col min="13529" max="13529" width="9.90625" style="2" bestFit="1" customWidth="1"/>
    <col min="13530" max="13530" width="7.6328125" style="2" bestFit="1" customWidth="1"/>
    <col min="13531" max="13532" width="9.90625" style="2" bestFit="1" customWidth="1"/>
    <col min="13533" max="13538" width="4.36328125" style="2" customWidth="1"/>
    <col min="13539" max="13539" width="20.6328125" style="2" customWidth="1"/>
    <col min="13540" max="13774" width="8.7265625" style="2"/>
    <col min="13775" max="13776" width="4.36328125" style="2" customWidth="1"/>
    <col min="13777" max="13777" width="8" style="2" customWidth="1"/>
    <col min="13778" max="13778" width="9.6328125" style="2" customWidth="1"/>
    <col min="13779" max="13779" width="20.6328125" style="2" customWidth="1"/>
    <col min="13780" max="13780" width="6.453125" style="2" customWidth="1"/>
    <col min="13781" max="13784" width="7.6328125" style="2" bestFit="1" customWidth="1"/>
    <col min="13785" max="13785" width="9.90625" style="2" bestFit="1" customWidth="1"/>
    <col min="13786" max="13786" width="7.6328125" style="2" bestFit="1" customWidth="1"/>
    <col min="13787" max="13788" width="9.90625" style="2" bestFit="1" customWidth="1"/>
    <col min="13789" max="13794" width="4.36328125" style="2" customWidth="1"/>
    <col min="13795" max="13795" width="20.6328125" style="2" customWidth="1"/>
    <col min="13796" max="14030" width="8.7265625" style="2"/>
    <col min="14031" max="14032" width="4.36328125" style="2" customWidth="1"/>
    <col min="14033" max="14033" width="8" style="2" customWidth="1"/>
    <col min="14034" max="14034" width="9.6328125" style="2" customWidth="1"/>
    <col min="14035" max="14035" width="20.6328125" style="2" customWidth="1"/>
    <col min="14036" max="14036" width="6.453125" style="2" customWidth="1"/>
    <col min="14037" max="14040" width="7.6328125" style="2" bestFit="1" customWidth="1"/>
    <col min="14041" max="14041" width="9.90625" style="2" bestFit="1" customWidth="1"/>
    <col min="14042" max="14042" width="7.6328125" style="2" bestFit="1" customWidth="1"/>
    <col min="14043" max="14044" width="9.90625" style="2" bestFit="1" customWidth="1"/>
    <col min="14045" max="14050" width="4.36328125" style="2" customWidth="1"/>
    <col min="14051" max="14051" width="20.6328125" style="2" customWidth="1"/>
    <col min="14052" max="14286" width="8.7265625" style="2"/>
    <col min="14287" max="14288" width="4.36328125" style="2" customWidth="1"/>
    <col min="14289" max="14289" width="8" style="2" customWidth="1"/>
    <col min="14290" max="14290" width="9.6328125" style="2" customWidth="1"/>
    <col min="14291" max="14291" width="20.6328125" style="2" customWidth="1"/>
    <col min="14292" max="14292" width="6.453125" style="2" customWidth="1"/>
    <col min="14293" max="14296" width="7.6328125" style="2" bestFit="1" customWidth="1"/>
    <col min="14297" max="14297" width="9.90625" style="2" bestFit="1" customWidth="1"/>
    <col min="14298" max="14298" width="7.6328125" style="2" bestFit="1" customWidth="1"/>
    <col min="14299" max="14300" width="9.90625" style="2" bestFit="1" customWidth="1"/>
    <col min="14301" max="14306" width="4.36328125" style="2" customWidth="1"/>
    <col min="14307" max="14307" width="20.6328125" style="2" customWidth="1"/>
    <col min="14308" max="14542" width="8.7265625" style="2"/>
    <col min="14543" max="14544" width="4.36328125" style="2" customWidth="1"/>
    <col min="14545" max="14545" width="8" style="2" customWidth="1"/>
    <col min="14546" max="14546" width="9.6328125" style="2" customWidth="1"/>
    <col min="14547" max="14547" width="20.6328125" style="2" customWidth="1"/>
    <col min="14548" max="14548" width="6.453125" style="2" customWidth="1"/>
    <col min="14549" max="14552" width="7.6328125" style="2" bestFit="1" customWidth="1"/>
    <col min="14553" max="14553" width="9.90625" style="2" bestFit="1" customWidth="1"/>
    <col min="14554" max="14554" width="7.6328125" style="2" bestFit="1" customWidth="1"/>
    <col min="14555" max="14556" width="9.90625" style="2" bestFit="1" customWidth="1"/>
    <col min="14557" max="14562" width="4.36328125" style="2" customWidth="1"/>
    <col min="14563" max="14563" width="20.6328125" style="2" customWidth="1"/>
    <col min="14564" max="14798" width="8.7265625" style="2"/>
    <col min="14799" max="14800" width="4.36328125" style="2" customWidth="1"/>
    <col min="14801" max="14801" width="8" style="2" customWidth="1"/>
    <col min="14802" max="14802" width="9.6328125" style="2" customWidth="1"/>
    <col min="14803" max="14803" width="20.6328125" style="2" customWidth="1"/>
    <col min="14804" max="14804" width="6.453125" style="2" customWidth="1"/>
    <col min="14805" max="14808" width="7.6328125" style="2" bestFit="1" customWidth="1"/>
    <col min="14809" max="14809" width="9.90625" style="2" bestFit="1" customWidth="1"/>
    <col min="14810" max="14810" width="7.6328125" style="2" bestFit="1" customWidth="1"/>
    <col min="14811" max="14812" width="9.90625" style="2" bestFit="1" customWidth="1"/>
    <col min="14813" max="14818" width="4.36328125" style="2" customWidth="1"/>
    <col min="14819" max="14819" width="20.6328125" style="2" customWidth="1"/>
    <col min="14820" max="15054" width="8.7265625" style="2"/>
    <col min="15055" max="15056" width="4.36328125" style="2" customWidth="1"/>
    <col min="15057" max="15057" width="8" style="2" customWidth="1"/>
    <col min="15058" max="15058" width="9.6328125" style="2" customWidth="1"/>
    <col min="15059" max="15059" width="20.6328125" style="2" customWidth="1"/>
    <col min="15060" max="15060" width="6.453125" style="2" customWidth="1"/>
    <col min="15061" max="15064" width="7.6328125" style="2" bestFit="1" customWidth="1"/>
    <col min="15065" max="15065" width="9.90625" style="2" bestFit="1" customWidth="1"/>
    <col min="15066" max="15066" width="7.6328125" style="2" bestFit="1" customWidth="1"/>
    <col min="15067" max="15068" width="9.90625" style="2" bestFit="1" customWidth="1"/>
    <col min="15069" max="15074" width="4.36328125" style="2" customWidth="1"/>
    <col min="15075" max="15075" width="20.6328125" style="2" customWidth="1"/>
    <col min="15076" max="15310" width="8.7265625" style="2"/>
    <col min="15311" max="15312" width="4.36328125" style="2" customWidth="1"/>
    <col min="15313" max="15313" width="8" style="2" customWidth="1"/>
    <col min="15314" max="15314" width="9.6328125" style="2" customWidth="1"/>
    <col min="15315" max="15315" width="20.6328125" style="2" customWidth="1"/>
    <col min="15316" max="15316" width="6.453125" style="2" customWidth="1"/>
    <col min="15317" max="15320" width="7.6328125" style="2" bestFit="1" customWidth="1"/>
    <col min="15321" max="15321" width="9.90625" style="2" bestFit="1" customWidth="1"/>
    <col min="15322" max="15322" width="7.6328125" style="2" bestFit="1" customWidth="1"/>
    <col min="15323" max="15324" width="9.90625" style="2" bestFit="1" customWidth="1"/>
    <col min="15325" max="15330" width="4.36328125" style="2" customWidth="1"/>
    <col min="15331" max="15331" width="20.6328125" style="2" customWidth="1"/>
    <col min="15332" max="15566" width="8.7265625" style="2"/>
    <col min="15567" max="15568" width="4.36328125" style="2" customWidth="1"/>
    <col min="15569" max="15569" width="8" style="2" customWidth="1"/>
    <col min="15570" max="15570" width="9.6328125" style="2" customWidth="1"/>
    <col min="15571" max="15571" width="20.6328125" style="2" customWidth="1"/>
    <col min="15572" max="15572" width="6.453125" style="2" customWidth="1"/>
    <col min="15573" max="15576" width="7.6328125" style="2" bestFit="1" customWidth="1"/>
    <col min="15577" max="15577" width="9.90625" style="2" bestFit="1" customWidth="1"/>
    <col min="15578" max="15578" width="7.6328125" style="2" bestFit="1" customWidth="1"/>
    <col min="15579" max="15580" width="9.90625" style="2" bestFit="1" customWidth="1"/>
    <col min="15581" max="15586" width="4.36328125" style="2" customWidth="1"/>
    <col min="15587" max="15587" width="20.6328125" style="2" customWidth="1"/>
    <col min="15588" max="15822" width="8.7265625" style="2"/>
    <col min="15823" max="15824" width="4.36328125" style="2" customWidth="1"/>
    <col min="15825" max="15825" width="8" style="2" customWidth="1"/>
    <col min="15826" max="15826" width="9.6328125" style="2" customWidth="1"/>
    <col min="15827" max="15827" width="20.6328125" style="2" customWidth="1"/>
    <col min="15828" max="15828" width="6.453125" style="2" customWidth="1"/>
    <col min="15829" max="15832" width="7.6328125" style="2" bestFit="1" customWidth="1"/>
    <col min="15833" max="15833" width="9.90625" style="2" bestFit="1" customWidth="1"/>
    <col min="15834" max="15834" width="7.6328125" style="2" bestFit="1" customWidth="1"/>
    <col min="15835" max="15836" width="9.90625" style="2" bestFit="1" customWidth="1"/>
    <col min="15837" max="15842" width="4.36328125" style="2" customWidth="1"/>
    <col min="15843" max="15843" width="20.6328125" style="2" customWidth="1"/>
    <col min="15844" max="16078" width="8.7265625" style="2"/>
    <col min="16079" max="16080" width="4.36328125" style="2" customWidth="1"/>
    <col min="16081" max="16081" width="8" style="2" customWidth="1"/>
    <col min="16082" max="16082" width="9.6328125" style="2" customWidth="1"/>
    <col min="16083" max="16083" width="20.6328125" style="2" customWidth="1"/>
    <col min="16084" max="16084" width="6.453125" style="2" customWidth="1"/>
    <col min="16085" max="16088" width="7.6328125" style="2" bestFit="1" customWidth="1"/>
    <col min="16089" max="16089" width="9.90625" style="2" bestFit="1" customWidth="1"/>
    <col min="16090" max="16090" width="7.6328125" style="2" bestFit="1" customWidth="1"/>
    <col min="16091" max="16092" width="9.90625" style="2" bestFit="1" customWidth="1"/>
    <col min="16093" max="16098" width="4.36328125" style="2" customWidth="1"/>
    <col min="16099" max="16099" width="20.6328125" style="2" customWidth="1"/>
    <col min="16100" max="16384" width="8.7265625" style="2"/>
  </cols>
  <sheetData>
    <row r="1" spans="1:29" s="77" customFormat="1" ht="23.5" customHeight="1" x14ac:dyDescent="0.3">
      <c r="A1" s="84" t="s">
        <v>312</v>
      </c>
      <c r="B1" s="90"/>
      <c r="C1" s="90"/>
      <c r="D1" s="125"/>
      <c r="E1" s="90"/>
      <c r="F1" s="90"/>
      <c r="G1" s="126" t="s">
        <v>488</v>
      </c>
      <c r="K1" s="76"/>
      <c r="L1" s="76"/>
      <c r="M1" s="76"/>
      <c r="O1" s="29"/>
      <c r="P1" s="29"/>
      <c r="Q1" s="29"/>
      <c r="R1" s="29"/>
      <c r="S1" s="29"/>
      <c r="T1" s="29"/>
      <c r="U1" s="29"/>
      <c r="V1" s="29"/>
      <c r="W1" s="29"/>
      <c r="X1" s="90"/>
      <c r="Y1" s="90"/>
      <c r="Z1" s="90"/>
      <c r="AA1" s="90"/>
      <c r="AB1" s="90"/>
      <c r="AC1" s="90"/>
    </row>
    <row r="2" spans="1:29" ht="5" customHeight="1" thickBot="1" x14ac:dyDescent="0.25"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s="4" customFormat="1" ht="18.5" customHeight="1" thickBot="1" x14ac:dyDescent="0.25">
      <c r="A3" s="226" t="s">
        <v>1</v>
      </c>
      <c r="B3" s="227"/>
      <c r="C3" s="227"/>
      <c r="D3" s="227"/>
      <c r="E3" s="228"/>
      <c r="F3" s="221" t="s">
        <v>314</v>
      </c>
      <c r="G3" s="31"/>
      <c r="H3" s="31"/>
      <c r="I3" s="118" t="s">
        <v>2</v>
      </c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8" t="s">
        <v>305</v>
      </c>
      <c r="Y3" s="119"/>
      <c r="Z3" s="119"/>
      <c r="AA3" s="119"/>
      <c r="AB3" s="119"/>
      <c r="AC3" s="127"/>
    </row>
    <row r="4" spans="1:29" s="4" customFormat="1" ht="18.5" customHeight="1" thickBot="1" x14ac:dyDescent="0.25">
      <c r="A4" s="224" t="s">
        <v>169</v>
      </c>
      <c r="B4" s="225"/>
      <c r="C4" s="224" t="s">
        <v>3</v>
      </c>
      <c r="D4" s="225"/>
      <c r="E4" s="32"/>
      <c r="F4" s="222"/>
      <c r="G4" s="33"/>
      <c r="H4" s="33"/>
      <c r="I4" s="17" t="s">
        <v>315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20" t="s">
        <v>306</v>
      </c>
      <c r="Y4" s="121"/>
      <c r="Z4" s="121"/>
      <c r="AA4" s="121"/>
      <c r="AB4" s="121"/>
      <c r="AC4" s="209"/>
    </row>
    <row r="5" spans="1:29" s="4" customFormat="1" ht="12.5" customHeight="1" x14ac:dyDescent="0.2">
      <c r="A5" s="34"/>
      <c r="B5" s="35"/>
      <c r="C5" s="34"/>
      <c r="D5" s="35"/>
      <c r="E5" s="36"/>
      <c r="F5" s="222"/>
      <c r="G5" s="33"/>
      <c r="H5" s="33"/>
      <c r="I5" s="5">
        <v>1</v>
      </c>
      <c r="J5" s="6">
        <v>6</v>
      </c>
      <c r="K5" s="6">
        <v>11</v>
      </c>
      <c r="L5" s="6">
        <v>20</v>
      </c>
      <c r="M5" s="6">
        <v>26</v>
      </c>
      <c r="N5" s="6">
        <v>27</v>
      </c>
      <c r="O5" s="108">
        <v>39</v>
      </c>
      <c r="P5" s="6">
        <v>46</v>
      </c>
      <c r="Q5" s="25">
        <v>52</v>
      </c>
      <c r="R5" s="6">
        <v>53</v>
      </c>
      <c r="S5" s="6">
        <v>55</v>
      </c>
      <c r="T5" s="6">
        <v>98</v>
      </c>
      <c r="U5" s="6">
        <v>99</v>
      </c>
      <c r="V5" s="6">
        <v>101</v>
      </c>
      <c r="W5" s="6">
        <v>106</v>
      </c>
      <c r="X5" s="122">
        <v>300</v>
      </c>
      <c r="Y5" s="123"/>
      <c r="Z5" s="124"/>
      <c r="AA5" s="124"/>
      <c r="AB5" s="124"/>
      <c r="AC5" s="210"/>
    </row>
    <row r="6" spans="1:29" s="4" customFormat="1" ht="170" customHeight="1" thickBot="1" x14ac:dyDescent="0.25">
      <c r="A6" s="37" t="s">
        <v>194</v>
      </c>
      <c r="B6" s="38" t="s">
        <v>5</v>
      </c>
      <c r="C6" s="37" t="s">
        <v>4</v>
      </c>
      <c r="D6" s="38" t="s">
        <v>5</v>
      </c>
      <c r="E6" s="39" t="s">
        <v>304</v>
      </c>
      <c r="F6" s="223"/>
      <c r="G6" s="40" t="s">
        <v>6</v>
      </c>
      <c r="H6" s="40" t="s">
        <v>152</v>
      </c>
      <c r="I6" s="199" t="str">
        <f>HYPERLINK("#分類事項一覧! $B$3 "," 男女")</f>
        <v xml:space="preserve"> 男女</v>
      </c>
      <c r="J6" s="200" t="str">
        <f>HYPERLINK("#分類事項一覧! $B$48 "," 年齢")</f>
        <v xml:space="preserve"> 年齢</v>
      </c>
      <c r="K6" s="200" t="str">
        <f>HYPERLINK("#分類事項一覧! $B$117 "," 就業状態・仕事の主従")</f>
        <v xml:space="preserve"> 就業状態・仕事の主従</v>
      </c>
      <c r="L6" s="200" t="str">
        <f>HYPERLINK("#分類事項一覧! $B$247 "," 従業上の地位・雇用形態")</f>
        <v xml:space="preserve"> 従業上の地位・雇用形態</v>
      </c>
      <c r="M6" s="200" t="str">
        <f>HYPERLINK("#分類事項一覧! $B$358 "," 産業")</f>
        <v xml:space="preserve"> 産業</v>
      </c>
      <c r="N6" s="200" t="str">
        <f>HYPERLINK("#分類事項一覧! $B$395 "," 職業")</f>
        <v xml:space="preserve"> 職業</v>
      </c>
      <c r="O6" s="200" t="str">
        <f>HYPERLINK("#分類事項一覧! $B$617 "," テレワーク実施の有無・頻度・テレワーク実施の場所")</f>
        <v xml:space="preserve"> テレワーク実施の有無・頻度・テレワーク実施の場所</v>
      </c>
      <c r="P6" s="200" t="str">
        <f>HYPERLINK("#分類事項一覧! $B$740 "," 就業希望意識")</f>
        <v xml:space="preserve"> 就業希望意識</v>
      </c>
      <c r="Q6" s="200" t="str">
        <f>HYPERLINK("#分類事項一覧! $B$807 "," 副業の有無・副業の従業上の地位・雇用形態")</f>
        <v xml:space="preserve"> 副業の有無・副業の従業上の地位・雇用形態</v>
      </c>
      <c r="R6" s="200" t="str">
        <f>HYPERLINK("#分類事項一覧! $B$818 "," フリーランスの本業・副業の別")</f>
        <v xml:space="preserve"> フリーランスの本業・副業の別</v>
      </c>
      <c r="S6" s="200" t="str">
        <f>HYPERLINK("#分類事項一覧! $B$846 "," 就業希望の有無・求職活動の有無")</f>
        <v xml:space="preserve"> 就業希望の有無・求職活動の有無</v>
      </c>
      <c r="T6" s="200" t="str">
        <f>HYPERLINK("#分類事項一覧! $B$1308 "," 介護の有無・頻度")</f>
        <v xml:space="preserve"> 介護の有無・頻度</v>
      </c>
      <c r="U6" s="200" t="str">
        <f>HYPERLINK("#分類事項一覧! $B$1323 "," 介護の有無・頻度・介護休業等制度利用の有無")</f>
        <v xml:space="preserve"> 介護の有無・頻度・介護休業等制度利用の有無</v>
      </c>
      <c r="V6" s="200" t="str">
        <f>HYPERLINK("#分類事項一覧! $B$1334 "," 介護休業等制度利用の有無・介護休業等制度の種類")</f>
        <v xml:space="preserve"> 介護休業等制度利用の有無・介護休業等制度の種類</v>
      </c>
      <c r="W6" s="200" t="str">
        <f>HYPERLINK("#分類事項一覧! $B$1389 "," 本業の従業上の地位・雇用形態")</f>
        <v xml:space="preserve"> 本業の従業上の地位・雇用形態</v>
      </c>
      <c r="X6" s="208" t="str">
        <f>HYPERLINK("#分類事項一覧! $B$2321 "," 地域区分")</f>
        <v xml:space="preserve"> 地域区分</v>
      </c>
      <c r="Y6" s="41" t="s">
        <v>307</v>
      </c>
      <c r="Z6" s="66" t="s">
        <v>308</v>
      </c>
      <c r="AA6" s="66" t="s">
        <v>309</v>
      </c>
      <c r="AB6" s="66" t="s">
        <v>310</v>
      </c>
      <c r="AC6" s="211" t="s">
        <v>311</v>
      </c>
    </row>
    <row r="7" spans="1:29" s="3" customFormat="1" ht="12" x14ac:dyDescent="0.2">
      <c r="A7" s="42" t="s">
        <v>255</v>
      </c>
      <c r="B7" s="43" t="s">
        <v>7</v>
      </c>
      <c r="C7" s="42" t="s">
        <v>114</v>
      </c>
      <c r="D7" s="43" t="s">
        <v>7</v>
      </c>
      <c r="E7" s="44" t="s">
        <v>104</v>
      </c>
      <c r="F7" s="44" t="s">
        <v>489</v>
      </c>
      <c r="G7" s="45" t="s">
        <v>0</v>
      </c>
      <c r="H7" s="45" t="s">
        <v>158</v>
      </c>
      <c r="I7" s="9">
        <v>3</v>
      </c>
      <c r="J7" s="10">
        <v>14</v>
      </c>
      <c r="K7" s="10">
        <v>5</v>
      </c>
      <c r="L7" s="10"/>
      <c r="M7" s="10"/>
      <c r="N7" s="10"/>
      <c r="O7" s="46"/>
      <c r="P7" s="10"/>
      <c r="Q7" s="46"/>
      <c r="R7" s="46"/>
      <c r="S7" s="10"/>
      <c r="T7" s="10"/>
      <c r="U7" s="10">
        <v>5</v>
      </c>
      <c r="V7" s="10"/>
      <c r="W7" s="46"/>
      <c r="X7" s="67">
        <v>134</v>
      </c>
      <c r="Y7" s="10" t="s">
        <v>131</v>
      </c>
      <c r="Z7" s="24" t="s">
        <v>131</v>
      </c>
      <c r="AA7" s="24" t="s">
        <v>131</v>
      </c>
      <c r="AB7" s="24" t="s">
        <v>131</v>
      </c>
      <c r="AC7" s="26" t="s">
        <v>131</v>
      </c>
    </row>
    <row r="8" spans="1:29" s="3" customFormat="1" ht="12" x14ac:dyDescent="0.2">
      <c r="A8" s="47" t="s">
        <v>255</v>
      </c>
      <c r="B8" s="48" t="s">
        <v>8</v>
      </c>
      <c r="C8" s="47" t="s">
        <v>114</v>
      </c>
      <c r="D8" s="48" t="s">
        <v>8</v>
      </c>
      <c r="E8" s="60" t="s">
        <v>104</v>
      </c>
      <c r="F8" s="60" t="s">
        <v>490</v>
      </c>
      <c r="G8" s="50" t="s">
        <v>9</v>
      </c>
      <c r="H8" s="50" t="s">
        <v>158</v>
      </c>
      <c r="I8" s="11">
        <v>3</v>
      </c>
      <c r="J8" s="12">
        <v>14</v>
      </c>
      <c r="K8" s="12"/>
      <c r="L8" s="12"/>
      <c r="M8" s="12"/>
      <c r="N8" s="12"/>
      <c r="O8" s="51"/>
      <c r="P8" s="12">
        <v>5</v>
      </c>
      <c r="Q8" s="51"/>
      <c r="R8" s="51"/>
      <c r="S8" s="12"/>
      <c r="T8" s="12"/>
      <c r="U8" s="12">
        <v>5</v>
      </c>
      <c r="V8" s="12"/>
      <c r="W8" s="51"/>
      <c r="X8" s="68">
        <v>134</v>
      </c>
      <c r="Y8" s="12" t="s">
        <v>131</v>
      </c>
      <c r="Z8" s="13" t="s">
        <v>131</v>
      </c>
      <c r="AA8" s="13" t="s">
        <v>131</v>
      </c>
      <c r="AB8" s="13" t="s">
        <v>131</v>
      </c>
      <c r="AC8" s="19" t="s">
        <v>131</v>
      </c>
    </row>
    <row r="9" spans="1:29" s="3" customFormat="1" ht="12" x14ac:dyDescent="0.2">
      <c r="A9" s="47" t="s">
        <v>255</v>
      </c>
      <c r="B9" s="48" t="s">
        <v>10</v>
      </c>
      <c r="C9" s="47" t="s">
        <v>114</v>
      </c>
      <c r="D9" s="48" t="s">
        <v>10</v>
      </c>
      <c r="E9" s="49" t="s">
        <v>104</v>
      </c>
      <c r="F9" s="49" t="s">
        <v>491</v>
      </c>
      <c r="G9" s="50" t="s">
        <v>9</v>
      </c>
      <c r="H9" s="50" t="s">
        <v>158</v>
      </c>
      <c r="I9" s="11">
        <v>3</v>
      </c>
      <c r="J9" s="12">
        <v>14</v>
      </c>
      <c r="K9" s="12"/>
      <c r="L9" s="51">
        <v>5</v>
      </c>
      <c r="M9" s="12"/>
      <c r="N9" s="12"/>
      <c r="O9" s="51"/>
      <c r="P9" s="12"/>
      <c r="Q9" s="51"/>
      <c r="R9" s="51"/>
      <c r="S9" s="12"/>
      <c r="T9" s="12"/>
      <c r="U9" s="12">
        <v>5</v>
      </c>
      <c r="V9" s="12"/>
      <c r="W9" s="51"/>
      <c r="X9" s="68">
        <v>134</v>
      </c>
      <c r="Y9" s="12" t="s">
        <v>131</v>
      </c>
      <c r="Z9" s="13" t="s">
        <v>131</v>
      </c>
      <c r="AA9" s="13" t="s">
        <v>131</v>
      </c>
      <c r="AB9" s="13" t="s">
        <v>131</v>
      </c>
      <c r="AC9" s="19" t="s">
        <v>131</v>
      </c>
    </row>
    <row r="10" spans="1:29" s="3" customFormat="1" ht="12" x14ac:dyDescent="0.2">
      <c r="A10" s="47" t="s">
        <v>255</v>
      </c>
      <c r="B10" s="48" t="s">
        <v>12</v>
      </c>
      <c r="C10" s="47" t="s">
        <v>114</v>
      </c>
      <c r="D10" s="48" t="s">
        <v>12</v>
      </c>
      <c r="E10" s="49" t="s">
        <v>104</v>
      </c>
      <c r="F10" s="49" t="s">
        <v>492</v>
      </c>
      <c r="G10" s="50" t="s">
        <v>11</v>
      </c>
      <c r="H10" s="50" t="s">
        <v>158</v>
      </c>
      <c r="I10" s="11">
        <v>3</v>
      </c>
      <c r="J10" s="12">
        <v>14</v>
      </c>
      <c r="K10" s="12"/>
      <c r="L10" s="12"/>
      <c r="M10" s="12"/>
      <c r="N10" s="12"/>
      <c r="O10" s="51"/>
      <c r="P10" s="12"/>
      <c r="Q10" s="51"/>
      <c r="R10" s="51"/>
      <c r="S10" s="12">
        <v>5</v>
      </c>
      <c r="T10" s="12"/>
      <c r="U10" s="12">
        <v>5</v>
      </c>
      <c r="V10" s="12"/>
      <c r="W10" s="51"/>
      <c r="X10" s="68">
        <v>134</v>
      </c>
      <c r="Y10" s="12" t="s">
        <v>131</v>
      </c>
      <c r="Z10" s="13" t="s">
        <v>131</v>
      </c>
      <c r="AA10" s="13" t="s">
        <v>131</v>
      </c>
      <c r="AB10" s="13" t="s">
        <v>131</v>
      </c>
      <c r="AC10" s="19" t="s">
        <v>131</v>
      </c>
    </row>
    <row r="11" spans="1:29" s="3" customFormat="1" ht="12" x14ac:dyDescent="0.2">
      <c r="A11" s="47" t="s">
        <v>256</v>
      </c>
      <c r="B11" s="48" t="s">
        <v>15</v>
      </c>
      <c r="C11" s="47" t="s">
        <v>115</v>
      </c>
      <c r="D11" s="48" t="s">
        <v>15</v>
      </c>
      <c r="E11" s="49" t="s">
        <v>105</v>
      </c>
      <c r="F11" s="49" t="s">
        <v>493</v>
      </c>
      <c r="G11" s="50" t="s">
        <v>167</v>
      </c>
      <c r="H11" s="50" t="s">
        <v>158</v>
      </c>
      <c r="I11" s="11">
        <v>3</v>
      </c>
      <c r="J11" s="12">
        <v>14</v>
      </c>
      <c r="K11" s="12"/>
      <c r="L11" s="12" t="s">
        <v>303</v>
      </c>
      <c r="M11" s="12"/>
      <c r="N11" s="12"/>
      <c r="O11" s="51"/>
      <c r="P11" s="12"/>
      <c r="Q11" s="51"/>
      <c r="R11" s="51"/>
      <c r="S11" s="12"/>
      <c r="T11" s="12"/>
      <c r="U11" s="12"/>
      <c r="V11" s="12">
        <v>9</v>
      </c>
      <c r="W11" s="51"/>
      <c r="X11" s="68">
        <v>134</v>
      </c>
      <c r="Y11" s="12" t="s">
        <v>131</v>
      </c>
      <c r="Z11" s="13" t="s">
        <v>131</v>
      </c>
      <c r="AA11" s="13" t="s">
        <v>131</v>
      </c>
      <c r="AB11" s="13" t="s">
        <v>131</v>
      </c>
      <c r="AC11" s="19" t="s">
        <v>131</v>
      </c>
    </row>
    <row r="12" spans="1:29" s="3" customFormat="1" ht="12" x14ac:dyDescent="0.2">
      <c r="A12" s="47" t="s">
        <v>296</v>
      </c>
      <c r="B12" s="62" t="s">
        <v>15</v>
      </c>
      <c r="C12" s="61" t="s">
        <v>116</v>
      </c>
      <c r="D12" s="62" t="s">
        <v>15</v>
      </c>
      <c r="E12" s="88" t="s">
        <v>45</v>
      </c>
      <c r="F12" s="88" t="s">
        <v>494</v>
      </c>
      <c r="G12" s="64" t="s">
        <v>164</v>
      </c>
      <c r="H12" s="64" t="s">
        <v>158</v>
      </c>
      <c r="I12" s="21">
        <v>3</v>
      </c>
      <c r="J12" s="22"/>
      <c r="K12" s="22"/>
      <c r="L12" s="22" t="s">
        <v>300</v>
      </c>
      <c r="M12" s="22"/>
      <c r="N12" s="22"/>
      <c r="O12" s="65"/>
      <c r="P12" s="22">
        <v>5</v>
      </c>
      <c r="Q12" s="65"/>
      <c r="R12" s="65"/>
      <c r="S12" s="22"/>
      <c r="T12" s="22">
        <v>7</v>
      </c>
      <c r="U12" s="22"/>
      <c r="V12" s="22"/>
      <c r="W12" s="65"/>
      <c r="X12" s="68">
        <v>134</v>
      </c>
      <c r="Y12" s="12" t="s">
        <v>131</v>
      </c>
      <c r="Z12" s="13" t="s">
        <v>131</v>
      </c>
      <c r="AA12" s="13" t="s">
        <v>131</v>
      </c>
      <c r="AB12" s="13" t="s">
        <v>131</v>
      </c>
      <c r="AC12" s="19" t="s">
        <v>131</v>
      </c>
    </row>
    <row r="13" spans="1:29" s="4" customFormat="1" ht="12" x14ac:dyDescent="0.2">
      <c r="A13" s="47" t="s">
        <v>254</v>
      </c>
      <c r="B13" s="48"/>
      <c r="C13" s="109" t="s">
        <v>45</v>
      </c>
      <c r="D13" s="48"/>
      <c r="E13" s="49" t="s">
        <v>45</v>
      </c>
      <c r="F13" s="49" t="s">
        <v>495</v>
      </c>
      <c r="G13" s="50" t="s">
        <v>141</v>
      </c>
      <c r="H13" s="50" t="s">
        <v>158</v>
      </c>
      <c r="I13" s="11">
        <v>3</v>
      </c>
      <c r="J13" s="12"/>
      <c r="K13" s="133"/>
      <c r="L13" s="12" t="s">
        <v>302</v>
      </c>
      <c r="M13" s="12">
        <v>21</v>
      </c>
      <c r="N13" s="12"/>
      <c r="O13" s="12">
        <v>11</v>
      </c>
      <c r="P13" s="133"/>
      <c r="Q13" s="139"/>
      <c r="R13" s="133"/>
      <c r="S13" s="133"/>
      <c r="T13" s="12">
        <v>3</v>
      </c>
      <c r="U13" s="133"/>
      <c r="V13" s="133"/>
      <c r="W13" s="133"/>
      <c r="X13" s="68">
        <v>134</v>
      </c>
      <c r="Y13" s="12" t="s">
        <v>131</v>
      </c>
      <c r="Z13" s="13" t="s">
        <v>131</v>
      </c>
      <c r="AA13" s="13" t="s">
        <v>131</v>
      </c>
      <c r="AB13" s="13" t="s">
        <v>131</v>
      </c>
      <c r="AC13" s="19" t="s">
        <v>131</v>
      </c>
    </row>
    <row r="14" spans="1:29" s="4" customFormat="1" ht="12" x14ac:dyDescent="0.2">
      <c r="A14" s="47" t="s">
        <v>257</v>
      </c>
      <c r="B14" s="48"/>
      <c r="C14" s="109" t="s">
        <v>45</v>
      </c>
      <c r="D14" s="48"/>
      <c r="E14" s="49" t="s">
        <v>45</v>
      </c>
      <c r="F14" s="49" t="s">
        <v>496</v>
      </c>
      <c r="G14" s="50" t="s">
        <v>141</v>
      </c>
      <c r="H14" s="50" t="s">
        <v>158</v>
      </c>
      <c r="I14" s="11">
        <v>3</v>
      </c>
      <c r="J14" s="12"/>
      <c r="K14" s="133"/>
      <c r="L14" s="12" t="s">
        <v>302</v>
      </c>
      <c r="M14" s="12"/>
      <c r="N14" s="12">
        <v>13</v>
      </c>
      <c r="O14" s="12">
        <v>11</v>
      </c>
      <c r="P14" s="133"/>
      <c r="Q14" s="139"/>
      <c r="R14" s="133"/>
      <c r="S14" s="133"/>
      <c r="T14" s="12">
        <v>3</v>
      </c>
      <c r="U14" s="133"/>
      <c r="V14" s="133"/>
      <c r="W14" s="133"/>
      <c r="X14" s="68">
        <v>134</v>
      </c>
      <c r="Y14" s="12" t="s">
        <v>131</v>
      </c>
      <c r="Z14" s="13" t="s">
        <v>131</v>
      </c>
      <c r="AA14" s="13" t="s">
        <v>131</v>
      </c>
      <c r="AB14" s="13" t="s">
        <v>131</v>
      </c>
      <c r="AC14" s="19" t="s">
        <v>131</v>
      </c>
    </row>
    <row r="15" spans="1:29" s="4" customFormat="1" ht="12" x14ac:dyDescent="0.2">
      <c r="A15" s="47" t="s">
        <v>258</v>
      </c>
      <c r="B15" s="48"/>
      <c r="C15" s="109" t="s">
        <v>45</v>
      </c>
      <c r="D15" s="48"/>
      <c r="E15" s="49" t="s">
        <v>45</v>
      </c>
      <c r="F15" s="49" t="s">
        <v>497</v>
      </c>
      <c r="G15" s="50" t="s">
        <v>141</v>
      </c>
      <c r="H15" s="50" t="s">
        <v>158</v>
      </c>
      <c r="I15" s="11">
        <v>3</v>
      </c>
      <c r="J15" s="12">
        <v>7</v>
      </c>
      <c r="K15" s="133"/>
      <c r="L15" s="12">
        <v>2</v>
      </c>
      <c r="M15" s="12"/>
      <c r="N15" s="12"/>
      <c r="O15" s="12">
        <v>11</v>
      </c>
      <c r="P15" s="133"/>
      <c r="Q15" s="139"/>
      <c r="R15" s="133"/>
      <c r="S15" s="133"/>
      <c r="T15" s="12">
        <v>3</v>
      </c>
      <c r="U15" s="133"/>
      <c r="V15" s="133"/>
      <c r="W15" s="133"/>
      <c r="X15" s="68">
        <v>134</v>
      </c>
      <c r="Y15" s="12" t="s">
        <v>131</v>
      </c>
      <c r="Z15" s="13" t="s">
        <v>131</v>
      </c>
      <c r="AA15" s="13" t="s">
        <v>131</v>
      </c>
      <c r="AB15" s="13" t="s">
        <v>131</v>
      </c>
      <c r="AC15" s="19" t="s">
        <v>131</v>
      </c>
    </row>
    <row r="16" spans="1:29" s="4" customFormat="1" ht="12" x14ac:dyDescent="0.2">
      <c r="A16" s="47" t="s">
        <v>259</v>
      </c>
      <c r="B16" s="48"/>
      <c r="C16" s="109" t="s">
        <v>45</v>
      </c>
      <c r="D16" s="48"/>
      <c r="E16" s="49" t="s">
        <v>45</v>
      </c>
      <c r="F16" s="49" t="s">
        <v>498</v>
      </c>
      <c r="G16" s="50" t="s">
        <v>9</v>
      </c>
      <c r="H16" s="50" t="s">
        <v>158</v>
      </c>
      <c r="I16" s="11">
        <v>3</v>
      </c>
      <c r="J16" s="12"/>
      <c r="K16" s="12"/>
      <c r="L16" s="12"/>
      <c r="M16" s="12"/>
      <c r="N16" s="12"/>
      <c r="O16" s="12"/>
      <c r="P16" s="12"/>
      <c r="Q16" s="12">
        <v>5</v>
      </c>
      <c r="R16" s="51"/>
      <c r="S16" s="12"/>
      <c r="T16" s="12">
        <v>3</v>
      </c>
      <c r="U16" s="12"/>
      <c r="V16" s="12"/>
      <c r="W16" s="79">
        <v>5</v>
      </c>
      <c r="X16" s="68">
        <v>134</v>
      </c>
      <c r="Y16" s="12" t="s">
        <v>131</v>
      </c>
      <c r="Z16" s="13" t="s">
        <v>131</v>
      </c>
      <c r="AA16" s="13" t="s">
        <v>131</v>
      </c>
      <c r="AB16" s="13" t="s">
        <v>131</v>
      </c>
      <c r="AC16" s="19" t="s">
        <v>131</v>
      </c>
    </row>
    <row r="17" spans="1:29" s="4" customFormat="1" ht="24.5" thickBot="1" x14ac:dyDescent="0.25">
      <c r="A17" s="52" t="s">
        <v>260</v>
      </c>
      <c r="B17" s="53"/>
      <c r="C17" s="98" t="s">
        <v>45</v>
      </c>
      <c r="D17" s="53"/>
      <c r="E17" s="54" t="s">
        <v>45</v>
      </c>
      <c r="F17" s="54" t="s">
        <v>499</v>
      </c>
      <c r="G17" s="55" t="s">
        <v>195</v>
      </c>
      <c r="H17" s="55" t="s">
        <v>158</v>
      </c>
      <c r="I17" s="14">
        <v>3</v>
      </c>
      <c r="J17" s="15">
        <v>7</v>
      </c>
      <c r="K17" s="138"/>
      <c r="L17" s="15"/>
      <c r="M17" s="15"/>
      <c r="N17" s="15"/>
      <c r="O17" s="15"/>
      <c r="P17" s="138"/>
      <c r="Q17" s="140"/>
      <c r="R17" s="138">
        <v>4</v>
      </c>
      <c r="S17" s="138"/>
      <c r="T17" s="15">
        <v>9</v>
      </c>
      <c r="U17" s="138"/>
      <c r="V17" s="138"/>
      <c r="W17" s="138"/>
      <c r="X17" s="69">
        <v>134</v>
      </c>
      <c r="Y17" s="15" t="s">
        <v>131</v>
      </c>
      <c r="Z17" s="16" t="s">
        <v>131</v>
      </c>
      <c r="AA17" s="16" t="s">
        <v>131</v>
      </c>
      <c r="AB17" s="16" t="s">
        <v>131</v>
      </c>
      <c r="AC17" s="20" t="s">
        <v>131</v>
      </c>
    </row>
    <row r="18" spans="1:29" s="4" customFormat="1" ht="12" x14ac:dyDescent="0.2">
      <c r="X18" s="141"/>
      <c r="Y18" s="141"/>
      <c r="Z18" s="141"/>
      <c r="AA18" s="141"/>
      <c r="AB18" s="141"/>
      <c r="AC18" s="141"/>
    </row>
    <row r="19" spans="1:29" x14ac:dyDescent="0.2">
      <c r="C19" s="2"/>
      <c r="D19" s="2"/>
      <c r="E19" s="2"/>
      <c r="F19" s="2"/>
      <c r="G19" s="2"/>
      <c r="H19" s="2"/>
      <c r="X19"/>
      <c r="Y19"/>
      <c r="Z19"/>
      <c r="AA19"/>
      <c r="AB19"/>
      <c r="AC19"/>
    </row>
    <row r="20" spans="1:29" x14ac:dyDescent="0.2">
      <c r="C20" s="2"/>
      <c r="D20" s="2"/>
      <c r="E20" s="2"/>
      <c r="F20" s="2"/>
      <c r="G20" s="2"/>
      <c r="H20" s="2"/>
      <c r="X20"/>
      <c r="Y20"/>
      <c r="Z20"/>
      <c r="AA20"/>
      <c r="AB20"/>
      <c r="AC20"/>
    </row>
    <row r="21" spans="1:29" x14ac:dyDescent="0.2">
      <c r="C21" s="2"/>
      <c r="D21" s="2"/>
      <c r="E21" s="2"/>
      <c r="F21" s="2"/>
      <c r="G21" s="2"/>
      <c r="H21" s="2"/>
      <c r="X21"/>
      <c r="Y21"/>
      <c r="Z21"/>
      <c r="AA21"/>
      <c r="AB21"/>
      <c r="AC21"/>
    </row>
    <row r="22" spans="1:29" x14ac:dyDescent="0.2">
      <c r="C22" s="2"/>
      <c r="D22" s="2"/>
      <c r="E22" s="2"/>
      <c r="F22" s="2"/>
      <c r="G22" s="2"/>
      <c r="H22" s="2"/>
      <c r="X22"/>
      <c r="Y22"/>
      <c r="Z22"/>
      <c r="AA22"/>
      <c r="AB22"/>
      <c r="AC22"/>
    </row>
    <row r="23" spans="1:29" x14ac:dyDescent="0.2">
      <c r="C23" s="2"/>
      <c r="D23" s="2"/>
      <c r="E23" s="2"/>
      <c r="F23" s="2"/>
      <c r="G23" s="2"/>
      <c r="H23" s="2"/>
      <c r="X23"/>
      <c r="Y23"/>
      <c r="Z23"/>
      <c r="AA23"/>
      <c r="AB23"/>
      <c r="AC23"/>
    </row>
    <row r="24" spans="1:29" x14ac:dyDescent="0.2">
      <c r="C24" s="2"/>
      <c r="D24" s="2"/>
      <c r="E24" s="2"/>
      <c r="F24" s="2"/>
      <c r="G24" s="2"/>
      <c r="H24" s="2"/>
      <c r="X24"/>
      <c r="Y24"/>
      <c r="Z24"/>
      <c r="AA24"/>
      <c r="AB24"/>
      <c r="AC24"/>
    </row>
    <row r="25" spans="1:29" x14ac:dyDescent="0.2">
      <c r="C25" s="2"/>
      <c r="D25" s="2"/>
      <c r="E25" s="2"/>
      <c r="F25" s="2"/>
      <c r="G25" s="2"/>
      <c r="H25" s="2"/>
      <c r="X25"/>
      <c r="Y25"/>
      <c r="Z25"/>
      <c r="AA25"/>
      <c r="AB25"/>
      <c r="AC25"/>
    </row>
    <row r="26" spans="1:29" x14ac:dyDescent="0.2">
      <c r="C26" s="2"/>
      <c r="D26" s="2"/>
      <c r="E26" s="2"/>
      <c r="F26" s="2"/>
      <c r="G26" s="2"/>
      <c r="H26" s="2"/>
      <c r="X26"/>
      <c r="Y26"/>
      <c r="Z26"/>
      <c r="AA26"/>
      <c r="AB26"/>
      <c r="AC26"/>
    </row>
    <row r="27" spans="1:29" x14ac:dyDescent="0.2">
      <c r="C27" s="2"/>
      <c r="D27" s="2"/>
      <c r="E27" s="2"/>
      <c r="F27" s="2"/>
      <c r="G27" s="2"/>
      <c r="H27" s="2"/>
      <c r="X27"/>
      <c r="Y27"/>
      <c r="Z27"/>
      <c r="AA27"/>
      <c r="AB27"/>
      <c r="AC27"/>
    </row>
    <row r="28" spans="1:29" x14ac:dyDescent="0.2">
      <c r="C28" s="2"/>
      <c r="D28" s="2"/>
      <c r="E28" s="2"/>
      <c r="F28" s="2"/>
      <c r="G28" s="2"/>
      <c r="H28" s="2"/>
      <c r="X28"/>
      <c r="Y28"/>
      <c r="Z28"/>
      <c r="AA28"/>
      <c r="AB28"/>
      <c r="AC28"/>
    </row>
    <row r="29" spans="1:29" x14ac:dyDescent="0.2">
      <c r="C29" s="2"/>
      <c r="D29" s="2"/>
      <c r="E29" s="2"/>
      <c r="F29" s="2"/>
      <c r="G29" s="2"/>
      <c r="H29" s="2"/>
      <c r="X29"/>
      <c r="Y29"/>
      <c r="Z29"/>
      <c r="AA29"/>
      <c r="AB29"/>
      <c r="AC29"/>
    </row>
    <row r="30" spans="1:29" x14ac:dyDescent="0.2">
      <c r="C30" s="2"/>
      <c r="D30" s="2"/>
      <c r="E30" s="2"/>
      <c r="F30" s="2"/>
      <c r="G30" s="2"/>
      <c r="H30" s="2"/>
      <c r="X30"/>
      <c r="Y30"/>
      <c r="Z30"/>
      <c r="AA30"/>
      <c r="AB30"/>
      <c r="AC30"/>
    </row>
    <row r="31" spans="1:29" x14ac:dyDescent="0.2">
      <c r="C31" s="2"/>
      <c r="D31" s="2"/>
      <c r="E31" s="2"/>
      <c r="F31" s="2"/>
      <c r="G31" s="2"/>
      <c r="H31" s="2"/>
      <c r="X31"/>
      <c r="Y31"/>
      <c r="Z31"/>
      <c r="AA31"/>
      <c r="AB31"/>
      <c r="AC31"/>
    </row>
    <row r="32" spans="1:29" x14ac:dyDescent="0.2">
      <c r="C32" s="2"/>
      <c r="D32" s="2"/>
      <c r="E32" s="2"/>
      <c r="F32" s="2"/>
      <c r="G32" s="2"/>
      <c r="H32" s="2"/>
      <c r="X32"/>
      <c r="Y32"/>
      <c r="Z32"/>
      <c r="AA32"/>
      <c r="AB32"/>
      <c r="AC32"/>
    </row>
    <row r="33" spans="3:29" x14ac:dyDescent="0.2">
      <c r="C33" s="2"/>
      <c r="D33" s="2"/>
      <c r="E33" s="2"/>
      <c r="F33" s="2"/>
      <c r="G33" s="2"/>
      <c r="H33" s="2"/>
      <c r="X33"/>
      <c r="Y33"/>
      <c r="Z33"/>
      <c r="AA33"/>
      <c r="AB33"/>
      <c r="AC33"/>
    </row>
    <row r="34" spans="3:29" ht="12" x14ac:dyDescent="0.2">
      <c r="C34" s="2"/>
      <c r="D34" s="2"/>
      <c r="E34" s="2"/>
      <c r="F34" s="2"/>
      <c r="G34" s="2"/>
      <c r="H34" s="2"/>
      <c r="X34" s="2"/>
      <c r="Y34" s="2"/>
      <c r="Z34" s="2"/>
      <c r="AA34" s="2"/>
      <c r="AB34" s="2"/>
      <c r="AC34" s="2"/>
    </row>
    <row r="35" spans="3:29" ht="12" x14ac:dyDescent="0.2">
      <c r="C35" s="2"/>
      <c r="D35" s="2"/>
      <c r="E35" s="2"/>
      <c r="F35" s="2"/>
      <c r="G35" s="2"/>
      <c r="H35" s="2"/>
      <c r="X35" s="2"/>
      <c r="Y35" s="2"/>
      <c r="Z35" s="2"/>
      <c r="AA35" s="2"/>
      <c r="AB35" s="2"/>
      <c r="AC35" s="2"/>
    </row>
    <row r="36" spans="3:29" ht="12" x14ac:dyDescent="0.2">
      <c r="C36" s="2"/>
      <c r="D36" s="2"/>
      <c r="E36" s="2"/>
      <c r="F36" s="2"/>
      <c r="G36" s="2"/>
      <c r="H36" s="2"/>
      <c r="X36" s="2"/>
      <c r="Y36" s="2"/>
      <c r="Z36" s="2"/>
      <c r="AA36" s="2"/>
      <c r="AB36" s="2"/>
      <c r="AC36" s="2"/>
    </row>
    <row r="37" spans="3:29" ht="12" x14ac:dyDescent="0.2">
      <c r="C37" s="2"/>
      <c r="D37" s="2"/>
      <c r="E37" s="2"/>
      <c r="F37" s="2"/>
      <c r="G37" s="2"/>
      <c r="H37" s="2"/>
      <c r="X37" s="2"/>
      <c r="Y37" s="2"/>
      <c r="Z37" s="2"/>
      <c r="AA37" s="2"/>
      <c r="AB37" s="2"/>
      <c r="AC37" s="2"/>
    </row>
    <row r="38" spans="3:29" ht="12" x14ac:dyDescent="0.2">
      <c r="C38" s="2"/>
      <c r="D38" s="2"/>
      <c r="E38" s="2"/>
      <c r="F38" s="2"/>
      <c r="G38" s="2"/>
      <c r="H38" s="2"/>
      <c r="X38" s="2"/>
      <c r="Y38" s="2"/>
      <c r="Z38" s="2"/>
      <c r="AA38" s="2"/>
      <c r="AB38" s="2"/>
      <c r="AC38" s="2"/>
    </row>
    <row r="39" spans="3:29" ht="12" x14ac:dyDescent="0.2">
      <c r="C39" s="2"/>
      <c r="D39" s="2"/>
      <c r="E39" s="2"/>
      <c r="F39" s="2"/>
      <c r="G39" s="2"/>
      <c r="H39" s="2"/>
      <c r="X39" s="2"/>
      <c r="Y39" s="2"/>
      <c r="Z39" s="2"/>
      <c r="AA39" s="2"/>
      <c r="AB39" s="2"/>
      <c r="AC39" s="2"/>
    </row>
    <row r="40" spans="3:29" ht="12" x14ac:dyDescent="0.2">
      <c r="C40" s="2"/>
      <c r="D40" s="2"/>
      <c r="E40" s="2"/>
      <c r="F40" s="2"/>
      <c r="G40" s="2"/>
      <c r="H40" s="2"/>
      <c r="X40" s="2"/>
      <c r="Y40" s="2"/>
      <c r="Z40" s="2"/>
      <c r="AA40" s="2"/>
      <c r="AB40" s="2"/>
      <c r="AC40" s="2"/>
    </row>
    <row r="41" spans="3:29" ht="12" x14ac:dyDescent="0.2">
      <c r="C41" s="2"/>
      <c r="D41" s="2"/>
      <c r="E41" s="2"/>
      <c r="F41" s="2"/>
      <c r="G41" s="2"/>
      <c r="H41" s="2"/>
      <c r="X41" s="2"/>
      <c r="Y41" s="2"/>
      <c r="Z41" s="2"/>
      <c r="AA41" s="2"/>
      <c r="AB41" s="2"/>
      <c r="AC41" s="2"/>
    </row>
    <row r="42" spans="3:29" ht="12" x14ac:dyDescent="0.2">
      <c r="C42" s="2"/>
      <c r="D42" s="2"/>
      <c r="E42" s="2"/>
      <c r="F42" s="2"/>
      <c r="G42" s="2"/>
      <c r="H42" s="2"/>
      <c r="X42" s="2"/>
      <c r="Y42" s="2"/>
      <c r="Z42" s="2"/>
      <c r="AA42" s="2"/>
      <c r="AB42" s="2"/>
      <c r="AC42" s="2"/>
    </row>
    <row r="43" spans="3:29" ht="12" x14ac:dyDescent="0.2">
      <c r="C43" s="2"/>
      <c r="D43" s="2"/>
      <c r="E43" s="2"/>
      <c r="F43" s="2"/>
      <c r="G43" s="2"/>
      <c r="H43" s="2"/>
      <c r="X43" s="2"/>
      <c r="Y43" s="2"/>
      <c r="Z43" s="2"/>
      <c r="AA43" s="2"/>
      <c r="AB43" s="2"/>
      <c r="AC43" s="2"/>
    </row>
    <row r="44" spans="3:29" ht="12" x14ac:dyDescent="0.2">
      <c r="C44" s="2"/>
      <c r="D44" s="2"/>
      <c r="E44" s="2"/>
      <c r="F44" s="2"/>
      <c r="G44" s="2"/>
      <c r="H44" s="2"/>
      <c r="X44" s="2"/>
      <c r="Y44" s="2"/>
      <c r="Z44" s="2"/>
      <c r="AA44" s="2"/>
      <c r="AB44" s="2"/>
      <c r="AC44" s="2"/>
    </row>
    <row r="45" spans="3:29" ht="12" x14ac:dyDescent="0.2">
      <c r="C45" s="2"/>
      <c r="D45" s="2"/>
      <c r="E45" s="2"/>
      <c r="F45" s="2"/>
      <c r="G45" s="2"/>
      <c r="H45" s="2"/>
      <c r="X45" s="2"/>
      <c r="Y45" s="2"/>
      <c r="Z45" s="2"/>
      <c r="AA45" s="2"/>
      <c r="AB45" s="2"/>
      <c r="AC45" s="2"/>
    </row>
    <row r="46" spans="3:29" ht="12" x14ac:dyDescent="0.2">
      <c r="C46" s="2"/>
      <c r="D46" s="2"/>
      <c r="E46" s="2"/>
      <c r="F46" s="2"/>
      <c r="G46" s="2"/>
      <c r="H46" s="2"/>
      <c r="X46" s="2"/>
      <c r="Y46" s="2"/>
      <c r="Z46" s="2"/>
      <c r="AA46" s="2"/>
      <c r="AB46" s="2"/>
      <c r="AC46" s="2"/>
    </row>
    <row r="47" spans="3:29" ht="12" x14ac:dyDescent="0.2">
      <c r="C47" s="2"/>
      <c r="D47" s="2"/>
      <c r="E47" s="2"/>
      <c r="F47" s="2"/>
      <c r="G47" s="2"/>
      <c r="H47" s="2"/>
      <c r="X47" s="2"/>
      <c r="Y47" s="2"/>
      <c r="Z47" s="2"/>
      <c r="AA47" s="2"/>
      <c r="AB47" s="2"/>
      <c r="AC47" s="2"/>
    </row>
    <row r="48" spans="3:29" ht="12" x14ac:dyDescent="0.2">
      <c r="C48" s="2"/>
      <c r="D48" s="2"/>
      <c r="E48" s="2"/>
      <c r="F48" s="2"/>
      <c r="G48" s="2"/>
      <c r="H48" s="2"/>
      <c r="X48" s="2"/>
      <c r="Y48" s="2"/>
      <c r="Z48" s="2"/>
      <c r="AA48" s="2"/>
      <c r="AB48" s="2"/>
      <c r="AC48" s="2"/>
    </row>
    <row r="49" spans="3:29" ht="12" x14ac:dyDescent="0.2">
      <c r="C49" s="2"/>
      <c r="D49" s="2"/>
      <c r="E49" s="2"/>
      <c r="F49" s="2"/>
      <c r="G49" s="2"/>
      <c r="H49" s="2"/>
      <c r="X49" s="2"/>
      <c r="Y49" s="2"/>
      <c r="Z49" s="2"/>
      <c r="AA49" s="2"/>
      <c r="AB49" s="2"/>
      <c r="AC49" s="2"/>
    </row>
    <row r="50" spans="3:29" ht="12" x14ac:dyDescent="0.2">
      <c r="C50" s="2"/>
      <c r="D50" s="2"/>
      <c r="E50" s="2"/>
      <c r="F50" s="2"/>
      <c r="G50" s="2"/>
      <c r="H50" s="2"/>
      <c r="X50" s="2"/>
      <c r="Y50" s="2"/>
      <c r="Z50" s="2"/>
      <c r="AA50" s="2"/>
      <c r="AB50" s="2"/>
      <c r="AC50" s="2"/>
    </row>
    <row r="51" spans="3:29" ht="12" x14ac:dyDescent="0.2">
      <c r="C51" s="2"/>
      <c r="D51" s="2"/>
      <c r="E51" s="2"/>
      <c r="F51" s="2"/>
      <c r="G51" s="2"/>
      <c r="H51" s="2"/>
      <c r="X51" s="2"/>
      <c r="Y51" s="2"/>
      <c r="Z51" s="2"/>
      <c r="AA51" s="2"/>
      <c r="AB51" s="2"/>
      <c r="AC51" s="2"/>
    </row>
    <row r="52" spans="3:29" ht="12" x14ac:dyDescent="0.2">
      <c r="C52" s="2"/>
      <c r="D52" s="2"/>
      <c r="E52" s="2"/>
      <c r="F52" s="2"/>
      <c r="G52" s="2"/>
      <c r="H52" s="2"/>
      <c r="X52" s="2"/>
      <c r="Y52" s="2"/>
      <c r="Z52" s="2"/>
      <c r="AA52" s="2"/>
      <c r="AB52" s="2"/>
      <c r="AC52" s="2"/>
    </row>
    <row r="53" spans="3:29" ht="12" x14ac:dyDescent="0.2">
      <c r="C53" s="2"/>
      <c r="D53" s="2"/>
      <c r="E53" s="2"/>
      <c r="F53" s="2"/>
      <c r="G53" s="2"/>
      <c r="H53" s="2"/>
      <c r="X53" s="2"/>
      <c r="Y53" s="2"/>
      <c r="Z53" s="2"/>
      <c r="AA53" s="2"/>
      <c r="AB53" s="2"/>
      <c r="AC53" s="2"/>
    </row>
    <row r="54" spans="3:29" ht="12" x14ac:dyDescent="0.2">
      <c r="C54" s="2"/>
      <c r="D54" s="2"/>
      <c r="E54" s="2"/>
      <c r="F54" s="2"/>
      <c r="G54" s="2"/>
      <c r="H54" s="2"/>
      <c r="X54" s="2"/>
      <c r="Y54" s="2"/>
      <c r="Z54" s="2"/>
      <c r="AA54" s="2"/>
      <c r="AB54" s="2"/>
      <c r="AC54" s="2"/>
    </row>
    <row r="55" spans="3:29" ht="12" x14ac:dyDescent="0.2">
      <c r="C55" s="2"/>
      <c r="D55" s="2"/>
      <c r="E55" s="2"/>
      <c r="F55" s="2"/>
      <c r="G55" s="2"/>
      <c r="H55" s="2"/>
      <c r="X55" s="2"/>
      <c r="Y55" s="2"/>
      <c r="Z55" s="2"/>
      <c r="AA55" s="2"/>
      <c r="AB55" s="2"/>
      <c r="AC55" s="2"/>
    </row>
    <row r="56" spans="3:29" ht="12" x14ac:dyDescent="0.2">
      <c r="C56" s="2"/>
      <c r="D56" s="2"/>
      <c r="E56" s="2"/>
      <c r="F56" s="2"/>
      <c r="G56" s="2"/>
      <c r="H56" s="2"/>
      <c r="X56" s="2"/>
      <c r="Y56" s="2"/>
      <c r="Z56" s="2"/>
      <c r="AA56" s="2"/>
      <c r="AB56" s="2"/>
      <c r="AC56" s="2"/>
    </row>
    <row r="57" spans="3:29" ht="12" x14ac:dyDescent="0.2">
      <c r="C57" s="2"/>
      <c r="D57" s="2"/>
      <c r="E57" s="2"/>
      <c r="F57" s="2"/>
      <c r="G57" s="2"/>
      <c r="H57" s="2"/>
      <c r="X57" s="2"/>
      <c r="Y57" s="2"/>
      <c r="Z57" s="2"/>
      <c r="AA57" s="2"/>
      <c r="AB57" s="2"/>
      <c r="AC57" s="2"/>
    </row>
    <row r="58" spans="3:29" ht="12" x14ac:dyDescent="0.2">
      <c r="C58" s="2"/>
      <c r="D58" s="2"/>
      <c r="E58" s="2"/>
      <c r="F58" s="2"/>
      <c r="G58" s="2"/>
      <c r="H58" s="2"/>
      <c r="X58" s="2"/>
      <c r="Y58" s="2"/>
      <c r="Z58" s="2"/>
      <c r="AA58" s="2"/>
      <c r="AB58" s="2"/>
      <c r="AC58" s="2"/>
    </row>
    <row r="59" spans="3:29" ht="12" x14ac:dyDescent="0.2">
      <c r="C59" s="2"/>
      <c r="D59" s="2"/>
      <c r="E59" s="2"/>
      <c r="F59" s="2"/>
      <c r="G59" s="2"/>
      <c r="H59" s="2"/>
      <c r="X59" s="2"/>
      <c r="Y59" s="2"/>
      <c r="Z59" s="2"/>
      <c r="AA59" s="2"/>
      <c r="AB59" s="2"/>
      <c r="AC59" s="2"/>
    </row>
    <row r="60" spans="3:29" ht="12" x14ac:dyDescent="0.2">
      <c r="C60" s="2"/>
      <c r="D60" s="2"/>
      <c r="E60" s="2"/>
      <c r="F60" s="2"/>
      <c r="G60" s="2"/>
      <c r="H60" s="2"/>
      <c r="X60" s="2"/>
      <c r="Y60" s="2"/>
      <c r="Z60" s="2"/>
      <c r="AA60" s="2"/>
      <c r="AB60" s="2"/>
      <c r="AC60" s="2"/>
    </row>
    <row r="61" spans="3:29" ht="12" x14ac:dyDescent="0.2">
      <c r="C61" s="2"/>
      <c r="D61" s="2"/>
      <c r="E61" s="2"/>
      <c r="F61" s="2"/>
      <c r="G61" s="2"/>
      <c r="H61" s="2"/>
      <c r="X61" s="2"/>
      <c r="Y61" s="2"/>
      <c r="Z61" s="2"/>
      <c r="AA61" s="2"/>
      <c r="AB61" s="2"/>
      <c r="AC61" s="2"/>
    </row>
    <row r="62" spans="3:29" ht="12" x14ac:dyDescent="0.2">
      <c r="C62" s="2"/>
      <c r="D62" s="2"/>
      <c r="E62" s="2"/>
      <c r="F62" s="2"/>
      <c r="G62" s="2"/>
      <c r="H62" s="2"/>
      <c r="X62" s="2"/>
      <c r="Y62" s="2"/>
      <c r="Z62" s="2"/>
      <c r="AA62" s="2"/>
      <c r="AB62" s="2"/>
      <c r="AC62" s="2"/>
    </row>
    <row r="63" spans="3:29" ht="12" x14ac:dyDescent="0.2">
      <c r="C63" s="2"/>
      <c r="D63" s="2"/>
      <c r="E63" s="2"/>
      <c r="F63" s="2"/>
      <c r="G63" s="2"/>
      <c r="H63" s="2"/>
      <c r="X63" s="2"/>
      <c r="Y63" s="2"/>
      <c r="Z63" s="2"/>
      <c r="AA63" s="2"/>
      <c r="AB63" s="2"/>
      <c r="AC63" s="2"/>
    </row>
    <row r="64" spans="3:29" ht="12" x14ac:dyDescent="0.2">
      <c r="C64" s="2"/>
      <c r="D64" s="2"/>
      <c r="E64" s="2"/>
      <c r="F64" s="2"/>
      <c r="G64" s="2"/>
      <c r="H64" s="2"/>
      <c r="X64" s="2"/>
      <c r="Y64" s="2"/>
      <c r="Z64" s="2"/>
      <c r="AA64" s="2"/>
      <c r="AB64" s="2"/>
      <c r="AC64" s="2"/>
    </row>
    <row r="65" spans="3:29" ht="12" x14ac:dyDescent="0.2">
      <c r="C65" s="2"/>
      <c r="D65" s="2"/>
      <c r="E65" s="2"/>
      <c r="F65" s="2"/>
      <c r="G65" s="2"/>
      <c r="H65" s="2"/>
      <c r="X65" s="2"/>
      <c r="Y65" s="2"/>
      <c r="Z65" s="2"/>
      <c r="AA65" s="2"/>
      <c r="AB65" s="2"/>
      <c r="AC65" s="2"/>
    </row>
    <row r="66" spans="3:29" ht="12" x14ac:dyDescent="0.2">
      <c r="C66" s="2"/>
      <c r="D66" s="2"/>
      <c r="E66" s="2"/>
      <c r="F66" s="2"/>
      <c r="G66" s="2"/>
      <c r="H66" s="2"/>
      <c r="X66" s="2"/>
      <c r="Y66" s="2"/>
      <c r="Z66" s="2"/>
      <c r="AA66" s="2"/>
      <c r="AB66" s="2"/>
      <c r="AC66" s="2"/>
    </row>
    <row r="67" spans="3:29" ht="12" x14ac:dyDescent="0.2">
      <c r="C67" s="2"/>
      <c r="D67" s="2"/>
      <c r="E67" s="2"/>
      <c r="F67" s="2"/>
      <c r="G67" s="2"/>
      <c r="H67" s="2"/>
      <c r="X67" s="2"/>
      <c r="Y67" s="2"/>
      <c r="Z67" s="2"/>
      <c r="AA67" s="2"/>
      <c r="AB67" s="2"/>
      <c r="AC67" s="2"/>
    </row>
    <row r="68" spans="3:29" ht="12" x14ac:dyDescent="0.2">
      <c r="C68" s="2"/>
      <c r="D68" s="2"/>
      <c r="E68" s="2"/>
      <c r="F68" s="2"/>
      <c r="G68" s="2"/>
      <c r="H68" s="2"/>
      <c r="X68" s="2"/>
      <c r="Y68" s="2"/>
      <c r="Z68" s="2"/>
      <c r="AA68" s="2"/>
      <c r="AB68" s="2"/>
      <c r="AC68" s="2"/>
    </row>
    <row r="69" spans="3:29" ht="12" x14ac:dyDescent="0.2">
      <c r="C69" s="2"/>
      <c r="D69" s="2"/>
      <c r="E69" s="2"/>
      <c r="F69" s="2"/>
      <c r="G69" s="2"/>
      <c r="H69" s="2"/>
      <c r="X69" s="2"/>
      <c r="Y69" s="2"/>
      <c r="Z69" s="2"/>
      <c r="AA69" s="2"/>
      <c r="AB69" s="2"/>
      <c r="AC69" s="2"/>
    </row>
    <row r="70" spans="3:29" ht="12" x14ac:dyDescent="0.2">
      <c r="C70" s="2"/>
      <c r="D70" s="2"/>
      <c r="E70" s="2"/>
      <c r="F70" s="2"/>
      <c r="G70" s="2"/>
      <c r="H70" s="2"/>
      <c r="X70" s="2"/>
      <c r="Y70" s="2"/>
      <c r="Z70" s="2"/>
      <c r="AA70" s="2"/>
      <c r="AB70" s="2"/>
      <c r="AC70" s="2"/>
    </row>
    <row r="71" spans="3:29" ht="12" x14ac:dyDescent="0.2">
      <c r="C71" s="2"/>
      <c r="D71" s="2"/>
      <c r="E71" s="2"/>
      <c r="F71" s="2"/>
      <c r="G71" s="2"/>
      <c r="H71" s="2"/>
      <c r="X71" s="2"/>
      <c r="Y71" s="2"/>
      <c r="Z71" s="2"/>
      <c r="AA71" s="2"/>
      <c r="AB71" s="2"/>
      <c r="AC71" s="2"/>
    </row>
    <row r="72" spans="3:29" ht="12" x14ac:dyDescent="0.2">
      <c r="C72" s="2"/>
      <c r="D72" s="2"/>
      <c r="E72" s="2"/>
      <c r="F72" s="2"/>
      <c r="G72" s="2"/>
      <c r="H72" s="2"/>
      <c r="X72" s="2"/>
      <c r="Y72" s="2"/>
      <c r="Z72" s="2"/>
      <c r="AA72" s="2"/>
      <c r="AB72" s="2"/>
      <c r="AC72" s="2"/>
    </row>
    <row r="73" spans="3:29" ht="12" x14ac:dyDescent="0.2">
      <c r="C73" s="2"/>
      <c r="D73" s="2"/>
      <c r="E73" s="2"/>
      <c r="F73" s="2"/>
      <c r="G73" s="2"/>
      <c r="H73" s="2"/>
      <c r="X73" s="2"/>
      <c r="Y73" s="2"/>
      <c r="Z73" s="2"/>
      <c r="AA73" s="2"/>
      <c r="AB73" s="2"/>
      <c r="AC73" s="2"/>
    </row>
    <row r="74" spans="3:29" ht="12" x14ac:dyDescent="0.2">
      <c r="C74" s="2"/>
      <c r="D74" s="2"/>
      <c r="E74" s="2"/>
      <c r="F74" s="2"/>
      <c r="G74" s="2"/>
      <c r="H74" s="2"/>
      <c r="X74" s="2"/>
      <c r="Y74" s="2"/>
      <c r="Z74" s="2"/>
      <c r="AA74" s="2"/>
      <c r="AB74" s="2"/>
      <c r="AC74" s="2"/>
    </row>
    <row r="75" spans="3:29" ht="12" x14ac:dyDescent="0.2">
      <c r="C75" s="2"/>
      <c r="D75" s="2"/>
      <c r="E75" s="2"/>
      <c r="F75" s="2"/>
      <c r="G75" s="2"/>
      <c r="H75" s="2"/>
      <c r="X75" s="2"/>
      <c r="Y75" s="2"/>
      <c r="Z75" s="2"/>
      <c r="AA75" s="2"/>
      <c r="AB75" s="2"/>
      <c r="AC75" s="2"/>
    </row>
    <row r="76" spans="3:29" ht="12" x14ac:dyDescent="0.2">
      <c r="C76" s="2"/>
      <c r="D76" s="2"/>
      <c r="E76" s="2"/>
      <c r="F76" s="2"/>
      <c r="G76" s="2"/>
      <c r="H76" s="2"/>
      <c r="X76" s="2"/>
      <c r="Y76" s="2"/>
      <c r="Z76" s="2"/>
      <c r="AA76" s="2"/>
      <c r="AB76" s="2"/>
      <c r="AC76" s="2"/>
    </row>
    <row r="77" spans="3:29" ht="12" x14ac:dyDescent="0.2">
      <c r="C77" s="2"/>
      <c r="D77" s="2"/>
      <c r="E77" s="2"/>
      <c r="F77" s="2"/>
      <c r="G77" s="2"/>
      <c r="H77" s="2"/>
      <c r="X77" s="2"/>
      <c r="Y77" s="2"/>
      <c r="Z77" s="2"/>
      <c r="AA77" s="2"/>
      <c r="AB77" s="2"/>
      <c r="AC77" s="2"/>
    </row>
    <row r="78" spans="3:29" ht="12" x14ac:dyDescent="0.2">
      <c r="C78" s="2"/>
      <c r="D78" s="2"/>
      <c r="E78" s="2"/>
      <c r="F78" s="2"/>
      <c r="G78" s="2"/>
      <c r="H78" s="2"/>
      <c r="X78" s="2"/>
      <c r="Y78" s="2"/>
      <c r="Z78" s="2"/>
      <c r="AA78" s="2"/>
      <c r="AB78" s="2"/>
      <c r="AC78" s="2"/>
    </row>
    <row r="79" spans="3:29" ht="12" x14ac:dyDescent="0.2">
      <c r="C79" s="2"/>
      <c r="D79" s="2"/>
      <c r="E79" s="2"/>
      <c r="F79" s="2"/>
      <c r="G79" s="2"/>
      <c r="H79" s="2"/>
      <c r="X79" s="2"/>
      <c r="Y79" s="2"/>
      <c r="Z79" s="2"/>
      <c r="AA79" s="2"/>
      <c r="AB79" s="2"/>
      <c r="AC79" s="2"/>
    </row>
    <row r="80" spans="3:29" ht="12" x14ac:dyDescent="0.2">
      <c r="C80" s="2"/>
      <c r="D80" s="2"/>
      <c r="E80" s="2"/>
      <c r="F80" s="2"/>
      <c r="G80" s="2"/>
      <c r="H80" s="2"/>
      <c r="X80" s="2"/>
      <c r="Y80" s="2"/>
      <c r="Z80" s="2"/>
      <c r="AA80" s="2"/>
      <c r="AB80" s="2"/>
      <c r="AC80" s="2"/>
    </row>
    <row r="81" spans="3:29" ht="12" x14ac:dyDescent="0.2">
      <c r="C81" s="2"/>
      <c r="D81" s="2"/>
      <c r="E81" s="2"/>
      <c r="F81" s="2"/>
      <c r="G81" s="2"/>
      <c r="H81" s="2"/>
      <c r="X81" s="2"/>
      <c r="Y81" s="2"/>
      <c r="Z81" s="2"/>
      <c r="AA81" s="2"/>
      <c r="AB81" s="2"/>
      <c r="AC81" s="2"/>
    </row>
    <row r="82" spans="3:29" ht="12" x14ac:dyDescent="0.2">
      <c r="C82" s="2"/>
      <c r="D82" s="2"/>
      <c r="E82" s="2"/>
      <c r="F82" s="2"/>
      <c r="G82" s="2"/>
      <c r="H82" s="2"/>
      <c r="X82" s="2"/>
      <c r="Y82" s="2"/>
      <c r="Z82" s="2"/>
      <c r="AA82" s="2"/>
      <c r="AB82" s="2"/>
      <c r="AC82" s="2"/>
    </row>
    <row r="83" spans="3:29" ht="12" x14ac:dyDescent="0.2">
      <c r="C83" s="2"/>
      <c r="D83" s="2"/>
      <c r="E83" s="2"/>
      <c r="F83" s="2"/>
      <c r="G83" s="2"/>
      <c r="H83" s="2"/>
      <c r="X83" s="2"/>
      <c r="Y83" s="2"/>
      <c r="Z83" s="2"/>
      <c r="AA83" s="2"/>
      <c r="AB83" s="2"/>
      <c r="AC83" s="2"/>
    </row>
    <row r="84" spans="3:29" ht="12" x14ac:dyDescent="0.2">
      <c r="C84" s="2"/>
      <c r="D84" s="2"/>
      <c r="E84" s="2"/>
      <c r="F84" s="2"/>
      <c r="G84" s="2"/>
      <c r="H84" s="2"/>
      <c r="X84" s="2"/>
      <c r="Y84" s="2"/>
      <c r="Z84" s="2"/>
      <c r="AA84" s="2"/>
      <c r="AB84" s="2"/>
      <c r="AC84" s="2"/>
    </row>
    <row r="85" spans="3:29" ht="12" x14ac:dyDescent="0.2">
      <c r="C85" s="2"/>
      <c r="D85" s="2"/>
      <c r="E85" s="2"/>
      <c r="F85" s="2"/>
      <c r="G85" s="2"/>
      <c r="H85" s="2"/>
      <c r="X85" s="2"/>
      <c r="Y85" s="2"/>
      <c r="Z85" s="2"/>
      <c r="AA85" s="2"/>
      <c r="AB85" s="2"/>
      <c r="AC85" s="2"/>
    </row>
    <row r="86" spans="3:29" ht="12" x14ac:dyDescent="0.2">
      <c r="C86" s="2"/>
      <c r="D86" s="2"/>
      <c r="E86" s="2"/>
      <c r="F86" s="2"/>
      <c r="G86" s="2"/>
      <c r="H86" s="2"/>
      <c r="X86" s="2"/>
      <c r="Y86" s="2"/>
      <c r="Z86" s="2"/>
      <c r="AA86" s="2"/>
      <c r="AB86" s="2"/>
      <c r="AC86" s="2"/>
    </row>
    <row r="87" spans="3:29" ht="12" x14ac:dyDescent="0.2">
      <c r="C87" s="2"/>
      <c r="D87" s="2"/>
      <c r="E87" s="2"/>
      <c r="F87" s="2"/>
      <c r="G87" s="2"/>
      <c r="H87" s="2"/>
      <c r="X87" s="2"/>
      <c r="Y87" s="2"/>
      <c r="Z87" s="2"/>
      <c r="AA87" s="2"/>
      <c r="AB87" s="2"/>
      <c r="AC87" s="2"/>
    </row>
    <row r="88" spans="3:29" ht="12" x14ac:dyDescent="0.2">
      <c r="C88" s="2"/>
      <c r="D88" s="2"/>
      <c r="E88" s="2"/>
      <c r="F88" s="2"/>
      <c r="G88" s="2"/>
      <c r="H88" s="2"/>
      <c r="X88" s="2"/>
      <c r="Y88" s="2"/>
      <c r="Z88" s="2"/>
      <c r="AA88" s="2"/>
      <c r="AB88" s="2"/>
      <c r="AC88" s="2"/>
    </row>
    <row r="89" spans="3:29" ht="15" customHeight="1" x14ac:dyDescent="0.2">
      <c r="C89" s="2"/>
      <c r="D89" s="2"/>
      <c r="E89" s="2"/>
      <c r="F89" s="2"/>
      <c r="G89" s="2"/>
      <c r="H89" s="2"/>
      <c r="X89" s="2"/>
      <c r="Y89" s="2"/>
      <c r="Z89" s="2"/>
      <c r="AA89" s="2"/>
      <c r="AB89" s="2"/>
      <c r="AC89" s="2"/>
    </row>
    <row r="90" spans="3:29" ht="12" x14ac:dyDescent="0.2">
      <c r="C90" s="2"/>
      <c r="D90" s="2"/>
      <c r="E90" s="2"/>
      <c r="F90" s="2"/>
      <c r="G90" s="2"/>
      <c r="H90" s="2"/>
      <c r="X90" s="2"/>
      <c r="Y90" s="2"/>
      <c r="Z90" s="2"/>
      <c r="AA90" s="2"/>
      <c r="AB90" s="2"/>
      <c r="AC90" s="2"/>
    </row>
    <row r="91" spans="3:29" ht="12" x14ac:dyDescent="0.2">
      <c r="C91" s="2"/>
      <c r="D91" s="2"/>
      <c r="E91" s="2"/>
      <c r="F91" s="2"/>
      <c r="G91" s="2"/>
      <c r="H91" s="2"/>
      <c r="X91" s="2"/>
      <c r="Y91" s="2"/>
      <c r="Z91" s="2"/>
      <c r="AA91" s="2"/>
      <c r="AB91" s="2"/>
      <c r="AC91" s="2"/>
    </row>
    <row r="92" spans="3:29" ht="12" x14ac:dyDescent="0.2">
      <c r="C92" s="2"/>
      <c r="D92" s="2"/>
      <c r="E92" s="2"/>
      <c r="F92" s="2"/>
      <c r="G92" s="2"/>
      <c r="H92" s="2"/>
      <c r="X92" s="2"/>
      <c r="Y92" s="2"/>
      <c r="Z92" s="2"/>
      <c r="AA92" s="2"/>
      <c r="AB92" s="2"/>
      <c r="AC92" s="2"/>
    </row>
    <row r="93" spans="3:29" ht="12" x14ac:dyDescent="0.2">
      <c r="C93" s="2"/>
      <c r="D93" s="2"/>
      <c r="E93" s="2"/>
      <c r="F93" s="2"/>
      <c r="G93" s="2"/>
      <c r="H93" s="2"/>
      <c r="X93" s="2"/>
      <c r="Y93" s="2"/>
      <c r="Z93" s="2"/>
      <c r="AA93" s="2"/>
      <c r="AB93" s="2"/>
      <c r="AC93" s="2"/>
    </row>
    <row r="94" spans="3:29" ht="12" x14ac:dyDescent="0.2">
      <c r="C94" s="2"/>
      <c r="D94" s="2"/>
      <c r="E94" s="2"/>
      <c r="F94" s="2"/>
      <c r="G94" s="2"/>
      <c r="H94" s="2"/>
      <c r="X94" s="2"/>
      <c r="Y94" s="2"/>
      <c r="Z94" s="2"/>
      <c r="AA94" s="2"/>
      <c r="AB94" s="2"/>
      <c r="AC94" s="2"/>
    </row>
    <row r="95" spans="3:29" ht="12" x14ac:dyDescent="0.2">
      <c r="C95" s="2"/>
      <c r="D95" s="2"/>
      <c r="E95" s="2"/>
      <c r="F95" s="2"/>
      <c r="G95" s="2"/>
      <c r="H95" s="2"/>
      <c r="X95" s="2"/>
      <c r="Y95" s="2"/>
      <c r="Z95" s="2"/>
      <c r="AA95" s="2"/>
      <c r="AB95" s="2"/>
      <c r="AC95" s="2"/>
    </row>
    <row r="96" spans="3:29" ht="12" x14ac:dyDescent="0.2">
      <c r="C96" s="2"/>
      <c r="D96" s="2"/>
      <c r="E96" s="2"/>
      <c r="F96" s="2"/>
      <c r="G96" s="2"/>
      <c r="H96" s="2"/>
      <c r="X96" s="2"/>
      <c r="Y96" s="2"/>
      <c r="Z96" s="2"/>
      <c r="AA96" s="2"/>
      <c r="AB96" s="2"/>
      <c r="AC96" s="2"/>
    </row>
    <row r="97" spans="3:29" ht="12" x14ac:dyDescent="0.2">
      <c r="C97" s="2"/>
      <c r="D97" s="2"/>
      <c r="E97" s="2"/>
      <c r="F97" s="2"/>
      <c r="G97" s="2"/>
      <c r="H97" s="2"/>
      <c r="X97" s="2"/>
      <c r="Y97" s="2"/>
      <c r="Z97" s="2"/>
      <c r="AA97" s="2"/>
      <c r="AB97" s="2"/>
      <c r="AC97" s="2"/>
    </row>
    <row r="98" spans="3:29" ht="12" x14ac:dyDescent="0.2">
      <c r="C98" s="2"/>
      <c r="D98" s="2"/>
      <c r="E98" s="2"/>
      <c r="F98" s="2"/>
      <c r="G98" s="2"/>
      <c r="H98" s="2"/>
      <c r="X98" s="2"/>
      <c r="Y98" s="2"/>
      <c r="Z98" s="2"/>
      <c r="AA98" s="2"/>
      <c r="AB98" s="2"/>
      <c r="AC98" s="2"/>
    </row>
    <row r="99" spans="3:29" ht="12" x14ac:dyDescent="0.2">
      <c r="C99" s="2"/>
      <c r="D99" s="2"/>
      <c r="E99" s="2"/>
      <c r="F99" s="2"/>
      <c r="G99" s="2"/>
      <c r="H99" s="2"/>
      <c r="X99" s="2"/>
      <c r="Y99" s="2"/>
      <c r="Z99" s="2"/>
      <c r="AA99" s="2"/>
      <c r="AB99" s="2"/>
      <c r="AC99" s="2"/>
    </row>
    <row r="100" spans="3:29" ht="12" x14ac:dyDescent="0.2">
      <c r="C100" s="2"/>
      <c r="D100" s="2"/>
      <c r="E100" s="2"/>
      <c r="F100" s="2"/>
      <c r="G100" s="2"/>
      <c r="H100" s="2"/>
      <c r="X100" s="2"/>
      <c r="Y100" s="2"/>
      <c r="Z100" s="2"/>
      <c r="AA100" s="2"/>
      <c r="AB100" s="2"/>
      <c r="AC100" s="2"/>
    </row>
    <row r="101" spans="3:29" x14ac:dyDescent="0.2">
      <c r="C101" s="2"/>
      <c r="D101" s="2"/>
      <c r="E101" s="2"/>
      <c r="F101" s="2"/>
      <c r="G101" s="2"/>
      <c r="H101" s="2"/>
    </row>
    <row r="102" spans="3:29" x14ac:dyDescent="0.2">
      <c r="C102" s="2"/>
      <c r="D102" s="2"/>
      <c r="E102" s="2"/>
      <c r="F102" s="2"/>
      <c r="G102" s="2"/>
      <c r="H102" s="2"/>
    </row>
    <row r="103" spans="3:29" x14ac:dyDescent="0.2">
      <c r="C103" s="2"/>
      <c r="D103" s="2"/>
      <c r="E103" s="2"/>
      <c r="F103" s="2"/>
      <c r="G103" s="2"/>
      <c r="H103" s="2"/>
    </row>
    <row r="104" spans="3:29" x14ac:dyDescent="0.2">
      <c r="C104" s="2"/>
      <c r="D104" s="2"/>
      <c r="E104" s="2"/>
      <c r="F104" s="2"/>
      <c r="G104" s="2"/>
      <c r="H104" s="2"/>
    </row>
    <row r="105" spans="3:29" x14ac:dyDescent="0.2">
      <c r="C105" s="2"/>
      <c r="D105" s="2"/>
      <c r="E105" s="2"/>
      <c r="F105" s="2"/>
      <c r="G105" s="2"/>
      <c r="H105" s="2"/>
    </row>
    <row r="106" spans="3:29" x14ac:dyDescent="0.2">
      <c r="C106" s="2"/>
      <c r="D106" s="2"/>
      <c r="E106" s="2"/>
      <c r="F106" s="2"/>
      <c r="G106" s="2"/>
      <c r="H106" s="2"/>
    </row>
    <row r="107" spans="3:29" x14ac:dyDescent="0.2">
      <c r="C107" s="2"/>
      <c r="D107" s="2"/>
      <c r="E107" s="2"/>
      <c r="F107" s="2"/>
      <c r="G107" s="2"/>
      <c r="H107" s="2"/>
    </row>
    <row r="108" spans="3:29" x14ac:dyDescent="0.2">
      <c r="C108" s="2"/>
      <c r="D108" s="2"/>
      <c r="E108" s="2"/>
      <c r="F108" s="2"/>
      <c r="G108" s="2"/>
      <c r="H108" s="2"/>
    </row>
    <row r="109" spans="3:29" x14ac:dyDescent="0.2">
      <c r="C109" s="2"/>
      <c r="D109" s="2"/>
      <c r="E109" s="2"/>
      <c r="F109" s="2"/>
      <c r="G109" s="2"/>
      <c r="H109" s="2"/>
    </row>
    <row r="110" spans="3:29" x14ac:dyDescent="0.2">
      <c r="C110" s="2"/>
      <c r="D110" s="2"/>
      <c r="E110" s="2"/>
      <c r="F110" s="2"/>
      <c r="G110" s="2"/>
      <c r="H110" s="2"/>
    </row>
    <row r="111" spans="3:29" x14ac:dyDescent="0.2">
      <c r="C111" s="2"/>
      <c r="D111" s="2"/>
      <c r="E111" s="2"/>
      <c r="F111" s="2"/>
      <c r="G111" s="2"/>
      <c r="H111" s="2"/>
    </row>
    <row r="112" spans="3:29" x14ac:dyDescent="0.2">
      <c r="C112" s="2"/>
      <c r="D112" s="2"/>
      <c r="E112" s="2"/>
      <c r="F112" s="2"/>
      <c r="G112" s="2"/>
      <c r="H112" s="2"/>
    </row>
    <row r="113" spans="3:8" x14ac:dyDescent="0.2">
      <c r="C113" s="2"/>
      <c r="D113" s="2"/>
      <c r="E113" s="2"/>
      <c r="F113" s="2"/>
      <c r="G113" s="2"/>
      <c r="H113" s="2"/>
    </row>
    <row r="114" spans="3:8" x14ac:dyDescent="0.2">
      <c r="C114" s="2"/>
      <c r="D114" s="2"/>
      <c r="E114" s="2"/>
      <c r="F114" s="2"/>
      <c r="G114" s="2"/>
      <c r="H114" s="2"/>
    </row>
    <row r="115" spans="3:8" x14ac:dyDescent="0.2">
      <c r="C115" s="2"/>
      <c r="D115" s="2"/>
      <c r="E115" s="2"/>
      <c r="F115" s="2"/>
      <c r="G115" s="2"/>
      <c r="H115" s="2"/>
    </row>
    <row r="116" spans="3:8" x14ac:dyDescent="0.2">
      <c r="C116" s="2"/>
      <c r="D116" s="2"/>
      <c r="E116" s="2"/>
      <c r="F116" s="2"/>
      <c r="G116" s="2"/>
      <c r="H116" s="2"/>
    </row>
    <row r="117" spans="3:8" x14ac:dyDescent="0.2">
      <c r="C117" s="2"/>
      <c r="D117" s="2"/>
      <c r="E117" s="2"/>
      <c r="F117" s="2"/>
      <c r="G117" s="2"/>
      <c r="H117" s="2"/>
    </row>
    <row r="118" spans="3:8" x14ac:dyDescent="0.2">
      <c r="C118" s="2"/>
      <c r="D118" s="2"/>
      <c r="E118" s="2"/>
      <c r="F118" s="2"/>
      <c r="G118" s="2"/>
      <c r="H118" s="2"/>
    </row>
    <row r="119" spans="3:8" x14ac:dyDescent="0.2">
      <c r="C119" s="2"/>
      <c r="D119" s="2"/>
      <c r="E119" s="2"/>
      <c r="F119" s="2"/>
      <c r="G119" s="2"/>
      <c r="H119" s="2"/>
    </row>
    <row r="120" spans="3:8" x14ac:dyDescent="0.2">
      <c r="C120" s="2"/>
      <c r="D120" s="2"/>
      <c r="E120" s="2"/>
      <c r="F120" s="2"/>
      <c r="G120" s="2"/>
      <c r="H120" s="2"/>
    </row>
    <row r="121" spans="3:8" x14ac:dyDescent="0.2">
      <c r="C121" s="2"/>
      <c r="D121" s="2"/>
      <c r="E121" s="2"/>
      <c r="F121" s="2"/>
      <c r="G121" s="2"/>
      <c r="H121" s="2"/>
    </row>
    <row r="122" spans="3:8" x14ac:dyDescent="0.2">
      <c r="C122" s="2"/>
      <c r="D122" s="2"/>
      <c r="E122" s="2"/>
      <c r="F122" s="2"/>
      <c r="G122" s="2"/>
      <c r="H122" s="2"/>
    </row>
    <row r="123" spans="3:8" x14ac:dyDescent="0.2">
      <c r="C123" s="2"/>
      <c r="D123" s="2"/>
      <c r="E123" s="2"/>
      <c r="F123" s="2"/>
      <c r="G123" s="2"/>
      <c r="H123" s="2"/>
    </row>
    <row r="124" spans="3:8" x14ac:dyDescent="0.2">
      <c r="C124" s="2"/>
      <c r="D124" s="2"/>
      <c r="E124" s="2"/>
      <c r="F124" s="2"/>
      <c r="G124" s="2"/>
      <c r="H124" s="2"/>
    </row>
    <row r="125" spans="3:8" x14ac:dyDescent="0.2">
      <c r="C125" s="2"/>
      <c r="D125" s="2"/>
      <c r="E125" s="2"/>
      <c r="F125" s="2"/>
      <c r="G125" s="2"/>
      <c r="H125" s="2"/>
    </row>
    <row r="126" spans="3:8" x14ac:dyDescent="0.2">
      <c r="C126" s="2"/>
      <c r="D126" s="2"/>
      <c r="E126" s="2"/>
      <c r="F126" s="2"/>
      <c r="G126" s="2"/>
      <c r="H126" s="2"/>
    </row>
    <row r="127" spans="3:8" x14ac:dyDescent="0.2">
      <c r="C127" s="2"/>
      <c r="D127" s="2"/>
      <c r="E127" s="2"/>
      <c r="F127" s="2"/>
      <c r="G127" s="2"/>
      <c r="H127" s="2"/>
    </row>
    <row r="128" spans="3:8" x14ac:dyDescent="0.2">
      <c r="C128" s="2"/>
      <c r="D128" s="2"/>
      <c r="E128" s="2"/>
      <c r="F128" s="2"/>
      <c r="G128" s="2"/>
      <c r="H128" s="2"/>
    </row>
    <row r="129" spans="3:8" x14ac:dyDescent="0.2">
      <c r="C129" s="2"/>
      <c r="D129" s="2"/>
      <c r="E129" s="2"/>
      <c r="F129" s="2"/>
      <c r="G129" s="2"/>
      <c r="H129" s="2"/>
    </row>
    <row r="130" spans="3:8" x14ac:dyDescent="0.2">
      <c r="C130" s="2"/>
      <c r="D130" s="2"/>
      <c r="E130" s="2"/>
      <c r="F130" s="2"/>
      <c r="G130" s="2"/>
      <c r="H130" s="2"/>
    </row>
    <row r="131" spans="3:8" x14ac:dyDescent="0.2">
      <c r="C131" s="2"/>
      <c r="D131" s="2"/>
      <c r="E131" s="2"/>
      <c r="F131" s="2"/>
      <c r="G131" s="2"/>
      <c r="H131" s="2"/>
    </row>
    <row r="132" spans="3:8" x14ac:dyDescent="0.2">
      <c r="C132" s="2"/>
      <c r="D132" s="2"/>
      <c r="E132" s="2"/>
      <c r="F132" s="2"/>
      <c r="G132" s="2"/>
      <c r="H132" s="2"/>
    </row>
    <row r="133" spans="3:8" x14ac:dyDescent="0.2">
      <c r="C133" s="2"/>
      <c r="D133" s="2"/>
      <c r="E133" s="2"/>
      <c r="F133" s="2"/>
      <c r="G133" s="2"/>
      <c r="H133" s="2"/>
    </row>
    <row r="134" spans="3:8" x14ac:dyDescent="0.2">
      <c r="C134" s="2"/>
      <c r="D134" s="2"/>
      <c r="E134" s="2"/>
      <c r="F134" s="2"/>
      <c r="G134" s="2"/>
      <c r="H134" s="2"/>
    </row>
    <row r="135" spans="3:8" x14ac:dyDescent="0.2">
      <c r="C135" s="2"/>
      <c r="D135" s="2"/>
      <c r="E135" s="2"/>
      <c r="F135" s="2"/>
      <c r="G135" s="2"/>
      <c r="H135" s="2"/>
    </row>
    <row r="136" spans="3:8" x14ac:dyDescent="0.2">
      <c r="C136" s="2"/>
      <c r="D136" s="2"/>
      <c r="E136" s="2"/>
      <c r="F136" s="2"/>
      <c r="G136" s="2"/>
      <c r="H136" s="2"/>
    </row>
    <row r="137" spans="3:8" x14ac:dyDescent="0.2">
      <c r="C137" s="2"/>
      <c r="D137" s="2"/>
      <c r="E137" s="2"/>
      <c r="F137" s="2"/>
      <c r="G137" s="2"/>
      <c r="H137" s="2"/>
    </row>
    <row r="138" spans="3:8" x14ac:dyDescent="0.2">
      <c r="C138" s="2"/>
      <c r="D138" s="2"/>
      <c r="E138" s="2"/>
      <c r="F138" s="2"/>
      <c r="G138" s="2"/>
      <c r="H138" s="2"/>
    </row>
    <row r="139" spans="3:8" x14ac:dyDescent="0.2">
      <c r="C139" s="2"/>
      <c r="D139" s="2"/>
      <c r="E139" s="2"/>
      <c r="F139" s="2"/>
      <c r="G139" s="2"/>
      <c r="H139" s="2"/>
    </row>
    <row r="140" spans="3:8" x14ac:dyDescent="0.2">
      <c r="C140" s="2"/>
      <c r="D140" s="2"/>
      <c r="E140" s="2"/>
      <c r="F140" s="2"/>
      <c r="G140" s="2"/>
      <c r="H140" s="2"/>
    </row>
    <row r="141" spans="3:8" x14ac:dyDescent="0.2">
      <c r="C141" s="2"/>
      <c r="D141" s="2"/>
      <c r="E141" s="2"/>
      <c r="F141" s="2"/>
      <c r="G141" s="2"/>
      <c r="H141" s="2"/>
    </row>
    <row r="142" spans="3:8" x14ac:dyDescent="0.2">
      <c r="C142" s="2"/>
      <c r="D142" s="2"/>
      <c r="E142" s="2"/>
      <c r="F142" s="2"/>
      <c r="G142" s="2"/>
      <c r="H142" s="2"/>
    </row>
    <row r="143" spans="3:8" x14ac:dyDescent="0.2">
      <c r="C143" s="2"/>
      <c r="D143" s="2"/>
      <c r="E143" s="2"/>
      <c r="F143" s="2"/>
      <c r="G143" s="2"/>
      <c r="H143" s="2"/>
    </row>
    <row r="144" spans="3:8" x14ac:dyDescent="0.2">
      <c r="C144" s="2"/>
      <c r="D144" s="2"/>
      <c r="E144" s="2"/>
      <c r="F144" s="2"/>
      <c r="G144" s="2"/>
      <c r="H144" s="2"/>
    </row>
    <row r="145" spans="3:8" x14ac:dyDescent="0.2">
      <c r="C145" s="2"/>
      <c r="D145" s="2"/>
      <c r="E145" s="2"/>
      <c r="F145" s="2"/>
      <c r="G145" s="2"/>
      <c r="H145" s="2"/>
    </row>
    <row r="146" spans="3:8" x14ac:dyDescent="0.2">
      <c r="C146" s="2"/>
      <c r="D146" s="2"/>
      <c r="E146" s="2"/>
      <c r="F146" s="2"/>
      <c r="G146" s="2"/>
      <c r="H146" s="2"/>
    </row>
    <row r="147" spans="3:8" x14ac:dyDescent="0.2">
      <c r="C147" s="2"/>
      <c r="D147" s="2"/>
      <c r="E147" s="2"/>
      <c r="F147" s="2"/>
      <c r="G147" s="2"/>
      <c r="H147" s="2"/>
    </row>
    <row r="148" spans="3:8" x14ac:dyDescent="0.2">
      <c r="C148" s="2"/>
      <c r="D148" s="2"/>
      <c r="E148" s="2"/>
      <c r="F148" s="2"/>
      <c r="G148" s="2"/>
      <c r="H148" s="2"/>
    </row>
    <row r="149" spans="3:8" x14ac:dyDescent="0.2">
      <c r="C149" s="2"/>
      <c r="D149" s="2"/>
      <c r="E149" s="2"/>
      <c r="F149" s="2"/>
      <c r="G149" s="2"/>
      <c r="H149" s="2"/>
    </row>
    <row r="150" spans="3:8" x14ac:dyDescent="0.2">
      <c r="C150" s="2"/>
      <c r="D150" s="2"/>
      <c r="E150" s="2"/>
      <c r="F150" s="2"/>
      <c r="G150" s="2"/>
      <c r="H150" s="2"/>
    </row>
    <row r="151" spans="3:8" x14ac:dyDescent="0.2">
      <c r="C151" s="2"/>
      <c r="D151" s="2"/>
      <c r="E151" s="2"/>
      <c r="F151" s="2"/>
      <c r="G151" s="2"/>
      <c r="H151" s="2"/>
    </row>
    <row r="152" spans="3:8" x14ac:dyDescent="0.2">
      <c r="C152" s="2"/>
      <c r="D152" s="2"/>
      <c r="E152" s="2"/>
      <c r="F152" s="2"/>
      <c r="G152" s="2"/>
      <c r="H152" s="2"/>
    </row>
    <row r="153" spans="3:8" x14ac:dyDescent="0.2">
      <c r="C153" s="2"/>
      <c r="D153" s="2"/>
      <c r="E153" s="2"/>
      <c r="F153" s="2"/>
      <c r="G153" s="2"/>
      <c r="H153" s="2"/>
    </row>
    <row r="154" spans="3:8" x14ac:dyDescent="0.2">
      <c r="C154" s="2"/>
      <c r="D154" s="2"/>
      <c r="E154" s="2"/>
      <c r="F154" s="2"/>
      <c r="G154" s="2"/>
      <c r="H154" s="2"/>
    </row>
    <row r="155" spans="3:8" x14ac:dyDescent="0.2">
      <c r="C155" s="2"/>
      <c r="D155" s="2"/>
      <c r="E155" s="2"/>
      <c r="F155" s="2"/>
      <c r="G155" s="2"/>
      <c r="H155" s="2"/>
    </row>
    <row r="156" spans="3:8" x14ac:dyDescent="0.2">
      <c r="C156" s="2"/>
      <c r="D156" s="2"/>
      <c r="E156" s="2"/>
      <c r="F156" s="2"/>
      <c r="G156" s="2"/>
      <c r="H156" s="2"/>
    </row>
    <row r="157" spans="3:8" x14ac:dyDescent="0.2">
      <c r="C157" s="2"/>
      <c r="D157" s="2"/>
      <c r="E157" s="2"/>
      <c r="F157" s="2"/>
      <c r="G157" s="2"/>
      <c r="H157" s="2"/>
    </row>
    <row r="158" spans="3:8" x14ac:dyDescent="0.2">
      <c r="C158" s="2"/>
      <c r="D158" s="2"/>
      <c r="E158" s="2"/>
      <c r="F158" s="2"/>
      <c r="G158" s="2"/>
      <c r="H158" s="2"/>
    </row>
    <row r="159" spans="3:8" x14ac:dyDescent="0.2">
      <c r="C159" s="2"/>
      <c r="D159" s="2"/>
      <c r="E159" s="2"/>
      <c r="F159" s="2"/>
      <c r="G159" s="2"/>
      <c r="H159" s="2"/>
    </row>
    <row r="160" spans="3:8" x14ac:dyDescent="0.2">
      <c r="C160" s="2"/>
      <c r="D160" s="2"/>
      <c r="E160" s="2"/>
      <c r="F160" s="2"/>
      <c r="G160" s="2"/>
      <c r="H160" s="2"/>
    </row>
    <row r="161" spans="3:8" x14ac:dyDescent="0.2">
      <c r="C161" s="2"/>
      <c r="D161" s="2"/>
      <c r="E161" s="2"/>
      <c r="F161" s="2"/>
      <c r="G161" s="2"/>
      <c r="H161" s="2"/>
    </row>
    <row r="162" spans="3:8" x14ac:dyDescent="0.2">
      <c r="C162" s="2"/>
      <c r="D162" s="2"/>
      <c r="E162" s="2"/>
      <c r="F162" s="2"/>
      <c r="G162" s="2"/>
      <c r="H162" s="2"/>
    </row>
    <row r="163" spans="3:8" x14ac:dyDescent="0.2">
      <c r="C163" s="2"/>
      <c r="D163" s="2"/>
      <c r="E163" s="2"/>
      <c r="F163" s="2"/>
      <c r="G163" s="2"/>
      <c r="H163" s="2"/>
    </row>
    <row r="164" spans="3:8" x14ac:dyDescent="0.2">
      <c r="C164" s="2"/>
      <c r="D164" s="2"/>
      <c r="E164" s="2"/>
      <c r="F164" s="2"/>
      <c r="G164" s="2"/>
      <c r="H164" s="2"/>
    </row>
    <row r="165" spans="3:8" x14ac:dyDescent="0.2">
      <c r="C165" s="2"/>
      <c r="D165" s="2"/>
      <c r="E165" s="2"/>
      <c r="F165" s="2"/>
      <c r="G165" s="2"/>
      <c r="H165" s="2"/>
    </row>
    <row r="166" spans="3:8" x14ac:dyDescent="0.2">
      <c r="C166" s="2"/>
      <c r="D166" s="2"/>
      <c r="E166" s="2"/>
      <c r="F166" s="2"/>
      <c r="G166" s="2"/>
      <c r="H166" s="2"/>
    </row>
    <row r="167" spans="3:8" x14ac:dyDescent="0.2">
      <c r="C167" s="2"/>
      <c r="D167" s="2"/>
      <c r="E167" s="2"/>
      <c r="F167" s="2"/>
      <c r="G167" s="2"/>
      <c r="H167" s="2"/>
    </row>
    <row r="168" spans="3:8" x14ac:dyDescent="0.2">
      <c r="C168" s="2"/>
      <c r="D168" s="2"/>
      <c r="E168" s="2"/>
      <c r="F168" s="2"/>
      <c r="G168" s="2"/>
      <c r="H168" s="2"/>
    </row>
    <row r="169" spans="3:8" x14ac:dyDescent="0.2">
      <c r="C169" s="2"/>
      <c r="D169" s="2"/>
      <c r="E169" s="2"/>
      <c r="F169" s="2"/>
      <c r="G169" s="2"/>
      <c r="H169" s="2"/>
    </row>
    <row r="170" spans="3:8" x14ac:dyDescent="0.2">
      <c r="C170" s="2"/>
      <c r="D170" s="2"/>
      <c r="E170" s="2"/>
      <c r="F170" s="2"/>
      <c r="G170" s="2"/>
      <c r="H170" s="2"/>
    </row>
    <row r="171" spans="3:8" x14ac:dyDescent="0.2">
      <c r="C171" s="2"/>
      <c r="D171" s="2"/>
      <c r="E171" s="2"/>
      <c r="F171" s="2"/>
      <c r="G171" s="2"/>
      <c r="H171" s="2"/>
    </row>
    <row r="172" spans="3:8" x14ac:dyDescent="0.2">
      <c r="C172" s="2"/>
      <c r="D172" s="2"/>
      <c r="E172" s="2"/>
      <c r="F172" s="2"/>
      <c r="G172" s="2"/>
      <c r="H172" s="2"/>
    </row>
    <row r="173" spans="3:8" x14ac:dyDescent="0.2">
      <c r="C173" s="2"/>
      <c r="D173" s="2"/>
      <c r="E173" s="2"/>
      <c r="F173" s="2"/>
      <c r="G173" s="2"/>
      <c r="H173" s="2"/>
    </row>
    <row r="174" spans="3:8" x14ac:dyDescent="0.2">
      <c r="C174" s="2"/>
      <c r="D174" s="2"/>
      <c r="E174" s="2"/>
      <c r="F174" s="2"/>
      <c r="G174" s="2"/>
      <c r="H174" s="2"/>
    </row>
    <row r="175" spans="3:8" x14ac:dyDescent="0.2">
      <c r="C175" s="2"/>
      <c r="D175" s="2"/>
      <c r="E175" s="2"/>
      <c r="F175" s="2"/>
      <c r="G175" s="2"/>
      <c r="H175" s="2"/>
    </row>
    <row r="176" spans="3:8" x14ac:dyDescent="0.2">
      <c r="C176" s="2"/>
      <c r="D176" s="2"/>
      <c r="E176" s="2"/>
      <c r="F176" s="2"/>
      <c r="G176" s="2"/>
      <c r="H176" s="2"/>
    </row>
    <row r="177" spans="3:8" x14ac:dyDescent="0.2">
      <c r="C177" s="2"/>
      <c r="D177" s="2"/>
      <c r="E177" s="2"/>
      <c r="F177" s="2"/>
      <c r="G177" s="2"/>
      <c r="H177" s="2"/>
    </row>
    <row r="178" spans="3:8" x14ac:dyDescent="0.2">
      <c r="C178" s="2"/>
      <c r="D178" s="2"/>
      <c r="E178" s="2"/>
      <c r="F178" s="2"/>
      <c r="G178" s="2"/>
      <c r="H178" s="2"/>
    </row>
    <row r="179" spans="3:8" x14ac:dyDescent="0.2">
      <c r="C179" s="2"/>
      <c r="D179" s="2"/>
      <c r="E179" s="2"/>
      <c r="F179" s="2"/>
      <c r="G179" s="2"/>
      <c r="H179" s="2"/>
    </row>
    <row r="180" spans="3:8" x14ac:dyDescent="0.2">
      <c r="C180" s="2"/>
      <c r="D180" s="2"/>
      <c r="E180" s="2"/>
      <c r="F180" s="2"/>
      <c r="G180" s="2"/>
      <c r="H180" s="2"/>
    </row>
    <row r="181" spans="3:8" x14ac:dyDescent="0.2">
      <c r="C181" s="2"/>
      <c r="D181" s="2"/>
      <c r="E181" s="2"/>
      <c r="F181" s="2"/>
      <c r="G181" s="2"/>
      <c r="H181" s="2"/>
    </row>
    <row r="182" spans="3:8" x14ac:dyDescent="0.2">
      <c r="C182" s="2"/>
      <c r="D182" s="2"/>
      <c r="E182" s="2"/>
      <c r="F182" s="2"/>
      <c r="G182" s="2"/>
      <c r="H182" s="2"/>
    </row>
    <row r="183" spans="3:8" x14ac:dyDescent="0.2">
      <c r="C183" s="2"/>
      <c r="D183" s="2"/>
      <c r="E183" s="2"/>
      <c r="F183" s="2"/>
      <c r="G183" s="2"/>
      <c r="H183" s="2"/>
    </row>
    <row r="184" spans="3:8" x14ac:dyDescent="0.2">
      <c r="C184" s="2"/>
      <c r="D184" s="2"/>
      <c r="E184" s="2"/>
      <c r="F184" s="2"/>
      <c r="G184" s="2"/>
      <c r="H184" s="2"/>
    </row>
    <row r="185" spans="3:8" x14ac:dyDescent="0.2">
      <c r="C185" s="2"/>
      <c r="D185" s="2"/>
      <c r="E185" s="2"/>
      <c r="F185" s="2"/>
      <c r="G185" s="2"/>
      <c r="H185" s="2"/>
    </row>
    <row r="186" spans="3:8" x14ac:dyDescent="0.2">
      <c r="C186" s="2"/>
      <c r="D186" s="2"/>
      <c r="E186" s="2"/>
      <c r="F186" s="2"/>
      <c r="G186" s="2"/>
      <c r="H186" s="2"/>
    </row>
    <row r="187" spans="3:8" x14ac:dyDescent="0.2">
      <c r="C187" s="2"/>
      <c r="D187" s="2"/>
      <c r="E187" s="2"/>
      <c r="F187" s="2"/>
      <c r="G187" s="2"/>
      <c r="H187" s="2"/>
    </row>
  </sheetData>
  <autoFilter ref="A6:AC6" xr:uid="{E1AD4FE0-288D-4D21-BF8D-AF152D86020D}"/>
  <mergeCells count="4">
    <mergeCell ref="C4:D4"/>
    <mergeCell ref="A4:B4"/>
    <mergeCell ref="A3:E3"/>
    <mergeCell ref="F3:F6"/>
  </mergeCells>
  <phoneticPr fontId="10"/>
  <pageMargins left="0.70866141732283472" right="0.70866141732283472" top="0.74803149606299213" bottom="0.74803149606299213" header="0.31496062992125984" footer="0.31496062992125984"/>
  <pageSetup paperSize="8" scale="79" fitToHeight="0" pageOrder="overThenDown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BE147"/>
  <sheetViews>
    <sheetView showGridLines="0" zoomScaleNormal="100" zoomScaleSheetLayoutView="70" workbookViewId="0">
      <pane xSplit="8" ySplit="6" topLeftCell="I7" activePane="bottomRight" state="frozen"/>
      <selection sqref="A1:Y1"/>
      <selection pane="topRight" sqref="A1:Y1"/>
      <selection pane="bottomLeft" sqref="A1:Y1"/>
      <selection pane="bottomRight"/>
    </sheetView>
  </sheetViews>
  <sheetFormatPr defaultRowHeight="13" x14ac:dyDescent="0.2"/>
  <cols>
    <col min="1" max="2" width="5.36328125" style="2" customWidth="1"/>
    <col min="3" max="3" width="5.36328125" style="57" customWidth="1"/>
    <col min="4" max="4" width="5.36328125" style="28" customWidth="1"/>
    <col min="5" max="5" width="7.54296875" style="28" customWidth="1"/>
    <col min="6" max="6" width="6.36328125" style="28" customWidth="1"/>
    <col min="7" max="8" width="26.36328125" style="4" customWidth="1"/>
    <col min="9" max="42" width="8.36328125" style="2" customWidth="1"/>
    <col min="43" max="43" width="9" style="2" bestFit="1" customWidth="1"/>
    <col min="44" max="51" width="8.36328125" style="2" customWidth="1"/>
    <col min="52" max="57" width="5.36328125" style="91" customWidth="1"/>
    <col min="58" max="58" width="2.1796875" style="2" customWidth="1"/>
    <col min="59" max="227" width="8.7265625" style="2"/>
    <col min="228" max="229" width="4.36328125" style="2" customWidth="1"/>
    <col min="230" max="230" width="8" style="2" customWidth="1"/>
    <col min="231" max="231" width="9.6328125" style="2" customWidth="1"/>
    <col min="232" max="232" width="20.6328125" style="2" customWidth="1"/>
    <col min="233" max="233" width="7.6328125" style="2" bestFit="1" customWidth="1"/>
    <col min="234" max="234" width="9.90625" style="2" bestFit="1" customWidth="1"/>
    <col min="235" max="235" width="7.6328125" style="2" bestFit="1" customWidth="1"/>
    <col min="236" max="236" width="12.08984375" style="2" bestFit="1" customWidth="1"/>
    <col min="237" max="241" width="7.6328125" style="2" bestFit="1" customWidth="1"/>
    <col min="242" max="242" width="9.90625" style="2" bestFit="1" customWidth="1"/>
    <col min="243" max="243" width="12.08984375" style="2" bestFit="1" customWidth="1"/>
    <col min="244" max="246" width="7.6328125" style="2" bestFit="1" customWidth="1"/>
    <col min="247" max="248" width="9.90625" style="2" bestFit="1" customWidth="1"/>
    <col min="249" max="250" width="7.6328125" style="2" bestFit="1" customWidth="1"/>
    <col min="251" max="251" width="12.08984375" style="2" bestFit="1" customWidth="1"/>
    <col min="252" max="252" width="9.90625" style="2" bestFit="1" customWidth="1"/>
    <col min="253" max="253" width="7.6328125" style="2" bestFit="1" customWidth="1"/>
    <col min="254" max="254" width="9.90625" style="2" bestFit="1" customWidth="1"/>
    <col min="255" max="260" width="4.36328125" style="2" customWidth="1"/>
    <col min="261" max="261" width="20.6328125" style="2" customWidth="1"/>
    <col min="262" max="483" width="8.7265625" style="2"/>
    <col min="484" max="485" width="4.36328125" style="2" customWidth="1"/>
    <col min="486" max="486" width="8" style="2" customWidth="1"/>
    <col min="487" max="487" width="9.6328125" style="2" customWidth="1"/>
    <col min="488" max="488" width="20.6328125" style="2" customWidth="1"/>
    <col min="489" max="489" width="7.6328125" style="2" bestFit="1" customWidth="1"/>
    <col min="490" max="490" width="9.90625" style="2" bestFit="1" customWidth="1"/>
    <col min="491" max="491" width="7.6328125" style="2" bestFit="1" customWidth="1"/>
    <col min="492" max="492" width="12.08984375" style="2" bestFit="1" customWidth="1"/>
    <col min="493" max="497" width="7.6328125" style="2" bestFit="1" customWidth="1"/>
    <col min="498" max="498" width="9.90625" style="2" bestFit="1" customWidth="1"/>
    <col min="499" max="499" width="12.08984375" style="2" bestFit="1" customWidth="1"/>
    <col min="500" max="502" width="7.6328125" style="2" bestFit="1" customWidth="1"/>
    <col min="503" max="504" width="9.90625" style="2" bestFit="1" customWidth="1"/>
    <col min="505" max="506" width="7.6328125" style="2" bestFit="1" customWidth="1"/>
    <col min="507" max="507" width="12.08984375" style="2" bestFit="1" customWidth="1"/>
    <col min="508" max="508" width="9.90625" style="2" bestFit="1" customWidth="1"/>
    <col min="509" max="509" width="7.6328125" style="2" bestFit="1" customWidth="1"/>
    <col min="510" max="510" width="9.90625" style="2" bestFit="1" customWidth="1"/>
    <col min="511" max="516" width="4.36328125" style="2" customWidth="1"/>
    <col min="517" max="517" width="20.6328125" style="2" customWidth="1"/>
    <col min="518" max="739" width="8.7265625" style="2"/>
    <col min="740" max="741" width="4.36328125" style="2" customWidth="1"/>
    <col min="742" max="742" width="8" style="2" customWidth="1"/>
    <col min="743" max="743" width="9.6328125" style="2" customWidth="1"/>
    <col min="744" max="744" width="20.6328125" style="2" customWidth="1"/>
    <col min="745" max="745" width="7.6328125" style="2" bestFit="1" customWidth="1"/>
    <col min="746" max="746" width="9.90625" style="2" bestFit="1" customWidth="1"/>
    <col min="747" max="747" width="7.6328125" style="2" bestFit="1" customWidth="1"/>
    <col min="748" max="748" width="12.08984375" style="2" bestFit="1" customWidth="1"/>
    <col min="749" max="753" width="7.6328125" style="2" bestFit="1" customWidth="1"/>
    <col min="754" max="754" width="9.90625" style="2" bestFit="1" customWidth="1"/>
    <col min="755" max="755" width="12.08984375" style="2" bestFit="1" customWidth="1"/>
    <col min="756" max="758" width="7.6328125" style="2" bestFit="1" customWidth="1"/>
    <col min="759" max="760" width="9.90625" style="2" bestFit="1" customWidth="1"/>
    <col min="761" max="762" width="7.6328125" style="2" bestFit="1" customWidth="1"/>
    <col min="763" max="763" width="12.08984375" style="2" bestFit="1" customWidth="1"/>
    <col min="764" max="764" width="9.90625" style="2" bestFit="1" customWidth="1"/>
    <col min="765" max="765" width="7.6328125" style="2" bestFit="1" customWidth="1"/>
    <col min="766" max="766" width="9.90625" style="2" bestFit="1" customWidth="1"/>
    <col min="767" max="772" width="4.36328125" style="2" customWidth="1"/>
    <col min="773" max="773" width="20.6328125" style="2" customWidth="1"/>
    <col min="774" max="995" width="8.7265625" style="2"/>
    <col min="996" max="997" width="4.36328125" style="2" customWidth="1"/>
    <col min="998" max="998" width="8" style="2" customWidth="1"/>
    <col min="999" max="999" width="9.6328125" style="2" customWidth="1"/>
    <col min="1000" max="1000" width="20.6328125" style="2" customWidth="1"/>
    <col min="1001" max="1001" width="7.6328125" style="2" bestFit="1" customWidth="1"/>
    <col min="1002" max="1002" width="9.90625" style="2" bestFit="1" customWidth="1"/>
    <col min="1003" max="1003" width="7.6328125" style="2" bestFit="1" customWidth="1"/>
    <col min="1004" max="1004" width="12.08984375" style="2" bestFit="1" customWidth="1"/>
    <col min="1005" max="1009" width="7.6328125" style="2" bestFit="1" customWidth="1"/>
    <col min="1010" max="1010" width="9.90625" style="2" bestFit="1" customWidth="1"/>
    <col min="1011" max="1011" width="12.08984375" style="2" bestFit="1" customWidth="1"/>
    <col min="1012" max="1014" width="7.6328125" style="2" bestFit="1" customWidth="1"/>
    <col min="1015" max="1016" width="9.90625" style="2" bestFit="1" customWidth="1"/>
    <col min="1017" max="1018" width="7.6328125" style="2" bestFit="1" customWidth="1"/>
    <col min="1019" max="1019" width="12.08984375" style="2" bestFit="1" customWidth="1"/>
    <col min="1020" max="1020" width="9.90625" style="2" bestFit="1" customWidth="1"/>
    <col min="1021" max="1021" width="7.6328125" style="2" bestFit="1" customWidth="1"/>
    <col min="1022" max="1022" width="9.90625" style="2" bestFit="1" customWidth="1"/>
    <col min="1023" max="1028" width="4.36328125" style="2" customWidth="1"/>
    <col min="1029" max="1029" width="20.6328125" style="2" customWidth="1"/>
    <col min="1030" max="1251" width="8.7265625" style="2"/>
    <col min="1252" max="1253" width="4.36328125" style="2" customWidth="1"/>
    <col min="1254" max="1254" width="8" style="2" customWidth="1"/>
    <col min="1255" max="1255" width="9.6328125" style="2" customWidth="1"/>
    <col min="1256" max="1256" width="20.6328125" style="2" customWidth="1"/>
    <col min="1257" max="1257" width="7.6328125" style="2" bestFit="1" customWidth="1"/>
    <col min="1258" max="1258" width="9.90625" style="2" bestFit="1" customWidth="1"/>
    <col min="1259" max="1259" width="7.6328125" style="2" bestFit="1" customWidth="1"/>
    <col min="1260" max="1260" width="12.08984375" style="2" bestFit="1" customWidth="1"/>
    <col min="1261" max="1265" width="7.6328125" style="2" bestFit="1" customWidth="1"/>
    <col min="1266" max="1266" width="9.90625" style="2" bestFit="1" customWidth="1"/>
    <col min="1267" max="1267" width="12.08984375" style="2" bestFit="1" customWidth="1"/>
    <col min="1268" max="1270" width="7.6328125" style="2" bestFit="1" customWidth="1"/>
    <col min="1271" max="1272" width="9.90625" style="2" bestFit="1" customWidth="1"/>
    <col min="1273" max="1274" width="7.6328125" style="2" bestFit="1" customWidth="1"/>
    <col min="1275" max="1275" width="12.08984375" style="2" bestFit="1" customWidth="1"/>
    <col min="1276" max="1276" width="9.90625" style="2" bestFit="1" customWidth="1"/>
    <col min="1277" max="1277" width="7.6328125" style="2" bestFit="1" customWidth="1"/>
    <col min="1278" max="1278" width="9.90625" style="2" bestFit="1" customWidth="1"/>
    <col min="1279" max="1284" width="4.36328125" style="2" customWidth="1"/>
    <col min="1285" max="1285" width="20.6328125" style="2" customWidth="1"/>
    <col min="1286" max="1507" width="8.7265625" style="2"/>
    <col min="1508" max="1509" width="4.36328125" style="2" customWidth="1"/>
    <col min="1510" max="1510" width="8" style="2" customWidth="1"/>
    <col min="1511" max="1511" width="9.6328125" style="2" customWidth="1"/>
    <col min="1512" max="1512" width="20.6328125" style="2" customWidth="1"/>
    <col min="1513" max="1513" width="7.6328125" style="2" bestFit="1" customWidth="1"/>
    <col min="1514" max="1514" width="9.90625" style="2" bestFit="1" customWidth="1"/>
    <col min="1515" max="1515" width="7.6328125" style="2" bestFit="1" customWidth="1"/>
    <col min="1516" max="1516" width="12.08984375" style="2" bestFit="1" customWidth="1"/>
    <col min="1517" max="1521" width="7.6328125" style="2" bestFit="1" customWidth="1"/>
    <col min="1522" max="1522" width="9.90625" style="2" bestFit="1" customWidth="1"/>
    <col min="1523" max="1523" width="12.08984375" style="2" bestFit="1" customWidth="1"/>
    <col min="1524" max="1526" width="7.6328125" style="2" bestFit="1" customWidth="1"/>
    <col min="1527" max="1528" width="9.90625" style="2" bestFit="1" customWidth="1"/>
    <col min="1529" max="1530" width="7.6328125" style="2" bestFit="1" customWidth="1"/>
    <col min="1531" max="1531" width="12.08984375" style="2" bestFit="1" customWidth="1"/>
    <col min="1532" max="1532" width="9.90625" style="2" bestFit="1" customWidth="1"/>
    <col min="1533" max="1533" width="7.6328125" style="2" bestFit="1" customWidth="1"/>
    <col min="1534" max="1534" width="9.90625" style="2" bestFit="1" customWidth="1"/>
    <col min="1535" max="1540" width="4.36328125" style="2" customWidth="1"/>
    <col min="1541" max="1541" width="20.6328125" style="2" customWidth="1"/>
    <col min="1542" max="1763" width="8.7265625" style="2"/>
    <col min="1764" max="1765" width="4.36328125" style="2" customWidth="1"/>
    <col min="1766" max="1766" width="8" style="2" customWidth="1"/>
    <col min="1767" max="1767" width="9.6328125" style="2" customWidth="1"/>
    <col min="1768" max="1768" width="20.6328125" style="2" customWidth="1"/>
    <col min="1769" max="1769" width="7.6328125" style="2" bestFit="1" customWidth="1"/>
    <col min="1770" max="1770" width="9.90625" style="2" bestFit="1" customWidth="1"/>
    <col min="1771" max="1771" width="7.6328125" style="2" bestFit="1" customWidth="1"/>
    <col min="1772" max="1772" width="12.08984375" style="2" bestFit="1" customWidth="1"/>
    <col min="1773" max="1777" width="7.6328125" style="2" bestFit="1" customWidth="1"/>
    <col min="1778" max="1778" width="9.90625" style="2" bestFit="1" customWidth="1"/>
    <col min="1779" max="1779" width="12.08984375" style="2" bestFit="1" customWidth="1"/>
    <col min="1780" max="1782" width="7.6328125" style="2" bestFit="1" customWidth="1"/>
    <col min="1783" max="1784" width="9.90625" style="2" bestFit="1" customWidth="1"/>
    <col min="1785" max="1786" width="7.6328125" style="2" bestFit="1" customWidth="1"/>
    <col min="1787" max="1787" width="12.08984375" style="2" bestFit="1" customWidth="1"/>
    <col min="1788" max="1788" width="9.90625" style="2" bestFit="1" customWidth="1"/>
    <col min="1789" max="1789" width="7.6328125" style="2" bestFit="1" customWidth="1"/>
    <col min="1790" max="1790" width="9.90625" style="2" bestFit="1" customWidth="1"/>
    <col min="1791" max="1796" width="4.36328125" style="2" customWidth="1"/>
    <col min="1797" max="1797" width="20.6328125" style="2" customWidth="1"/>
    <col min="1798" max="2019" width="8.7265625" style="2"/>
    <col min="2020" max="2021" width="4.36328125" style="2" customWidth="1"/>
    <col min="2022" max="2022" width="8" style="2" customWidth="1"/>
    <col min="2023" max="2023" width="9.6328125" style="2" customWidth="1"/>
    <col min="2024" max="2024" width="20.6328125" style="2" customWidth="1"/>
    <col min="2025" max="2025" width="7.6328125" style="2" bestFit="1" customWidth="1"/>
    <col min="2026" max="2026" width="9.90625" style="2" bestFit="1" customWidth="1"/>
    <col min="2027" max="2027" width="7.6328125" style="2" bestFit="1" customWidth="1"/>
    <col min="2028" max="2028" width="12.08984375" style="2" bestFit="1" customWidth="1"/>
    <col min="2029" max="2033" width="7.6328125" style="2" bestFit="1" customWidth="1"/>
    <col min="2034" max="2034" width="9.90625" style="2" bestFit="1" customWidth="1"/>
    <col min="2035" max="2035" width="12.08984375" style="2" bestFit="1" customWidth="1"/>
    <col min="2036" max="2038" width="7.6328125" style="2" bestFit="1" customWidth="1"/>
    <col min="2039" max="2040" width="9.90625" style="2" bestFit="1" customWidth="1"/>
    <col min="2041" max="2042" width="7.6328125" style="2" bestFit="1" customWidth="1"/>
    <col min="2043" max="2043" width="12.08984375" style="2" bestFit="1" customWidth="1"/>
    <col min="2044" max="2044" width="9.90625" style="2" bestFit="1" customWidth="1"/>
    <col min="2045" max="2045" width="7.6328125" style="2" bestFit="1" customWidth="1"/>
    <col min="2046" max="2046" width="9.90625" style="2" bestFit="1" customWidth="1"/>
    <col min="2047" max="2052" width="4.36328125" style="2" customWidth="1"/>
    <col min="2053" max="2053" width="20.6328125" style="2" customWidth="1"/>
    <col min="2054" max="2275" width="8.7265625" style="2"/>
    <col min="2276" max="2277" width="4.36328125" style="2" customWidth="1"/>
    <col min="2278" max="2278" width="8" style="2" customWidth="1"/>
    <col min="2279" max="2279" width="9.6328125" style="2" customWidth="1"/>
    <col min="2280" max="2280" width="20.6328125" style="2" customWidth="1"/>
    <col min="2281" max="2281" width="7.6328125" style="2" bestFit="1" customWidth="1"/>
    <col min="2282" max="2282" width="9.90625" style="2" bestFit="1" customWidth="1"/>
    <col min="2283" max="2283" width="7.6328125" style="2" bestFit="1" customWidth="1"/>
    <col min="2284" max="2284" width="12.08984375" style="2" bestFit="1" customWidth="1"/>
    <col min="2285" max="2289" width="7.6328125" style="2" bestFit="1" customWidth="1"/>
    <col min="2290" max="2290" width="9.90625" style="2" bestFit="1" customWidth="1"/>
    <col min="2291" max="2291" width="12.08984375" style="2" bestFit="1" customWidth="1"/>
    <col min="2292" max="2294" width="7.6328125" style="2" bestFit="1" customWidth="1"/>
    <col min="2295" max="2296" width="9.90625" style="2" bestFit="1" customWidth="1"/>
    <col min="2297" max="2298" width="7.6328125" style="2" bestFit="1" customWidth="1"/>
    <col min="2299" max="2299" width="12.08984375" style="2" bestFit="1" customWidth="1"/>
    <col min="2300" max="2300" width="9.90625" style="2" bestFit="1" customWidth="1"/>
    <col min="2301" max="2301" width="7.6328125" style="2" bestFit="1" customWidth="1"/>
    <col min="2302" max="2302" width="9.90625" style="2" bestFit="1" customWidth="1"/>
    <col min="2303" max="2308" width="4.36328125" style="2" customWidth="1"/>
    <col min="2309" max="2309" width="20.6328125" style="2" customWidth="1"/>
    <col min="2310" max="2531" width="8.7265625" style="2"/>
    <col min="2532" max="2533" width="4.36328125" style="2" customWidth="1"/>
    <col min="2534" max="2534" width="8" style="2" customWidth="1"/>
    <col min="2535" max="2535" width="9.6328125" style="2" customWidth="1"/>
    <col min="2536" max="2536" width="20.6328125" style="2" customWidth="1"/>
    <col min="2537" max="2537" width="7.6328125" style="2" bestFit="1" customWidth="1"/>
    <col min="2538" max="2538" width="9.90625" style="2" bestFit="1" customWidth="1"/>
    <col min="2539" max="2539" width="7.6328125" style="2" bestFit="1" customWidth="1"/>
    <col min="2540" max="2540" width="12.08984375" style="2" bestFit="1" customWidth="1"/>
    <col min="2541" max="2545" width="7.6328125" style="2" bestFit="1" customWidth="1"/>
    <col min="2546" max="2546" width="9.90625" style="2" bestFit="1" customWidth="1"/>
    <col min="2547" max="2547" width="12.08984375" style="2" bestFit="1" customWidth="1"/>
    <col min="2548" max="2550" width="7.6328125" style="2" bestFit="1" customWidth="1"/>
    <col min="2551" max="2552" width="9.90625" style="2" bestFit="1" customWidth="1"/>
    <col min="2553" max="2554" width="7.6328125" style="2" bestFit="1" customWidth="1"/>
    <col min="2555" max="2555" width="12.08984375" style="2" bestFit="1" customWidth="1"/>
    <col min="2556" max="2556" width="9.90625" style="2" bestFit="1" customWidth="1"/>
    <col min="2557" max="2557" width="7.6328125" style="2" bestFit="1" customWidth="1"/>
    <col min="2558" max="2558" width="9.90625" style="2" bestFit="1" customWidth="1"/>
    <col min="2559" max="2564" width="4.36328125" style="2" customWidth="1"/>
    <col min="2565" max="2565" width="20.6328125" style="2" customWidth="1"/>
    <col min="2566" max="2787" width="8.7265625" style="2"/>
    <col min="2788" max="2789" width="4.36328125" style="2" customWidth="1"/>
    <col min="2790" max="2790" width="8" style="2" customWidth="1"/>
    <col min="2791" max="2791" width="9.6328125" style="2" customWidth="1"/>
    <col min="2792" max="2792" width="20.6328125" style="2" customWidth="1"/>
    <col min="2793" max="2793" width="7.6328125" style="2" bestFit="1" customWidth="1"/>
    <col min="2794" max="2794" width="9.90625" style="2" bestFit="1" customWidth="1"/>
    <col min="2795" max="2795" width="7.6328125" style="2" bestFit="1" customWidth="1"/>
    <col min="2796" max="2796" width="12.08984375" style="2" bestFit="1" customWidth="1"/>
    <col min="2797" max="2801" width="7.6328125" style="2" bestFit="1" customWidth="1"/>
    <col min="2802" max="2802" width="9.90625" style="2" bestFit="1" customWidth="1"/>
    <col min="2803" max="2803" width="12.08984375" style="2" bestFit="1" customWidth="1"/>
    <col min="2804" max="2806" width="7.6328125" style="2" bestFit="1" customWidth="1"/>
    <col min="2807" max="2808" width="9.90625" style="2" bestFit="1" customWidth="1"/>
    <col min="2809" max="2810" width="7.6328125" style="2" bestFit="1" customWidth="1"/>
    <col min="2811" max="2811" width="12.08984375" style="2" bestFit="1" customWidth="1"/>
    <col min="2812" max="2812" width="9.90625" style="2" bestFit="1" customWidth="1"/>
    <col min="2813" max="2813" width="7.6328125" style="2" bestFit="1" customWidth="1"/>
    <col min="2814" max="2814" width="9.90625" style="2" bestFit="1" customWidth="1"/>
    <col min="2815" max="2820" width="4.36328125" style="2" customWidth="1"/>
    <col min="2821" max="2821" width="20.6328125" style="2" customWidth="1"/>
    <col min="2822" max="3043" width="8.7265625" style="2"/>
    <col min="3044" max="3045" width="4.36328125" style="2" customWidth="1"/>
    <col min="3046" max="3046" width="8" style="2" customWidth="1"/>
    <col min="3047" max="3047" width="9.6328125" style="2" customWidth="1"/>
    <col min="3048" max="3048" width="20.6328125" style="2" customWidth="1"/>
    <col min="3049" max="3049" width="7.6328125" style="2" bestFit="1" customWidth="1"/>
    <col min="3050" max="3050" width="9.90625" style="2" bestFit="1" customWidth="1"/>
    <col min="3051" max="3051" width="7.6328125" style="2" bestFit="1" customWidth="1"/>
    <col min="3052" max="3052" width="12.08984375" style="2" bestFit="1" customWidth="1"/>
    <col min="3053" max="3057" width="7.6328125" style="2" bestFit="1" customWidth="1"/>
    <col min="3058" max="3058" width="9.90625" style="2" bestFit="1" customWidth="1"/>
    <col min="3059" max="3059" width="12.08984375" style="2" bestFit="1" customWidth="1"/>
    <col min="3060" max="3062" width="7.6328125" style="2" bestFit="1" customWidth="1"/>
    <col min="3063" max="3064" width="9.90625" style="2" bestFit="1" customWidth="1"/>
    <col min="3065" max="3066" width="7.6328125" style="2" bestFit="1" customWidth="1"/>
    <col min="3067" max="3067" width="12.08984375" style="2" bestFit="1" customWidth="1"/>
    <col min="3068" max="3068" width="9.90625" style="2" bestFit="1" customWidth="1"/>
    <col min="3069" max="3069" width="7.6328125" style="2" bestFit="1" customWidth="1"/>
    <col min="3070" max="3070" width="9.90625" style="2" bestFit="1" customWidth="1"/>
    <col min="3071" max="3076" width="4.36328125" style="2" customWidth="1"/>
    <col min="3077" max="3077" width="20.6328125" style="2" customWidth="1"/>
    <col min="3078" max="3299" width="8.7265625" style="2"/>
    <col min="3300" max="3301" width="4.36328125" style="2" customWidth="1"/>
    <col min="3302" max="3302" width="8" style="2" customWidth="1"/>
    <col min="3303" max="3303" width="9.6328125" style="2" customWidth="1"/>
    <col min="3304" max="3304" width="20.6328125" style="2" customWidth="1"/>
    <col min="3305" max="3305" width="7.6328125" style="2" bestFit="1" customWidth="1"/>
    <col min="3306" max="3306" width="9.90625" style="2" bestFit="1" customWidth="1"/>
    <col min="3307" max="3307" width="7.6328125" style="2" bestFit="1" customWidth="1"/>
    <col min="3308" max="3308" width="12.08984375" style="2" bestFit="1" customWidth="1"/>
    <col min="3309" max="3313" width="7.6328125" style="2" bestFit="1" customWidth="1"/>
    <col min="3314" max="3314" width="9.90625" style="2" bestFit="1" customWidth="1"/>
    <col min="3315" max="3315" width="12.08984375" style="2" bestFit="1" customWidth="1"/>
    <col min="3316" max="3318" width="7.6328125" style="2" bestFit="1" customWidth="1"/>
    <col min="3319" max="3320" width="9.90625" style="2" bestFit="1" customWidth="1"/>
    <col min="3321" max="3322" width="7.6328125" style="2" bestFit="1" customWidth="1"/>
    <col min="3323" max="3323" width="12.08984375" style="2" bestFit="1" customWidth="1"/>
    <col min="3324" max="3324" width="9.90625" style="2" bestFit="1" customWidth="1"/>
    <col min="3325" max="3325" width="7.6328125" style="2" bestFit="1" customWidth="1"/>
    <col min="3326" max="3326" width="9.90625" style="2" bestFit="1" customWidth="1"/>
    <col min="3327" max="3332" width="4.36328125" style="2" customWidth="1"/>
    <col min="3333" max="3333" width="20.6328125" style="2" customWidth="1"/>
    <col min="3334" max="3555" width="8.7265625" style="2"/>
    <col min="3556" max="3557" width="4.36328125" style="2" customWidth="1"/>
    <col min="3558" max="3558" width="8" style="2" customWidth="1"/>
    <col min="3559" max="3559" width="9.6328125" style="2" customWidth="1"/>
    <col min="3560" max="3560" width="20.6328125" style="2" customWidth="1"/>
    <col min="3561" max="3561" width="7.6328125" style="2" bestFit="1" customWidth="1"/>
    <col min="3562" max="3562" width="9.90625" style="2" bestFit="1" customWidth="1"/>
    <col min="3563" max="3563" width="7.6328125" style="2" bestFit="1" customWidth="1"/>
    <col min="3564" max="3564" width="12.08984375" style="2" bestFit="1" customWidth="1"/>
    <col min="3565" max="3569" width="7.6328125" style="2" bestFit="1" customWidth="1"/>
    <col min="3570" max="3570" width="9.90625" style="2" bestFit="1" customWidth="1"/>
    <col min="3571" max="3571" width="12.08984375" style="2" bestFit="1" customWidth="1"/>
    <col min="3572" max="3574" width="7.6328125" style="2" bestFit="1" customWidth="1"/>
    <col min="3575" max="3576" width="9.90625" style="2" bestFit="1" customWidth="1"/>
    <col min="3577" max="3578" width="7.6328125" style="2" bestFit="1" customWidth="1"/>
    <col min="3579" max="3579" width="12.08984375" style="2" bestFit="1" customWidth="1"/>
    <col min="3580" max="3580" width="9.90625" style="2" bestFit="1" customWidth="1"/>
    <col min="3581" max="3581" width="7.6328125" style="2" bestFit="1" customWidth="1"/>
    <col min="3582" max="3582" width="9.90625" style="2" bestFit="1" customWidth="1"/>
    <col min="3583" max="3588" width="4.36328125" style="2" customWidth="1"/>
    <col min="3589" max="3589" width="20.6328125" style="2" customWidth="1"/>
    <col min="3590" max="3811" width="8.7265625" style="2"/>
    <col min="3812" max="3813" width="4.36328125" style="2" customWidth="1"/>
    <col min="3814" max="3814" width="8" style="2" customWidth="1"/>
    <col min="3815" max="3815" width="9.6328125" style="2" customWidth="1"/>
    <col min="3816" max="3816" width="20.6328125" style="2" customWidth="1"/>
    <col min="3817" max="3817" width="7.6328125" style="2" bestFit="1" customWidth="1"/>
    <col min="3818" max="3818" width="9.90625" style="2" bestFit="1" customWidth="1"/>
    <col min="3819" max="3819" width="7.6328125" style="2" bestFit="1" customWidth="1"/>
    <col min="3820" max="3820" width="12.08984375" style="2" bestFit="1" customWidth="1"/>
    <col min="3821" max="3825" width="7.6328125" style="2" bestFit="1" customWidth="1"/>
    <col min="3826" max="3826" width="9.90625" style="2" bestFit="1" customWidth="1"/>
    <col min="3827" max="3827" width="12.08984375" style="2" bestFit="1" customWidth="1"/>
    <col min="3828" max="3830" width="7.6328125" style="2" bestFit="1" customWidth="1"/>
    <col min="3831" max="3832" width="9.90625" style="2" bestFit="1" customWidth="1"/>
    <col min="3833" max="3834" width="7.6328125" style="2" bestFit="1" customWidth="1"/>
    <col min="3835" max="3835" width="12.08984375" style="2" bestFit="1" customWidth="1"/>
    <col min="3836" max="3836" width="9.90625" style="2" bestFit="1" customWidth="1"/>
    <col min="3837" max="3837" width="7.6328125" style="2" bestFit="1" customWidth="1"/>
    <col min="3838" max="3838" width="9.90625" style="2" bestFit="1" customWidth="1"/>
    <col min="3839" max="3844" width="4.36328125" style="2" customWidth="1"/>
    <col min="3845" max="3845" width="20.6328125" style="2" customWidth="1"/>
    <col min="3846" max="4067" width="8.7265625" style="2"/>
    <col min="4068" max="4069" width="4.36328125" style="2" customWidth="1"/>
    <col min="4070" max="4070" width="8" style="2" customWidth="1"/>
    <col min="4071" max="4071" width="9.6328125" style="2" customWidth="1"/>
    <col min="4072" max="4072" width="20.6328125" style="2" customWidth="1"/>
    <col min="4073" max="4073" width="7.6328125" style="2" bestFit="1" customWidth="1"/>
    <col min="4074" max="4074" width="9.90625" style="2" bestFit="1" customWidth="1"/>
    <col min="4075" max="4075" width="7.6328125" style="2" bestFit="1" customWidth="1"/>
    <col min="4076" max="4076" width="12.08984375" style="2" bestFit="1" customWidth="1"/>
    <col min="4077" max="4081" width="7.6328125" style="2" bestFit="1" customWidth="1"/>
    <col min="4082" max="4082" width="9.90625" style="2" bestFit="1" customWidth="1"/>
    <col min="4083" max="4083" width="12.08984375" style="2" bestFit="1" customWidth="1"/>
    <col min="4084" max="4086" width="7.6328125" style="2" bestFit="1" customWidth="1"/>
    <col min="4087" max="4088" width="9.90625" style="2" bestFit="1" customWidth="1"/>
    <col min="4089" max="4090" width="7.6328125" style="2" bestFit="1" customWidth="1"/>
    <col min="4091" max="4091" width="12.08984375" style="2" bestFit="1" customWidth="1"/>
    <col min="4092" max="4092" width="9.90625" style="2" bestFit="1" customWidth="1"/>
    <col min="4093" max="4093" width="7.6328125" style="2" bestFit="1" customWidth="1"/>
    <col min="4094" max="4094" width="9.90625" style="2" bestFit="1" customWidth="1"/>
    <col min="4095" max="4100" width="4.36328125" style="2" customWidth="1"/>
    <col min="4101" max="4101" width="20.6328125" style="2" customWidth="1"/>
    <col min="4102" max="4323" width="8.7265625" style="2"/>
    <col min="4324" max="4325" width="4.36328125" style="2" customWidth="1"/>
    <col min="4326" max="4326" width="8" style="2" customWidth="1"/>
    <col min="4327" max="4327" width="9.6328125" style="2" customWidth="1"/>
    <col min="4328" max="4328" width="20.6328125" style="2" customWidth="1"/>
    <col min="4329" max="4329" width="7.6328125" style="2" bestFit="1" customWidth="1"/>
    <col min="4330" max="4330" width="9.90625" style="2" bestFit="1" customWidth="1"/>
    <col min="4331" max="4331" width="7.6328125" style="2" bestFit="1" customWidth="1"/>
    <col min="4332" max="4332" width="12.08984375" style="2" bestFit="1" customWidth="1"/>
    <col min="4333" max="4337" width="7.6328125" style="2" bestFit="1" customWidth="1"/>
    <col min="4338" max="4338" width="9.90625" style="2" bestFit="1" customWidth="1"/>
    <col min="4339" max="4339" width="12.08984375" style="2" bestFit="1" customWidth="1"/>
    <col min="4340" max="4342" width="7.6328125" style="2" bestFit="1" customWidth="1"/>
    <col min="4343" max="4344" width="9.90625" style="2" bestFit="1" customWidth="1"/>
    <col min="4345" max="4346" width="7.6328125" style="2" bestFit="1" customWidth="1"/>
    <col min="4347" max="4347" width="12.08984375" style="2" bestFit="1" customWidth="1"/>
    <col min="4348" max="4348" width="9.90625" style="2" bestFit="1" customWidth="1"/>
    <col min="4349" max="4349" width="7.6328125" style="2" bestFit="1" customWidth="1"/>
    <col min="4350" max="4350" width="9.90625" style="2" bestFit="1" customWidth="1"/>
    <col min="4351" max="4356" width="4.36328125" style="2" customWidth="1"/>
    <col min="4357" max="4357" width="20.6328125" style="2" customWidth="1"/>
    <col min="4358" max="4579" width="8.7265625" style="2"/>
    <col min="4580" max="4581" width="4.36328125" style="2" customWidth="1"/>
    <col min="4582" max="4582" width="8" style="2" customWidth="1"/>
    <col min="4583" max="4583" width="9.6328125" style="2" customWidth="1"/>
    <col min="4584" max="4584" width="20.6328125" style="2" customWidth="1"/>
    <col min="4585" max="4585" width="7.6328125" style="2" bestFit="1" customWidth="1"/>
    <col min="4586" max="4586" width="9.90625" style="2" bestFit="1" customWidth="1"/>
    <col min="4587" max="4587" width="7.6328125" style="2" bestFit="1" customWidth="1"/>
    <col min="4588" max="4588" width="12.08984375" style="2" bestFit="1" customWidth="1"/>
    <col min="4589" max="4593" width="7.6328125" style="2" bestFit="1" customWidth="1"/>
    <col min="4594" max="4594" width="9.90625" style="2" bestFit="1" customWidth="1"/>
    <col min="4595" max="4595" width="12.08984375" style="2" bestFit="1" customWidth="1"/>
    <col min="4596" max="4598" width="7.6328125" style="2" bestFit="1" customWidth="1"/>
    <col min="4599" max="4600" width="9.90625" style="2" bestFit="1" customWidth="1"/>
    <col min="4601" max="4602" width="7.6328125" style="2" bestFit="1" customWidth="1"/>
    <col min="4603" max="4603" width="12.08984375" style="2" bestFit="1" customWidth="1"/>
    <col min="4604" max="4604" width="9.90625" style="2" bestFit="1" customWidth="1"/>
    <col min="4605" max="4605" width="7.6328125" style="2" bestFit="1" customWidth="1"/>
    <col min="4606" max="4606" width="9.90625" style="2" bestFit="1" customWidth="1"/>
    <col min="4607" max="4612" width="4.36328125" style="2" customWidth="1"/>
    <col min="4613" max="4613" width="20.6328125" style="2" customWidth="1"/>
    <col min="4614" max="4835" width="8.7265625" style="2"/>
    <col min="4836" max="4837" width="4.36328125" style="2" customWidth="1"/>
    <col min="4838" max="4838" width="8" style="2" customWidth="1"/>
    <col min="4839" max="4839" width="9.6328125" style="2" customWidth="1"/>
    <col min="4840" max="4840" width="20.6328125" style="2" customWidth="1"/>
    <col min="4841" max="4841" width="7.6328125" style="2" bestFit="1" customWidth="1"/>
    <col min="4842" max="4842" width="9.90625" style="2" bestFit="1" customWidth="1"/>
    <col min="4843" max="4843" width="7.6328125" style="2" bestFit="1" customWidth="1"/>
    <col min="4844" max="4844" width="12.08984375" style="2" bestFit="1" customWidth="1"/>
    <col min="4845" max="4849" width="7.6328125" style="2" bestFit="1" customWidth="1"/>
    <col min="4850" max="4850" width="9.90625" style="2" bestFit="1" customWidth="1"/>
    <col min="4851" max="4851" width="12.08984375" style="2" bestFit="1" customWidth="1"/>
    <col min="4852" max="4854" width="7.6328125" style="2" bestFit="1" customWidth="1"/>
    <col min="4855" max="4856" width="9.90625" style="2" bestFit="1" customWidth="1"/>
    <col min="4857" max="4858" width="7.6328125" style="2" bestFit="1" customWidth="1"/>
    <col min="4859" max="4859" width="12.08984375" style="2" bestFit="1" customWidth="1"/>
    <col min="4860" max="4860" width="9.90625" style="2" bestFit="1" customWidth="1"/>
    <col min="4861" max="4861" width="7.6328125" style="2" bestFit="1" customWidth="1"/>
    <col min="4862" max="4862" width="9.90625" style="2" bestFit="1" customWidth="1"/>
    <col min="4863" max="4868" width="4.36328125" style="2" customWidth="1"/>
    <col min="4869" max="4869" width="20.6328125" style="2" customWidth="1"/>
    <col min="4870" max="5091" width="8.7265625" style="2"/>
    <col min="5092" max="5093" width="4.36328125" style="2" customWidth="1"/>
    <col min="5094" max="5094" width="8" style="2" customWidth="1"/>
    <col min="5095" max="5095" width="9.6328125" style="2" customWidth="1"/>
    <col min="5096" max="5096" width="20.6328125" style="2" customWidth="1"/>
    <col min="5097" max="5097" width="7.6328125" style="2" bestFit="1" customWidth="1"/>
    <col min="5098" max="5098" width="9.90625" style="2" bestFit="1" customWidth="1"/>
    <col min="5099" max="5099" width="7.6328125" style="2" bestFit="1" customWidth="1"/>
    <col min="5100" max="5100" width="12.08984375" style="2" bestFit="1" customWidth="1"/>
    <col min="5101" max="5105" width="7.6328125" style="2" bestFit="1" customWidth="1"/>
    <col min="5106" max="5106" width="9.90625" style="2" bestFit="1" customWidth="1"/>
    <col min="5107" max="5107" width="12.08984375" style="2" bestFit="1" customWidth="1"/>
    <col min="5108" max="5110" width="7.6328125" style="2" bestFit="1" customWidth="1"/>
    <col min="5111" max="5112" width="9.90625" style="2" bestFit="1" customWidth="1"/>
    <col min="5113" max="5114" width="7.6328125" style="2" bestFit="1" customWidth="1"/>
    <col min="5115" max="5115" width="12.08984375" style="2" bestFit="1" customWidth="1"/>
    <col min="5116" max="5116" width="9.90625" style="2" bestFit="1" customWidth="1"/>
    <col min="5117" max="5117" width="7.6328125" style="2" bestFit="1" customWidth="1"/>
    <col min="5118" max="5118" width="9.90625" style="2" bestFit="1" customWidth="1"/>
    <col min="5119" max="5124" width="4.36328125" style="2" customWidth="1"/>
    <col min="5125" max="5125" width="20.6328125" style="2" customWidth="1"/>
    <col min="5126" max="5347" width="8.7265625" style="2"/>
    <col min="5348" max="5349" width="4.36328125" style="2" customWidth="1"/>
    <col min="5350" max="5350" width="8" style="2" customWidth="1"/>
    <col min="5351" max="5351" width="9.6328125" style="2" customWidth="1"/>
    <col min="5352" max="5352" width="20.6328125" style="2" customWidth="1"/>
    <col min="5353" max="5353" width="7.6328125" style="2" bestFit="1" customWidth="1"/>
    <col min="5354" max="5354" width="9.90625" style="2" bestFit="1" customWidth="1"/>
    <col min="5355" max="5355" width="7.6328125" style="2" bestFit="1" customWidth="1"/>
    <col min="5356" max="5356" width="12.08984375" style="2" bestFit="1" customWidth="1"/>
    <col min="5357" max="5361" width="7.6328125" style="2" bestFit="1" customWidth="1"/>
    <col min="5362" max="5362" width="9.90625" style="2" bestFit="1" customWidth="1"/>
    <col min="5363" max="5363" width="12.08984375" style="2" bestFit="1" customWidth="1"/>
    <col min="5364" max="5366" width="7.6328125" style="2" bestFit="1" customWidth="1"/>
    <col min="5367" max="5368" width="9.90625" style="2" bestFit="1" customWidth="1"/>
    <col min="5369" max="5370" width="7.6328125" style="2" bestFit="1" customWidth="1"/>
    <col min="5371" max="5371" width="12.08984375" style="2" bestFit="1" customWidth="1"/>
    <col min="5372" max="5372" width="9.90625" style="2" bestFit="1" customWidth="1"/>
    <col min="5373" max="5373" width="7.6328125" style="2" bestFit="1" customWidth="1"/>
    <col min="5374" max="5374" width="9.90625" style="2" bestFit="1" customWidth="1"/>
    <col min="5375" max="5380" width="4.36328125" style="2" customWidth="1"/>
    <col min="5381" max="5381" width="20.6328125" style="2" customWidth="1"/>
    <col min="5382" max="5603" width="8.7265625" style="2"/>
    <col min="5604" max="5605" width="4.36328125" style="2" customWidth="1"/>
    <col min="5606" max="5606" width="8" style="2" customWidth="1"/>
    <col min="5607" max="5607" width="9.6328125" style="2" customWidth="1"/>
    <col min="5608" max="5608" width="20.6328125" style="2" customWidth="1"/>
    <col min="5609" max="5609" width="7.6328125" style="2" bestFit="1" customWidth="1"/>
    <col min="5610" max="5610" width="9.90625" style="2" bestFit="1" customWidth="1"/>
    <col min="5611" max="5611" width="7.6328125" style="2" bestFit="1" customWidth="1"/>
    <col min="5612" max="5612" width="12.08984375" style="2" bestFit="1" customWidth="1"/>
    <col min="5613" max="5617" width="7.6328125" style="2" bestFit="1" customWidth="1"/>
    <col min="5618" max="5618" width="9.90625" style="2" bestFit="1" customWidth="1"/>
    <col min="5619" max="5619" width="12.08984375" style="2" bestFit="1" customWidth="1"/>
    <col min="5620" max="5622" width="7.6328125" style="2" bestFit="1" customWidth="1"/>
    <col min="5623" max="5624" width="9.90625" style="2" bestFit="1" customWidth="1"/>
    <col min="5625" max="5626" width="7.6328125" style="2" bestFit="1" customWidth="1"/>
    <col min="5627" max="5627" width="12.08984375" style="2" bestFit="1" customWidth="1"/>
    <col min="5628" max="5628" width="9.90625" style="2" bestFit="1" customWidth="1"/>
    <col min="5629" max="5629" width="7.6328125" style="2" bestFit="1" customWidth="1"/>
    <col min="5630" max="5630" width="9.90625" style="2" bestFit="1" customWidth="1"/>
    <col min="5631" max="5636" width="4.36328125" style="2" customWidth="1"/>
    <col min="5637" max="5637" width="20.6328125" style="2" customWidth="1"/>
    <col min="5638" max="5859" width="8.7265625" style="2"/>
    <col min="5860" max="5861" width="4.36328125" style="2" customWidth="1"/>
    <col min="5862" max="5862" width="8" style="2" customWidth="1"/>
    <col min="5863" max="5863" width="9.6328125" style="2" customWidth="1"/>
    <col min="5864" max="5864" width="20.6328125" style="2" customWidth="1"/>
    <col min="5865" max="5865" width="7.6328125" style="2" bestFit="1" customWidth="1"/>
    <col min="5866" max="5866" width="9.90625" style="2" bestFit="1" customWidth="1"/>
    <col min="5867" max="5867" width="7.6328125" style="2" bestFit="1" customWidth="1"/>
    <col min="5868" max="5868" width="12.08984375" style="2" bestFit="1" customWidth="1"/>
    <col min="5869" max="5873" width="7.6328125" style="2" bestFit="1" customWidth="1"/>
    <col min="5874" max="5874" width="9.90625" style="2" bestFit="1" customWidth="1"/>
    <col min="5875" max="5875" width="12.08984375" style="2" bestFit="1" customWidth="1"/>
    <col min="5876" max="5878" width="7.6328125" style="2" bestFit="1" customWidth="1"/>
    <col min="5879" max="5880" width="9.90625" style="2" bestFit="1" customWidth="1"/>
    <col min="5881" max="5882" width="7.6328125" style="2" bestFit="1" customWidth="1"/>
    <col min="5883" max="5883" width="12.08984375" style="2" bestFit="1" customWidth="1"/>
    <col min="5884" max="5884" width="9.90625" style="2" bestFit="1" customWidth="1"/>
    <col min="5885" max="5885" width="7.6328125" style="2" bestFit="1" customWidth="1"/>
    <col min="5886" max="5886" width="9.90625" style="2" bestFit="1" customWidth="1"/>
    <col min="5887" max="5892" width="4.36328125" style="2" customWidth="1"/>
    <col min="5893" max="5893" width="20.6328125" style="2" customWidth="1"/>
    <col min="5894" max="6115" width="8.7265625" style="2"/>
    <col min="6116" max="6117" width="4.36328125" style="2" customWidth="1"/>
    <col min="6118" max="6118" width="8" style="2" customWidth="1"/>
    <col min="6119" max="6119" width="9.6328125" style="2" customWidth="1"/>
    <col min="6120" max="6120" width="20.6328125" style="2" customWidth="1"/>
    <col min="6121" max="6121" width="7.6328125" style="2" bestFit="1" customWidth="1"/>
    <col min="6122" max="6122" width="9.90625" style="2" bestFit="1" customWidth="1"/>
    <col min="6123" max="6123" width="7.6328125" style="2" bestFit="1" customWidth="1"/>
    <col min="6124" max="6124" width="12.08984375" style="2" bestFit="1" customWidth="1"/>
    <col min="6125" max="6129" width="7.6328125" style="2" bestFit="1" customWidth="1"/>
    <col min="6130" max="6130" width="9.90625" style="2" bestFit="1" customWidth="1"/>
    <col min="6131" max="6131" width="12.08984375" style="2" bestFit="1" customWidth="1"/>
    <col min="6132" max="6134" width="7.6328125" style="2" bestFit="1" customWidth="1"/>
    <col min="6135" max="6136" width="9.90625" style="2" bestFit="1" customWidth="1"/>
    <col min="6137" max="6138" width="7.6328125" style="2" bestFit="1" customWidth="1"/>
    <col min="6139" max="6139" width="12.08984375" style="2" bestFit="1" customWidth="1"/>
    <col min="6140" max="6140" width="9.90625" style="2" bestFit="1" customWidth="1"/>
    <col min="6141" max="6141" width="7.6328125" style="2" bestFit="1" customWidth="1"/>
    <col min="6142" max="6142" width="9.90625" style="2" bestFit="1" customWidth="1"/>
    <col min="6143" max="6148" width="4.36328125" style="2" customWidth="1"/>
    <col min="6149" max="6149" width="20.6328125" style="2" customWidth="1"/>
    <col min="6150" max="6371" width="8.7265625" style="2"/>
    <col min="6372" max="6373" width="4.36328125" style="2" customWidth="1"/>
    <col min="6374" max="6374" width="8" style="2" customWidth="1"/>
    <col min="6375" max="6375" width="9.6328125" style="2" customWidth="1"/>
    <col min="6376" max="6376" width="20.6328125" style="2" customWidth="1"/>
    <col min="6377" max="6377" width="7.6328125" style="2" bestFit="1" customWidth="1"/>
    <col min="6378" max="6378" width="9.90625" style="2" bestFit="1" customWidth="1"/>
    <col min="6379" max="6379" width="7.6328125" style="2" bestFit="1" customWidth="1"/>
    <col min="6380" max="6380" width="12.08984375" style="2" bestFit="1" customWidth="1"/>
    <col min="6381" max="6385" width="7.6328125" style="2" bestFit="1" customWidth="1"/>
    <col min="6386" max="6386" width="9.90625" style="2" bestFit="1" customWidth="1"/>
    <col min="6387" max="6387" width="12.08984375" style="2" bestFit="1" customWidth="1"/>
    <col min="6388" max="6390" width="7.6328125" style="2" bestFit="1" customWidth="1"/>
    <col min="6391" max="6392" width="9.90625" style="2" bestFit="1" customWidth="1"/>
    <col min="6393" max="6394" width="7.6328125" style="2" bestFit="1" customWidth="1"/>
    <col min="6395" max="6395" width="12.08984375" style="2" bestFit="1" customWidth="1"/>
    <col min="6396" max="6396" width="9.90625" style="2" bestFit="1" customWidth="1"/>
    <col min="6397" max="6397" width="7.6328125" style="2" bestFit="1" customWidth="1"/>
    <col min="6398" max="6398" width="9.90625" style="2" bestFit="1" customWidth="1"/>
    <col min="6399" max="6404" width="4.36328125" style="2" customWidth="1"/>
    <col min="6405" max="6405" width="20.6328125" style="2" customWidth="1"/>
    <col min="6406" max="6627" width="8.7265625" style="2"/>
    <col min="6628" max="6629" width="4.36328125" style="2" customWidth="1"/>
    <col min="6630" max="6630" width="8" style="2" customWidth="1"/>
    <col min="6631" max="6631" width="9.6328125" style="2" customWidth="1"/>
    <col min="6632" max="6632" width="20.6328125" style="2" customWidth="1"/>
    <col min="6633" max="6633" width="7.6328125" style="2" bestFit="1" customWidth="1"/>
    <col min="6634" max="6634" width="9.90625" style="2" bestFit="1" customWidth="1"/>
    <col min="6635" max="6635" width="7.6328125" style="2" bestFit="1" customWidth="1"/>
    <col min="6636" max="6636" width="12.08984375" style="2" bestFit="1" customWidth="1"/>
    <col min="6637" max="6641" width="7.6328125" style="2" bestFit="1" customWidth="1"/>
    <col min="6642" max="6642" width="9.90625" style="2" bestFit="1" customWidth="1"/>
    <col min="6643" max="6643" width="12.08984375" style="2" bestFit="1" customWidth="1"/>
    <col min="6644" max="6646" width="7.6328125" style="2" bestFit="1" customWidth="1"/>
    <col min="6647" max="6648" width="9.90625" style="2" bestFit="1" customWidth="1"/>
    <col min="6649" max="6650" width="7.6328125" style="2" bestFit="1" customWidth="1"/>
    <col min="6651" max="6651" width="12.08984375" style="2" bestFit="1" customWidth="1"/>
    <col min="6652" max="6652" width="9.90625" style="2" bestFit="1" customWidth="1"/>
    <col min="6653" max="6653" width="7.6328125" style="2" bestFit="1" customWidth="1"/>
    <col min="6654" max="6654" width="9.90625" style="2" bestFit="1" customWidth="1"/>
    <col min="6655" max="6660" width="4.36328125" style="2" customWidth="1"/>
    <col min="6661" max="6661" width="20.6328125" style="2" customWidth="1"/>
    <col min="6662" max="6883" width="8.7265625" style="2"/>
    <col min="6884" max="6885" width="4.36328125" style="2" customWidth="1"/>
    <col min="6886" max="6886" width="8" style="2" customWidth="1"/>
    <col min="6887" max="6887" width="9.6328125" style="2" customWidth="1"/>
    <col min="6888" max="6888" width="20.6328125" style="2" customWidth="1"/>
    <col min="6889" max="6889" width="7.6328125" style="2" bestFit="1" customWidth="1"/>
    <col min="6890" max="6890" width="9.90625" style="2" bestFit="1" customWidth="1"/>
    <col min="6891" max="6891" width="7.6328125" style="2" bestFit="1" customWidth="1"/>
    <col min="6892" max="6892" width="12.08984375" style="2" bestFit="1" customWidth="1"/>
    <col min="6893" max="6897" width="7.6328125" style="2" bestFit="1" customWidth="1"/>
    <col min="6898" max="6898" width="9.90625" style="2" bestFit="1" customWidth="1"/>
    <col min="6899" max="6899" width="12.08984375" style="2" bestFit="1" customWidth="1"/>
    <col min="6900" max="6902" width="7.6328125" style="2" bestFit="1" customWidth="1"/>
    <col min="6903" max="6904" width="9.90625" style="2" bestFit="1" customWidth="1"/>
    <col min="6905" max="6906" width="7.6328125" style="2" bestFit="1" customWidth="1"/>
    <col min="6907" max="6907" width="12.08984375" style="2" bestFit="1" customWidth="1"/>
    <col min="6908" max="6908" width="9.90625" style="2" bestFit="1" customWidth="1"/>
    <col min="6909" max="6909" width="7.6328125" style="2" bestFit="1" customWidth="1"/>
    <col min="6910" max="6910" width="9.90625" style="2" bestFit="1" customWidth="1"/>
    <col min="6911" max="6916" width="4.36328125" style="2" customWidth="1"/>
    <col min="6917" max="6917" width="20.6328125" style="2" customWidth="1"/>
    <col min="6918" max="7139" width="8.7265625" style="2"/>
    <col min="7140" max="7141" width="4.36328125" style="2" customWidth="1"/>
    <col min="7142" max="7142" width="8" style="2" customWidth="1"/>
    <col min="7143" max="7143" width="9.6328125" style="2" customWidth="1"/>
    <col min="7144" max="7144" width="20.6328125" style="2" customWidth="1"/>
    <col min="7145" max="7145" width="7.6328125" style="2" bestFit="1" customWidth="1"/>
    <col min="7146" max="7146" width="9.90625" style="2" bestFit="1" customWidth="1"/>
    <col min="7147" max="7147" width="7.6328125" style="2" bestFit="1" customWidth="1"/>
    <col min="7148" max="7148" width="12.08984375" style="2" bestFit="1" customWidth="1"/>
    <col min="7149" max="7153" width="7.6328125" style="2" bestFit="1" customWidth="1"/>
    <col min="7154" max="7154" width="9.90625" style="2" bestFit="1" customWidth="1"/>
    <col min="7155" max="7155" width="12.08984375" style="2" bestFit="1" customWidth="1"/>
    <col min="7156" max="7158" width="7.6328125" style="2" bestFit="1" customWidth="1"/>
    <col min="7159" max="7160" width="9.90625" style="2" bestFit="1" customWidth="1"/>
    <col min="7161" max="7162" width="7.6328125" style="2" bestFit="1" customWidth="1"/>
    <col min="7163" max="7163" width="12.08984375" style="2" bestFit="1" customWidth="1"/>
    <col min="7164" max="7164" width="9.90625" style="2" bestFit="1" customWidth="1"/>
    <col min="7165" max="7165" width="7.6328125" style="2" bestFit="1" customWidth="1"/>
    <col min="7166" max="7166" width="9.90625" style="2" bestFit="1" customWidth="1"/>
    <col min="7167" max="7172" width="4.36328125" style="2" customWidth="1"/>
    <col min="7173" max="7173" width="20.6328125" style="2" customWidth="1"/>
    <col min="7174" max="7395" width="8.7265625" style="2"/>
    <col min="7396" max="7397" width="4.36328125" style="2" customWidth="1"/>
    <col min="7398" max="7398" width="8" style="2" customWidth="1"/>
    <col min="7399" max="7399" width="9.6328125" style="2" customWidth="1"/>
    <col min="7400" max="7400" width="20.6328125" style="2" customWidth="1"/>
    <col min="7401" max="7401" width="7.6328125" style="2" bestFit="1" customWidth="1"/>
    <col min="7402" max="7402" width="9.90625" style="2" bestFit="1" customWidth="1"/>
    <col min="7403" max="7403" width="7.6328125" style="2" bestFit="1" customWidth="1"/>
    <col min="7404" max="7404" width="12.08984375" style="2" bestFit="1" customWidth="1"/>
    <col min="7405" max="7409" width="7.6328125" style="2" bestFit="1" customWidth="1"/>
    <col min="7410" max="7410" width="9.90625" style="2" bestFit="1" customWidth="1"/>
    <col min="7411" max="7411" width="12.08984375" style="2" bestFit="1" customWidth="1"/>
    <col min="7412" max="7414" width="7.6328125" style="2" bestFit="1" customWidth="1"/>
    <col min="7415" max="7416" width="9.90625" style="2" bestFit="1" customWidth="1"/>
    <col min="7417" max="7418" width="7.6328125" style="2" bestFit="1" customWidth="1"/>
    <col min="7419" max="7419" width="12.08984375" style="2" bestFit="1" customWidth="1"/>
    <col min="7420" max="7420" width="9.90625" style="2" bestFit="1" customWidth="1"/>
    <col min="7421" max="7421" width="7.6328125" style="2" bestFit="1" customWidth="1"/>
    <col min="7422" max="7422" width="9.90625" style="2" bestFit="1" customWidth="1"/>
    <col min="7423" max="7428" width="4.36328125" style="2" customWidth="1"/>
    <col min="7429" max="7429" width="20.6328125" style="2" customWidth="1"/>
    <col min="7430" max="7651" width="8.7265625" style="2"/>
    <col min="7652" max="7653" width="4.36328125" style="2" customWidth="1"/>
    <col min="7654" max="7654" width="8" style="2" customWidth="1"/>
    <col min="7655" max="7655" width="9.6328125" style="2" customWidth="1"/>
    <col min="7656" max="7656" width="20.6328125" style="2" customWidth="1"/>
    <col min="7657" max="7657" width="7.6328125" style="2" bestFit="1" customWidth="1"/>
    <col min="7658" max="7658" width="9.90625" style="2" bestFit="1" customWidth="1"/>
    <col min="7659" max="7659" width="7.6328125" style="2" bestFit="1" customWidth="1"/>
    <col min="7660" max="7660" width="12.08984375" style="2" bestFit="1" customWidth="1"/>
    <col min="7661" max="7665" width="7.6328125" style="2" bestFit="1" customWidth="1"/>
    <col min="7666" max="7666" width="9.90625" style="2" bestFit="1" customWidth="1"/>
    <col min="7667" max="7667" width="12.08984375" style="2" bestFit="1" customWidth="1"/>
    <col min="7668" max="7670" width="7.6328125" style="2" bestFit="1" customWidth="1"/>
    <col min="7671" max="7672" width="9.90625" style="2" bestFit="1" customWidth="1"/>
    <col min="7673" max="7674" width="7.6328125" style="2" bestFit="1" customWidth="1"/>
    <col min="7675" max="7675" width="12.08984375" style="2" bestFit="1" customWidth="1"/>
    <col min="7676" max="7676" width="9.90625" style="2" bestFit="1" customWidth="1"/>
    <col min="7677" max="7677" width="7.6328125" style="2" bestFit="1" customWidth="1"/>
    <col min="7678" max="7678" width="9.90625" style="2" bestFit="1" customWidth="1"/>
    <col min="7679" max="7684" width="4.36328125" style="2" customWidth="1"/>
    <col min="7685" max="7685" width="20.6328125" style="2" customWidth="1"/>
    <col min="7686" max="7907" width="8.7265625" style="2"/>
    <col min="7908" max="7909" width="4.36328125" style="2" customWidth="1"/>
    <col min="7910" max="7910" width="8" style="2" customWidth="1"/>
    <col min="7911" max="7911" width="9.6328125" style="2" customWidth="1"/>
    <col min="7912" max="7912" width="20.6328125" style="2" customWidth="1"/>
    <col min="7913" max="7913" width="7.6328125" style="2" bestFit="1" customWidth="1"/>
    <col min="7914" max="7914" width="9.90625" style="2" bestFit="1" customWidth="1"/>
    <col min="7915" max="7915" width="7.6328125" style="2" bestFit="1" customWidth="1"/>
    <col min="7916" max="7916" width="12.08984375" style="2" bestFit="1" customWidth="1"/>
    <col min="7917" max="7921" width="7.6328125" style="2" bestFit="1" customWidth="1"/>
    <col min="7922" max="7922" width="9.90625" style="2" bestFit="1" customWidth="1"/>
    <col min="7923" max="7923" width="12.08984375" style="2" bestFit="1" customWidth="1"/>
    <col min="7924" max="7926" width="7.6328125" style="2" bestFit="1" customWidth="1"/>
    <col min="7927" max="7928" width="9.90625" style="2" bestFit="1" customWidth="1"/>
    <col min="7929" max="7930" width="7.6328125" style="2" bestFit="1" customWidth="1"/>
    <col min="7931" max="7931" width="12.08984375" style="2" bestFit="1" customWidth="1"/>
    <col min="7932" max="7932" width="9.90625" style="2" bestFit="1" customWidth="1"/>
    <col min="7933" max="7933" width="7.6328125" style="2" bestFit="1" customWidth="1"/>
    <col min="7934" max="7934" width="9.90625" style="2" bestFit="1" customWidth="1"/>
    <col min="7935" max="7940" width="4.36328125" style="2" customWidth="1"/>
    <col min="7941" max="7941" width="20.6328125" style="2" customWidth="1"/>
    <col min="7942" max="8163" width="8.7265625" style="2"/>
    <col min="8164" max="8165" width="4.36328125" style="2" customWidth="1"/>
    <col min="8166" max="8166" width="8" style="2" customWidth="1"/>
    <col min="8167" max="8167" width="9.6328125" style="2" customWidth="1"/>
    <col min="8168" max="8168" width="20.6328125" style="2" customWidth="1"/>
    <col min="8169" max="8169" width="7.6328125" style="2" bestFit="1" customWidth="1"/>
    <col min="8170" max="8170" width="9.90625" style="2" bestFit="1" customWidth="1"/>
    <col min="8171" max="8171" width="7.6328125" style="2" bestFit="1" customWidth="1"/>
    <col min="8172" max="8172" width="12.08984375" style="2" bestFit="1" customWidth="1"/>
    <col min="8173" max="8177" width="7.6328125" style="2" bestFit="1" customWidth="1"/>
    <col min="8178" max="8178" width="9.90625" style="2" bestFit="1" customWidth="1"/>
    <col min="8179" max="8179" width="12.08984375" style="2" bestFit="1" customWidth="1"/>
    <col min="8180" max="8182" width="7.6328125" style="2" bestFit="1" customWidth="1"/>
    <col min="8183" max="8184" width="9.90625" style="2" bestFit="1" customWidth="1"/>
    <col min="8185" max="8186" width="7.6328125" style="2" bestFit="1" customWidth="1"/>
    <col min="8187" max="8187" width="12.08984375" style="2" bestFit="1" customWidth="1"/>
    <col min="8188" max="8188" width="9.90625" style="2" bestFit="1" customWidth="1"/>
    <col min="8189" max="8189" width="7.6328125" style="2" bestFit="1" customWidth="1"/>
    <col min="8190" max="8190" width="9.90625" style="2" bestFit="1" customWidth="1"/>
    <col min="8191" max="8196" width="4.36328125" style="2" customWidth="1"/>
    <col min="8197" max="8197" width="20.6328125" style="2" customWidth="1"/>
    <col min="8198" max="8419" width="8.7265625" style="2"/>
    <col min="8420" max="8421" width="4.36328125" style="2" customWidth="1"/>
    <col min="8422" max="8422" width="8" style="2" customWidth="1"/>
    <col min="8423" max="8423" width="9.6328125" style="2" customWidth="1"/>
    <col min="8424" max="8424" width="20.6328125" style="2" customWidth="1"/>
    <col min="8425" max="8425" width="7.6328125" style="2" bestFit="1" customWidth="1"/>
    <col min="8426" max="8426" width="9.90625" style="2" bestFit="1" customWidth="1"/>
    <col min="8427" max="8427" width="7.6328125" style="2" bestFit="1" customWidth="1"/>
    <col min="8428" max="8428" width="12.08984375" style="2" bestFit="1" customWidth="1"/>
    <col min="8429" max="8433" width="7.6328125" style="2" bestFit="1" customWidth="1"/>
    <col min="8434" max="8434" width="9.90625" style="2" bestFit="1" customWidth="1"/>
    <col min="8435" max="8435" width="12.08984375" style="2" bestFit="1" customWidth="1"/>
    <col min="8436" max="8438" width="7.6328125" style="2" bestFit="1" customWidth="1"/>
    <col min="8439" max="8440" width="9.90625" style="2" bestFit="1" customWidth="1"/>
    <col min="8441" max="8442" width="7.6328125" style="2" bestFit="1" customWidth="1"/>
    <col min="8443" max="8443" width="12.08984375" style="2" bestFit="1" customWidth="1"/>
    <col min="8444" max="8444" width="9.90625" style="2" bestFit="1" customWidth="1"/>
    <col min="8445" max="8445" width="7.6328125" style="2" bestFit="1" customWidth="1"/>
    <col min="8446" max="8446" width="9.90625" style="2" bestFit="1" customWidth="1"/>
    <col min="8447" max="8452" width="4.36328125" style="2" customWidth="1"/>
    <col min="8453" max="8453" width="20.6328125" style="2" customWidth="1"/>
    <col min="8454" max="8675" width="8.7265625" style="2"/>
    <col min="8676" max="8677" width="4.36328125" style="2" customWidth="1"/>
    <col min="8678" max="8678" width="8" style="2" customWidth="1"/>
    <col min="8679" max="8679" width="9.6328125" style="2" customWidth="1"/>
    <col min="8680" max="8680" width="20.6328125" style="2" customWidth="1"/>
    <col min="8681" max="8681" width="7.6328125" style="2" bestFit="1" customWidth="1"/>
    <col min="8682" max="8682" width="9.90625" style="2" bestFit="1" customWidth="1"/>
    <col min="8683" max="8683" width="7.6328125" style="2" bestFit="1" customWidth="1"/>
    <col min="8684" max="8684" width="12.08984375" style="2" bestFit="1" customWidth="1"/>
    <col min="8685" max="8689" width="7.6328125" style="2" bestFit="1" customWidth="1"/>
    <col min="8690" max="8690" width="9.90625" style="2" bestFit="1" customWidth="1"/>
    <col min="8691" max="8691" width="12.08984375" style="2" bestFit="1" customWidth="1"/>
    <col min="8692" max="8694" width="7.6328125" style="2" bestFit="1" customWidth="1"/>
    <col min="8695" max="8696" width="9.90625" style="2" bestFit="1" customWidth="1"/>
    <col min="8697" max="8698" width="7.6328125" style="2" bestFit="1" customWidth="1"/>
    <col min="8699" max="8699" width="12.08984375" style="2" bestFit="1" customWidth="1"/>
    <col min="8700" max="8700" width="9.90625" style="2" bestFit="1" customWidth="1"/>
    <col min="8701" max="8701" width="7.6328125" style="2" bestFit="1" customWidth="1"/>
    <col min="8702" max="8702" width="9.90625" style="2" bestFit="1" customWidth="1"/>
    <col min="8703" max="8708" width="4.36328125" style="2" customWidth="1"/>
    <col min="8709" max="8709" width="20.6328125" style="2" customWidth="1"/>
    <col min="8710" max="8931" width="8.7265625" style="2"/>
    <col min="8932" max="8933" width="4.36328125" style="2" customWidth="1"/>
    <col min="8934" max="8934" width="8" style="2" customWidth="1"/>
    <col min="8935" max="8935" width="9.6328125" style="2" customWidth="1"/>
    <col min="8936" max="8936" width="20.6328125" style="2" customWidth="1"/>
    <col min="8937" max="8937" width="7.6328125" style="2" bestFit="1" customWidth="1"/>
    <col min="8938" max="8938" width="9.90625" style="2" bestFit="1" customWidth="1"/>
    <col min="8939" max="8939" width="7.6328125" style="2" bestFit="1" customWidth="1"/>
    <col min="8940" max="8940" width="12.08984375" style="2" bestFit="1" customWidth="1"/>
    <col min="8941" max="8945" width="7.6328125" style="2" bestFit="1" customWidth="1"/>
    <col min="8946" max="8946" width="9.90625" style="2" bestFit="1" customWidth="1"/>
    <col min="8947" max="8947" width="12.08984375" style="2" bestFit="1" customWidth="1"/>
    <col min="8948" max="8950" width="7.6328125" style="2" bestFit="1" customWidth="1"/>
    <col min="8951" max="8952" width="9.90625" style="2" bestFit="1" customWidth="1"/>
    <col min="8953" max="8954" width="7.6328125" style="2" bestFit="1" customWidth="1"/>
    <col min="8955" max="8955" width="12.08984375" style="2" bestFit="1" customWidth="1"/>
    <col min="8956" max="8956" width="9.90625" style="2" bestFit="1" customWidth="1"/>
    <col min="8957" max="8957" width="7.6328125" style="2" bestFit="1" customWidth="1"/>
    <col min="8958" max="8958" width="9.90625" style="2" bestFit="1" customWidth="1"/>
    <col min="8959" max="8964" width="4.36328125" style="2" customWidth="1"/>
    <col min="8965" max="8965" width="20.6328125" style="2" customWidth="1"/>
    <col min="8966" max="9187" width="8.7265625" style="2"/>
    <col min="9188" max="9189" width="4.36328125" style="2" customWidth="1"/>
    <col min="9190" max="9190" width="8" style="2" customWidth="1"/>
    <col min="9191" max="9191" width="9.6328125" style="2" customWidth="1"/>
    <col min="9192" max="9192" width="20.6328125" style="2" customWidth="1"/>
    <col min="9193" max="9193" width="7.6328125" style="2" bestFit="1" customWidth="1"/>
    <col min="9194" max="9194" width="9.90625" style="2" bestFit="1" customWidth="1"/>
    <col min="9195" max="9195" width="7.6328125" style="2" bestFit="1" customWidth="1"/>
    <col min="9196" max="9196" width="12.08984375" style="2" bestFit="1" customWidth="1"/>
    <col min="9197" max="9201" width="7.6328125" style="2" bestFit="1" customWidth="1"/>
    <col min="9202" max="9202" width="9.90625" style="2" bestFit="1" customWidth="1"/>
    <col min="9203" max="9203" width="12.08984375" style="2" bestFit="1" customWidth="1"/>
    <col min="9204" max="9206" width="7.6328125" style="2" bestFit="1" customWidth="1"/>
    <col min="9207" max="9208" width="9.90625" style="2" bestFit="1" customWidth="1"/>
    <col min="9209" max="9210" width="7.6328125" style="2" bestFit="1" customWidth="1"/>
    <col min="9211" max="9211" width="12.08984375" style="2" bestFit="1" customWidth="1"/>
    <col min="9212" max="9212" width="9.90625" style="2" bestFit="1" customWidth="1"/>
    <col min="9213" max="9213" width="7.6328125" style="2" bestFit="1" customWidth="1"/>
    <col min="9214" max="9214" width="9.90625" style="2" bestFit="1" customWidth="1"/>
    <col min="9215" max="9220" width="4.36328125" style="2" customWidth="1"/>
    <col min="9221" max="9221" width="20.6328125" style="2" customWidth="1"/>
    <col min="9222" max="9443" width="8.7265625" style="2"/>
    <col min="9444" max="9445" width="4.36328125" style="2" customWidth="1"/>
    <col min="9446" max="9446" width="8" style="2" customWidth="1"/>
    <col min="9447" max="9447" width="9.6328125" style="2" customWidth="1"/>
    <col min="9448" max="9448" width="20.6328125" style="2" customWidth="1"/>
    <col min="9449" max="9449" width="7.6328125" style="2" bestFit="1" customWidth="1"/>
    <col min="9450" max="9450" width="9.90625" style="2" bestFit="1" customWidth="1"/>
    <col min="9451" max="9451" width="7.6328125" style="2" bestFit="1" customWidth="1"/>
    <col min="9452" max="9452" width="12.08984375" style="2" bestFit="1" customWidth="1"/>
    <col min="9453" max="9457" width="7.6328125" style="2" bestFit="1" customWidth="1"/>
    <col min="9458" max="9458" width="9.90625" style="2" bestFit="1" customWidth="1"/>
    <col min="9459" max="9459" width="12.08984375" style="2" bestFit="1" customWidth="1"/>
    <col min="9460" max="9462" width="7.6328125" style="2" bestFit="1" customWidth="1"/>
    <col min="9463" max="9464" width="9.90625" style="2" bestFit="1" customWidth="1"/>
    <col min="9465" max="9466" width="7.6328125" style="2" bestFit="1" customWidth="1"/>
    <col min="9467" max="9467" width="12.08984375" style="2" bestFit="1" customWidth="1"/>
    <col min="9468" max="9468" width="9.90625" style="2" bestFit="1" customWidth="1"/>
    <col min="9469" max="9469" width="7.6328125" style="2" bestFit="1" customWidth="1"/>
    <col min="9470" max="9470" width="9.90625" style="2" bestFit="1" customWidth="1"/>
    <col min="9471" max="9476" width="4.36328125" style="2" customWidth="1"/>
    <col min="9477" max="9477" width="20.6328125" style="2" customWidth="1"/>
    <col min="9478" max="9699" width="8.7265625" style="2"/>
    <col min="9700" max="9701" width="4.36328125" style="2" customWidth="1"/>
    <col min="9702" max="9702" width="8" style="2" customWidth="1"/>
    <col min="9703" max="9703" width="9.6328125" style="2" customWidth="1"/>
    <col min="9704" max="9704" width="20.6328125" style="2" customWidth="1"/>
    <col min="9705" max="9705" width="7.6328125" style="2" bestFit="1" customWidth="1"/>
    <col min="9706" max="9706" width="9.90625" style="2" bestFit="1" customWidth="1"/>
    <col min="9707" max="9707" width="7.6328125" style="2" bestFit="1" customWidth="1"/>
    <col min="9708" max="9708" width="12.08984375" style="2" bestFit="1" customWidth="1"/>
    <col min="9709" max="9713" width="7.6328125" style="2" bestFit="1" customWidth="1"/>
    <col min="9714" max="9714" width="9.90625" style="2" bestFit="1" customWidth="1"/>
    <col min="9715" max="9715" width="12.08984375" style="2" bestFit="1" customWidth="1"/>
    <col min="9716" max="9718" width="7.6328125" style="2" bestFit="1" customWidth="1"/>
    <col min="9719" max="9720" width="9.90625" style="2" bestFit="1" customWidth="1"/>
    <col min="9721" max="9722" width="7.6328125" style="2" bestFit="1" customWidth="1"/>
    <col min="9723" max="9723" width="12.08984375" style="2" bestFit="1" customWidth="1"/>
    <col min="9724" max="9724" width="9.90625" style="2" bestFit="1" customWidth="1"/>
    <col min="9725" max="9725" width="7.6328125" style="2" bestFit="1" customWidth="1"/>
    <col min="9726" max="9726" width="9.90625" style="2" bestFit="1" customWidth="1"/>
    <col min="9727" max="9732" width="4.36328125" style="2" customWidth="1"/>
    <col min="9733" max="9733" width="20.6328125" style="2" customWidth="1"/>
    <col min="9734" max="9955" width="8.7265625" style="2"/>
    <col min="9956" max="9957" width="4.36328125" style="2" customWidth="1"/>
    <col min="9958" max="9958" width="8" style="2" customWidth="1"/>
    <col min="9959" max="9959" width="9.6328125" style="2" customWidth="1"/>
    <col min="9960" max="9960" width="20.6328125" style="2" customWidth="1"/>
    <col min="9961" max="9961" width="7.6328125" style="2" bestFit="1" customWidth="1"/>
    <col min="9962" max="9962" width="9.90625" style="2" bestFit="1" customWidth="1"/>
    <col min="9963" max="9963" width="7.6328125" style="2" bestFit="1" customWidth="1"/>
    <col min="9964" max="9964" width="12.08984375" style="2" bestFit="1" customWidth="1"/>
    <col min="9965" max="9969" width="7.6328125" style="2" bestFit="1" customWidth="1"/>
    <col min="9970" max="9970" width="9.90625" style="2" bestFit="1" customWidth="1"/>
    <col min="9971" max="9971" width="12.08984375" style="2" bestFit="1" customWidth="1"/>
    <col min="9972" max="9974" width="7.6328125" style="2" bestFit="1" customWidth="1"/>
    <col min="9975" max="9976" width="9.90625" style="2" bestFit="1" customWidth="1"/>
    <col min="9977" max="9978" width="7.6328125" style="2" bestFit="1" customWidth="1"/>
    <col min="9979" max="9979" width="12.08984375" style="2" bestFit="1" customWidth="1"/>
    <col min="9980" max="9980" width="9.90625" style="2" bestFit="1" customWidth="1"/>
    <col min="9981" max="9981" width="7.6328125" style="2" bestFit="1" customWidth="1"/>
    <col min="9982" max="9982" width="9.90625" style="2" bestFit="1" customWidth="1"/>
    <col min="9983" max="9988" width="4.36328125" style="2" customWidth="1"/>
    <col min="9989" max="9989" width="20.6328125" style="2" customWidth="1"/>
    <col min="9990" max="10211" width="8.7265625" style="2"/>
    <col min="10212" max="10213" width="4.36328125" style="2" customWidth="1"/>
    <col min="10214" max="10214" width="8" style="2" customWidth="1"/>
    <col min="10215" max="10215" width="9.6328125" style="2" customWidth="1"/>
    <col min="10216" max="10216" width="20.6328125" style="2" customWidth="1"/>
    <col min="10217" max="10217" width="7.6328125" style="2" bestFit="1" customWidth="1"/>
    <col min="10218" max="10218" width="9.90625" style="2" bestFit="1" customWidth="1"/>
    <col min="10219" max="10219" width="7.6328125" style="2" bestFit="1" customWidth="1"/>
    <col min="10220" max="10220" width="12.08984375" style="2" bestFit="1" customWidth="1"/>
    <col min="10221" max="10225" width="7.6328125" style="2" bestFit="1" customWidth="1"/>
    <col min="10226" max="10226" width="9.90625" style="2" bestFit="1" customWidth="1"/>
    <col min="10227" max="10227" width="12.08984375" style="2" bestFit="1" customWidth="1"/>
    <col min="10228" max="10230" width="7.6328125" style="2" bestFit="1" customWidth="1"/>
    <col min="10231" max="10232" width="9.90625" style="2" bestFit="1" customWidth="1"/>
    <col min="10233" max="10234" width="7.6328125" style="2" bestFit="1" customWidth="1"/>
    <col min="10235" max="10235" width="12.08984375" style="2" bestFit="1" customWidth="1"/>
    <col min="10236" max="10236" width="9.90625" style="2" bestFit="1" customWidth="1"/>
    <col min="10237" max="10237" width="7.6328125" style="2" bestFit="1" customWidth="1"/>
    <col min="10238" max="10238" width="9.90625" style="2" bestFit="1" customWidth="1"/>
    <col min="10239" max="10244" width="4.36328125" style="2" customWidth="1"/>
    <col min="10245" max="10245" width="20.6328125" style="2" customWidth="1"/>
    <col min="10246" max="10467" width="8.7265625" style="2"/>
    <col min="10468" max="10469" width="4.36328125" style="2" customWidth="1"/>
    <col min="10470" max="10470" width="8" style="2" customWidth="1"/>
    <col min="10471" max="10471" width="9.6328125" style="2" customWidth="1"/>
    <col min="10472" max="10472" width="20.6328125" style="2" customWidth="1"/>
    <col min="10473" max="10473" width="7.6328125" style="2" bestFit="1" customWidth="1"/>
    <col min="10474" max="10474" width="9.90625" style="2" bestFit="1" customWidth="1"/>
    <col min="10475" max="10475" width="7.6328125" style="2" bestFit="1" customWidth="1"/>
    <col min="10476" max="10476" width="12.08984375" style="2" bestFit="1" customWidth="1"/>
    <col min="10477" max="10481" width="7.6328125" style="2" bestFit="1" customWidth="1"/>
    <col min="10482" max="10482" width="9.90625" style="2" bestFit="1" customWidth="1"/>
    <col min="10483" max="10483" width="12.08984375" style="2" bestFit="1" customWidth="1"/>
    <col min="10484" max="10486" width="7.6328125" style="2" bestFit="1" customWidth="1"/>
    <col min="10487" max="10488" width="9.90625" style="2" bestFit="1" customWidth="1"/>
    <col min="10489" max="10490" width="7.6328125" style="2" bestFit="1" customWidth="1"/>
    <col min="10491" max="10491" width="12.08984375" style="2" bestFit="1" customWidth="1"/>
    <col min="10492" max="10492" width="9.90625" style="2" bestFit="1" customWidth="1"/>
    <col min="10493" max="10493" width="7.6328125" style="2" bestFit="1" customWidth="1"/>
    <col min="10494" max="10494" width="9.90625" style="2" bestFit="1" customWidth="1"/>
    <col min="10495" max="10500" width="4.36328125" style="2" customWidth="1"/>
    <col min="10501" max="10501" width="20.6328125" style="2" customWidth="1"/>
    <col min="10502" max="10723" width="8.7265625" style="2"/>
    <col min="10724" max="10725" width="4.36328125" style="2" customWidth="1"/>
    <col min="10726" max="10726" width="8" style="2" customWidth="1"/>
    <col min="10727" max="10727" width="9.6328125" style="2" customWidth="1"/>
    <col min="10728" max="10728" width="20.6328125" style="2" customWidth="1"/>
    <col min="10729" max="10729" width="7.6328125" style="2" bestFit="1" customWidth="1"/>
    <col min="10730" max="10730" width="9.90625" style="2" bestFit="1" customWidth="1"/>
    <col min="10731" max="10731" width="7.6328125" style="2" bestFit="1" customWidth="1"/>
    <col min="10732" max="10732" width="12.08984375" style="2" bestFit="1" customWidth="1"/>
    <col min="10733" max="10737" width="7.6328125" style="2" bestFit="1" customWidth="1"/>
    <col min="10738" max="10738" width="9.90625" style="2" bestFit="1" customWidth="1"/>
    <col min="10739" max="10739" width="12.08984375" style="2" bestFit="1" customWidth="1"/>
    <col min="10740" max="10742" width="7.6328125" style="2" bestFit="1" customWidth="1"/>
    <col min="10743" max="10744" width="9.90625" style="2" bestFit="1" customWidth="1"/>
    <col min="10745" max="10746" width="7.6328125" style="2" bestFit="1" customWidth="1"/>
    <col min="10747" max="10747" width="12.08984375" style="2" bestFit="1" customWidth="1"/>
    <col min="10748" max="10748" width="9.90625" style="2" bestFit="1" customWidth="1"/>
    <col min="10749" max="10749" width="7.6328125" style="2" bestFit="1" customWidth="1"/>
    <col min="10750" max="10750" width="9.90625" style="2" bestFit="1" customWidth="1"/>
    <col min="10751" max="10756" width="4.36328125" style="2" customWidth="1"/>
    <col min="10757" max="10757" width="20.6328125" style="2" customWidth="1"/>
    <col min="10758" max="10979" width="8.7265625" style="2"/>
    <col min="10980" max="10981" width="4.36328125" style="2" customWidth="1"/>
    <col min="10982" max="10982" width="8" style="2" customWidth="1"/>
    <col min="10983" max="10983" width="9.6328125" style="2" customWidth="1"/>
    <col min="10984" max="10984" width="20.6328125" style="2" customWidth="1"/>
    <col min="10985" max="10985" width="7.6328125" style="2" bestFit="1" customWidth="1"/>
    <col min="10986" max="10986" width="9.90625" style="2" bestFit="1" customWidth="1"/>
    <col min="10987" max="10987" width="7.6328125" style="2" bestFit="1" customWidth="1"/>
    <col min="10988" max="10988" width="12.08984375" style="2" bestFit="1" customWidth="1"/>
    <col min="10989" max="10993" width="7.6328125" style="2" bestFit="1" customWidth="1"/>
    <col min="10994" max="10994" width="9.90625" style="2" bestFit="1" customWidth="1"/>
    <col min="10995" max="10995" width="12.08984375" style="2" bestFit="1" customWidth="1"/>
    <col min="10996" max="10998" width="7.6328125" style="2" bestFit="1" customWidth="1"/>
    <col min="10999" max="11000" width="9.90625" style="2" bestFit="1" customWidth="1"/>
    <col min="11001" max="11002" width="7.6328125" style="2" bestFit="1" customWidth="1"/>
    <col min="11003" max="11003" width="12.08984375" style="2" bestFit="1" customWidth="1"/>
    <col min="11004" max="11004" width="9.90625" style="2" bestFit="1" customWidth="1"/>
    <col min="11005" max="11005" width="7.6328125" style="2" bestFit="1" customWidth="1"/>
    <col min="11006" max="11006" width="9.90625" style="2" bestFit="1" customWidth="1"/>
    <col min="11007" max="11012" width="4.36328125" style="2" customWidth="1"/>
    <col min="11013" max="11013" width="20.6328125" style="2" customWidth="1"/>
    <col min="11014" max="11235" width="8.7265625" style="2"/>
    <col min="11236" max="11237" width="4.36328125" style="2" customWidth="1"/>
    <col min="11238" max="11238" width="8" style="2" customWidth="1"/>
    <col min="11239" max="11239" width="9.6328125" style="2" customWidth="1"/>
    <col min="11240" max="11240" width="20.6328125" style="2" customWidth="1"/>
    <col min="11241" max="11241" width="7.6328125" style="2" bestFit="1" customWidth="1"/>
    <col min="11242" max="11242" width="9.90625" style="2" bestFit="1" customWidth="1"/>
    <col min="11243" max="11243" width="7.6328125" style="2" bestFit="1" customWidth="1"/>
    <col min="11244" max="11244" width="12.08984375" style="2" bestFit="1" customWidth="1"/>
    <col min="11245" max="11249" width="7.6328125" style="2" bestFit="1" customWidth="1"/>
    <col min="11250" max="11250" width="9.90625" style="2" bestFit="1" customWidth="1"/>
    <col min="11251" max="11251" width="12.08984375" style="2" bestFit="1" customWidth="1"/>
    <col min="11252" max="11254" width="7.6328125" style="2" bestFit="1" customWidth="1"/>
    <col min="11255" max="11256" width="9.90625" style="2" bestFit="1" customWidth="1"/>
    <col min="11257" max="11258" width="7.6328125" style="2" bestFit="1" customWidth="1"/>
    <col min="11259" max="11259" width="12.08984375" style="2" bestFit="1" customWidth="1"/>
    <col min="11260" max="11260" width="9.90625" style="2" bestFit="1" customWidth="1"/>
    <col min="11261" max="11261" width="7.6328125" style="2" bestFit="1" customWidth="1"/>
    <col min="11262" max="11262" width="9.90625" style="2" bestFit="1" customWidth="1"/>
    <col min="11263" max="11268" width="4.36328125" style="2" customWidth="1"/>
    <col min="11269" max="11269" width="20.6328125" style="2" customWidth="1"/>
    <col min="11270" max="11491" width="8.7265625" style="2"/>
    <col min="11492" max="11493" width="4.36328125" style="2" customWidth="1"/>
    <col min="11494" max="11494" width="8" style="2" customWidth="1"/>
    <col min="11495" max="11495" width="9.6328125" style="2" customWidth="1"/>
    <col min="11496" max="11496" width="20.6328125" style="2" customWidth="1"/>
    <col min="11497" max="11497" width="7.6328125" style="2" bestFit="1" customWidth="1"/>
    <col min="11498" max="11498" width="9.90625" style="2" bestFit="1" customWidth="1"/>
    <col min="11499" max="11499" width="7.6328125" style="2" bestFit="1" customWidth="1"/>
    <col min="11500" max="11500" width="12.08984375" style="2" bestFit="1" customWidth="1"/>
    <col min="11501" max="11505" width="7.6328125" style="2" bestFit="1" customWidth="1"/>
    <col min="11506" max="11506" width="9.90625" style="2" bestFit="1" customWidth="1"/>
    <col min="11507" max="11507" width="12.08984375" style="2" bestFit="1" customWidth="1"/>
    <col min="11508" max="11510" width="7.6328125" style="2" bestFit="1" customWidth="1"/>
    <col min="11511" max="11512" width="9.90625" style="2" bestFit="1" customWidth="1"/>
    <col min="11513" max="11514" width="7.6328125" style="2" bestFit="1" customWidth="1"/>
    <col min="11515" max="11515" width="12.08984375" style="2" bestFit="1" customWidth="1"/>
    <col min="11516" max="11516" width="9.90625" style="2" bestFit="1" customWidth="1"/>
    <col min="11517" max="11517" width="7.6328125" style="2" bestFit="1" customWidth="1"/>
    <col min="11518" max="11518" width="9.90625" style="2" bestFit="1" customWidth="1"/>
    <col min="11519" max="11524" width="4.36328125" style="2" customWidth="1"/>
    <col min="11525" max="11525" width="20.6328125" style="2" customWidth="1"/>
    <col min="11526" max="11747" width="8.7265625" style="2"/>
    <col min="11748" max="11749" width="4.36328125" style="2" customWidth="1"/>
    <col min="11750" max="11750" width="8" style="2" customWidth="1"/>
    <col min="11751" max="11751" width="9.6328125" style="2" customWidth="1"/>
    <col min="11752" max="11752" width="20.6328125" style="2" customWidth="1"/>
    <col min="11753" max="11753" width="7.6328125" style="2" bestFit="1" customWidth="1"/>
    <col min="11754" max="11754" width="9.90625" style="2" bestFit="1" customWidth="1"/>
    <col min="11755" max="11755" width="7.6328125" style="2" bestFit="1" customWidth="1"/>
    <col min="11756" max="11756" width="12.08984375" style="2" bestFit="1" customWidth="1"/>
    <col min="11757" max="11761" width="7.6328125" style="2" bestFit="1" customWidth="1"/>
    <col min="11762" max="11762" width="9.90625" style="2" bestFit="1" customWidth="1"/>
    <col min="11763" max="11763" width="12.08984375" style="2" bestFit="1" customWidth="1"/>
    <col min="11764" max="11766" width="7.6328125" style="2" bestFit="1" customWidth="1"/>
    <col min="11767" max="11768" width="9.90625" style="2" bestFit="1" customWidth="1"/>
    <col min="11769" max="11770" width="7.6328125" style="2" bestFit="1" customWidth="1"/>
    <col min="11771" max="11771" width="12.08984375" style="2" bestFit="1" customWidth="1"/>
    <col min="11772" max="11772" width="9.90625" style="2" bestFit="1" customWidth="1"/>
    <col min="11773" max="11773" width="7.6328125" style="2" bestFit="1" customWidth="1"/>
    <col min="11774" max="11774" width="9.90625" style="2" bestFit="1" customWidth="1"/>
    <col min="11775" max="11780" width="4.36328125" style="2" customWidth="1"/>
    <col min="11781" max="11781" width="20.6328125" style="2" customWidth="1"/>
    <col min="11782" max="12003" width="8.7265625" style="2"/>
    <col min="12004" max="12005" width="4.36328125" style="2" customWidth="1"/>
    <col min="12006" max="12006" width="8" style="2" customWidth="1"/>
    <col min="12007" max="12007" width="9.6328125" style="2" customWidth="1"/>
    <col min="12008" max="12008" width="20.6328125" style="2" customWidth="1"/>
    <col min="12009" max="12009" width="7.6328125" style="2" bestFit="1" customWidth="1"/>
    <col min="12010" max="12010" width="9.90625" style="2" bestFit="1" customWidth="1"/>
    <col min="12011" max="12011" width="7.6328125" style="2" bestFit="1" customWidth="1"/>
    <col min="12012" max="12012" width="12.08984375" style="2" bestFit="1" customWidth="1"/>
    <col min="12013" max="12017" width="7.6328125" style="2" bestFit="1" customWidth="1"/>
    <col min="12018" max="12018" width="9.90625" style="2" bestFit="1" customWidth="1"/>
    <col min="12019" max="12019" width="12.08984375" style="2" bestFit="1" customWidth="1"/>
    <col min="12020" max="12022" width="7.6328125" style="2" bestFit="1" customWidth="1"/>
    <col min="12023" max="12024" width="9.90625" style="2" bestFit="1" customWidth="1"/>
    <col min="12025" max="12026" width="7.6328125" style="2" bestFit="1" customWidth="1"/>
    <col min="12027" max="12027" width="12.08984375" style="2" bestFit="1" customWidth="1"/>
    <col min="12028" max="12028" width="9.90625" style="2" bestFit="1" customWidth="1"/>
    <col min="12029" max="12029" width="7.6328125" style="2" bestFit="1" customWidth="1"/>
    <col min="12030" max="12030" width="9.90625" style="2" bestFit="1" customWidth="1"/>
    <col min="12031" max="12036" width="4.36328125" style="2" customWidth="1"/>
    <col min="12037" max="12037" width="20.6328125" style="2" customWidth="1"/>
    <col min="12038" max="12259" width="8.7265625" style="2"/>
    <col min="12260" max="12261" width="4.36328125" style="2" customWidth="1"/>
    <col min="12262" max="12262" width="8" style="2" customWidth="1"/>
    <col min="12263" max="12263" width="9.6328125" style="2" customWidth="1"/>
    <col min="12264" max="12264" width="20.6328125" style="2" customWidth="1"/>
    <col min="12265" max="12265" width="7.6328125" style="2" bestFit="1" customWidth="1"/>
    <col min="12266" max="12266" width="9.90625" style="2" bestFit="1" customWidth="1"/>
    <col min="12267" max="12267" width="7.6328125" style="2" bestFit="1" customWidth="1"/>
    <col min="12268" max="12268" width="12.08984375" style="2" bestFit="1" customWidth="1"/>
    <col min="12269" max="12273" width="7.6328125" style="2" bestFit="1" customWidth="1"/>
    <col min="12274" max="12274" width="9.90625" style="2" bestFit="1" customWidth="1"/>
    <col min="12275" max="12275" width="12.08984375" style="2" bestFit="1" customWidth="1"/>
    <col min="12276" max="12278" width="7.6328125" style="2" bestFit="1" customWidth="1"/>
    <col min="12279" max="12280" width="9.90625" style="2" bestFit="1" customWidth="1"/>
    <col min="12281" max="12282" width="7.6328125" style="2" bestFit="1" customWidth="1"/>
    <col min="12283" max="12283" width="12.08984375" style="2" bestFit="1" customWidth="1"/>
    <col min="12284" max="12284" width="9.90625" style="2" bestFit="1" customWidth="1"/>
    <col min="12285" max="12285" width="7.6328125" style="2" bestFit="1" customWidth="1"/>
    <col min="12286" max="12286" width="9.90625" style="2" bestFit="1" customWidth="1"/>
    <col min="12287" max="12292" width="4.36328125" style="2" customWidth="1"/>
    <col min="12293" max="12293" width="20.6328125" style="2" customWidth="1"/>
    <col min="12294" max="12515" width="8.7265625" style="2"/>
    <col min="12516" max="12517" width="4.36328125" style="2" customWidth="1"/>
    <col min="12518" max="12518" width="8" style="2" customWidth="1"/>
    <col min="12519" max="12519" width="9.6328125" style="2" customWidth="1"/>
    <col min="12520" max="12520" width="20.6328125" style="2" customWidth="1"/>
    <col min="12521" max="12521" width="7.6328125" style="2" bestFit="1" customWidth="1"/>
    <col min="12522" max="12522" width="9.90625" style="2" bestFit="1" customWidth="1"/>
    <col min="12523" max="12523" width="7.6328125" style="2" bestFit="1" customWidth="1"/>
    <col min="12524" max="12524" width="12.08984375" style="2" bestFit="1" customWidth="1"/>
    <col min="12525" max="12529" width="7.6328125" style="2" bestFit="1" customWidth="1"/>
    <col min="12530" max="12530" width="9.90625" style="2" bestFit="1" customWidth="1"/>
    <col min="12531" max="12531" width="12.08984375" style="2" bestFit="1" customWidth="1"/>
    <col min="12532" max="12534" width="7.6328125" style="2" bestFit="1" customWidth="1"/>
    <col min="12535" max="12536" width="9.90625" style="2" bestFit="1" customWidth="1"/>
    <col min="12537" max="12538" width="7.6328125" style="2" bestFit="1" customWidth="1"/>
    <col min="12539" max="12539" width="12.08984375" style="2" bestFit="1" customWidth="1"/>
    <col min="12540" max="12540" width="9.90625" style="2" bestFit="1" customWidth="1"/>
    <col min="12541" max="12541" width="7.6328125" style="2" bestFit="1" customWidth="1"/>
    <col min="12542" max="12542" width="9.90625" style="2" bestFit="1" customWidth="1"/>
    <col min="12543" max="12548" width="4.36328125" style="2" customWidth="1"/>
    <col min="12549" max="12549" width="20.6328125" style="2" customWidth="1"/>
    <col min="12550" max="12771" width="8.7265625" style="2"/>
    <col min="12772" max="12773" width="4.36328125" style="2" customWidth="1"/>
    <col min="12774" max="12774" width="8" style="2" customWidth="1"/>
    <col min="12775" max="12775" width="9.6328125" style="2" customWidth="1"/>
    <col min="12776" max="12776" width="20.6328125" style="2" customWidth="1"/>
    <col min="12777" max="12777" width="7.6328125" style="2" bestFit="1" customWidth="1"/>
    <col min="12778" max="12778" width="9.90625" style="2" bestFit="1" customWidth="1"/>
    <col min="12779" max="12779" width="7.6328125" style="2" bestFit="1" customWidth="1"/>
    <col min="12780" max="12780" width="12.08984375" style="2" bestFit="1" customWidth="1"/>
    <col min="12781" max="12785" width="7.6328125" style="2" bestFit="1" customWidth="1"/>
    <col min="12786" max="12786" width="9.90625" style="2" bestFit="1" customWidth="1"/>
    <col min="12787" max="12787" width="12.08984375" style="2" bestFit="1" customWidth="1"/>
    <col min="12788" max="12790" width="7.6328125" style="2" bestFit="1" customWidth="1"/>
    <col min="12791" max="12792" width="9.90625" style="2" bestFit="1" customWidth="1"/>
    <col min="12793" max="12794" width="7.6328125" style="2" bestFit="1" customWidth="1"/>
    <col min="12795" max="12795" width="12.08984375" style="2" bestFit="1" customWidth="1"/>
    <col min="12796" max="12796" width="9.90625" style="2" bestFit="1" customWidth="1"/>
    <col min="12797" max="12797" width="7.6328125" style="2" bestFit="1" customWidth="1"/>
    <col min="12798" max="12798" width="9.90625" style="2" bestFit="1" customWidth="1"/>
    <col min="12799" max="12804" width="4.36328125" style="2" customWidth="1"/>
    <col min="12805" max="12805" width="20.6328125" style="2" customWidth="1"/>
    <col min="12806" max="13027" width="8.7265625" style="2"/>
    <col min="13028" max="13029" width="4.36328125" style="2" customWidth="1"/>
    <col min="13030" max="13030" width="8" style="2" customWidth="1"/>
    <col min="13031" max="13031" width="9.6328125" style="2" customWidth="1"/>
    <col min="13032" max="13032" width="20.6328125" style="2" customWidth="1"/>
    <col min="13033" max="13033" width="7.6328125" style="2" bestFit="1" customWidth="1"/>
    <col min="13034" max="13034" width="9.90625" style="2" bestFit="1" customWidth="1"/>
    <col min="13035" max="13035" width="7.6328125" style="2" bestFit="1" customWidth="1"/>
    <col min="13036" max="13036" width="12.08984375" style="2" bestFit="1" customWidth="1"/>
    <col min="13037" max="13041" width="7.6328125" style="2" bestFit="1" customWidth="1"/>
    <col min="13042" max="13042" width="9.90625" style="2" bestFit="1" customWidth="1"/>
    <col min="13043" max="13043" width="12.08984375" style="2" bestFit="1" customWidth="1"/>
    <col min="13044" max="13046" width="7.6328125" style="2" bestFit="1" customWidth="1"/>
    <col min="13047" max="13048" width="9.90625" style="2" bestFit="1" customWidth="1"/>
    <col min="13049" max="13050" width="7.6328125" style="2" bestFit="1" customWidth="1"/>
    <col min="13051" max="13051" width="12.08984375" style="2" bestFit="1" customWidth="1"/>
    <col min="13052" max="13052" width="9.90625" style="2" bestFit="1" customWidth="1"/>
    <col min="13053" max="13053" width="7.6328125" style="2" bestFit="1" customWidth="1"/>
    <col min="13054" max="13054" width="9.90625" style="2" bestFit="1" customWidth="1"/>
    <col min="13055" max="13060" width="4.36328125" style="2" customWidth="1"/>
    <col min="13061" max="13061" width="20.6328125" style="2" customWidth="1"/>
    <col min="13062" max="13283" width="8.7265625" style="2"/>
    <col min="13284" max="13285" width="4.36328125" style="2" customWidth="1"/>
    <col min="13286" max="13286" width="8" style="2" customWidth="1"/>
    <col min="13287" max="13287" width="9.6328125" style="2" customWidth="1"/>
    <col min="13288" max="13288" width="20.6328125" style="2" customWidth="1"/>
    <col min="13289" max="13289" width="7.6328125" style="2" bestFit="1" customWidth="1"/>
    <col min="13290" max="13290" width="9.90625" style="2" bestFit="1" customWidth="1"/>
    <col min="13291" max="13291" width="7.6328125" style="2" bestFit="1" customWidth="1"/>
    <col min="13292" max="13292" width="12.08984375" style="2" bestFit="1" customWidth="1"/>
    <col min="13293" max="13297" width="7.6328125" style="2" bestFit="1" customWidth="1"/>
    <col min="13298" max="13298" width="9.90625" style="2" bestFit="1" customWidth="1"/>
    <col min="13299" max="13299" width="12.08984375" style="2" bestFit="1" customWidth="1"/>
    <col min="13300" max="13302" width="7.6328125" style="2" bestFit="1" customWidth="1"/>
    <col min="13303" max="13304" width="9.90625" style="2" bestFit="1" customWidth="1"/>
    <col min="13305" max="13306" width="7.6328125" style="2" bestFit="1" customWidth="1"/>
    <col min="13307" max="13307" width="12.08984375" style="2" bestFit="1" customWidth="1"/>
    <col min="13308" max="13308" width="9.90625" style="2" bestFit="1" customWidth="1"/>
    <col min="13309" max="13309" width="7.6328125" style="2" bestFit="1" customWidth="1"/>
    <col min="13310" max="13310" width="9.90625" style="2" bestFit="1" customWidth="1"/>
    <col min="13311" max="13316" width="4.36328125" style="2" customWidth="1"/>
    <col min="13317" max="13317" width="20.6328125" style="2" customWidth="1"/>
    <col min="13318" max="13539" width="8.7265625" style="2"/>
    <col min="13540" max="13541" width="4.36328125" style="2" customWidth="1"/>
    <col min="13542" max="13542" width="8" style="2" customWidth="1"/>
    <col min="13543" max="13543" width="9.6328125" style="2" customWidth="1"/>
    <col min="13544" max="13544" width="20.6328125" style="2" customWidth="1"/>
    <col min="13545" max="13545" width="7.6328125" style="2" bestFit="1" customWidth="1"/>
    <col min="13546" max="13546" width="9.90625" style="2" bestFit="1" customWidth="1"/>
    <col min="13547" max="13547" width="7.6328125" style="2" bestFit="1" customWidth="1"/>
    <col min="13548" max="13548" width="12.08984375" style="2" bestFit="1" customWidth="1"/>
    <col min="13549" max="13553" width="7.6328125" style="2" bestFit="1" customWidth="1"/>
    <col min="13554" max="13554" width="9.90625" style="2" bestFit="1" customWidth="1"/>
    <col min="13555" max="13555" width="12.08984375" style="2" bestFit="1" customWidth="1"/>
    <col min="13556" max="13558" width="7.6328125" style="2" bestFit="1" customWidth="1"/>
    <col min="13559" max="13560" width="9.90625" style="2" bestFit="1" customWidth="1"/>
    <col min="13561" max="13562" width="7.6328125" style="2" bestFit="1" customWidth="1"/>
    <col min="13563" max="13563" width="12.08984375" style="2" bestFit="1" customWidth="1"/>
    <col min="13564" max="13564" width="9.90625" style="2" bestFit="1" customWidth="1"/>
    <col min="13565" max="13565" width="7.6328125" style="2" bestFit="1" customWidth="1"/>
    <col min="13566" max="13566" width="9.90625" style="2" bestFit="1" customWidth="1"/>
    <col min="13567" max="13572" width="4.36328125" style="2" customWidth="1"/>
    <col min="13573" max="13573" width="20.6328125" style="2" customWidth="1"/>
    <col min="13574" max="13795" width="8.7265625" style="2"/>
    <col min="13796" max="13797" width="4.36328125" style="2" customWidth="1"/>
    <col min="13798" max="13798" width="8" style="2" customWidth="1"/>
    <col min="13799" max="13799" width="9.6328125" style="2" customWidth="1"/>
    <col min="13800" max="13800" width="20.6328125" style="2" customWidth="1"/>
    <col min="13801" max="13801" width="7.6328125" style="2" bestFit="1" customWidth="1"/>
    <col min="13802" max="13802" width="9.90625" style="2" bestFit="1" customWidth="1"/>
    <col min="13803" max="13803" width="7.6328125" style="2" bestFit="1" customWidth="1"/>
    <col min="13804" max="13804" width="12.08984375" style="2" bestFit="1" customWidth="1"/>
    <col min="13805" max="13809" width="7.6328125" style="2" bestFit="1" customWidth="1"/>
    <col min="13810" max="13810" width="9.90625" style="2" bestFit="1" customWidth="1"/>
    <col min="13811" max="13811" width="12.08984375" style="2" bestFit="1" customWidth="1"/>
    <col min="13812" max="13814" width="7.6328125" style="2" bestFit="1" customWidth="1"/>
    <col min="13815" max="13816" width="9.90625" style="2" bestFit="1" customWidth="1"/>
    <col min="13817" max="13818" width="7.6328125" style="2" bestFit="1" customWidth="1"/>
    <col min="13819" max="13819" width="12.08984375" style="2" bestFit="1" customWidth="1"/>
    <col min="13820" max="13820" width="9.90625" style="2" bestFit="1" customWidth="1"/>
    <col min="13821" max="13821" width="7.6328125" style="2" bestFit="1" customWidth="1"/>
    <col min="13822" max="13822" width="9.90625" style="2" bestFit="1" customWidth="1"/>
    <col min="13823" max="13828" width="4.36328125" style="2" customWidth="1"/>
    <col min="13829" max="13829" width="20.6328125" style="2" customWidth="1"/>
    <col min="13830" max="14051" width="8.7265625" style="2"/>
    <col min="14052" max="14053" width="4.36328125" style="2" customWidth="1"/>
    <col min="14054" max="14054" width="8" style="2" customWidth="1"/>
    <col min="14055" max="14055" width="9.6328125" style="2" customWidth="1"/>
    <col min="14056" max="14056" width="20.6328125" style="2" customWidth="1"/>
    <col min="14057" max="14057" width="7.6328125" style="2" bestFit="1" customWidth="1"/>
    <col min="14058" max="14058" width="9.90625" style="2" bestFit="1" customWidth="1"/>
    <col min="14059" max="14059" width="7.6328125" style="2" bestFit="1" customWidth="1"/>
    <col min="14060" max="14060" width="12.08984375" style="2" bestFit="1" customWidth="1"/>
    <col min="14061" max="14065" width="7.6328125" style="2" bestFit="1" customWidth="1"/>
    <col min="14066" max="14066" width="9.90625" style="2" bestFit="1" customWidth="1"/>
    <col min="14067" max="14067" width="12.08984375" style="2" bestFit="1" customWidth="1"/>
    <col min="14068" max="14070" width="7.6328125" style="2" bestFit="1" customWidth="1"/>
    <col min="14071" max="14072" width="9.90625" style="2" bestFit="1" customWidth="1"/>
    <col min="14073" max="14074" width="7.6328125" style="2" bestFit="1" customWidth="1"/>
    <col min="14075" max="14075" width="12.08984375" style="2" bestFit="1" customWidth="1"/>
    <col min="14076" max="14076" width="9.90625" style="2" bestFit="1" customWidth="1"/>
    <col min="14077" max="14077" width="7.6328125" style="2" bestFit="1" customWidth="1"/>
    <col min="14078" max="14078" width="9.90625" style="2" bestFit="1" customWidth="1"/>
    <col min="14079" max="14084" width="4.36328125" style="2" customWidth="1"/>
    <col min="14085" max="14085" width="20.6328125" style="2" customWidth="1"/>
    <col min="14086" max="14307" width="8.7265625" style="2"/>
    <col min="14308" max="14309" width="4.36328125" style="2" customWidth="1"/>
    <col min="14310" max="14310" width="8" style="2" customWidth="1"/>
    <col min="14311" max="14311" width="9.6328125" style="2" customWidth="1"/>
    <col min="14312" max="14312" width="20.6328125" style="2" customWidth="1"/>
    <col min="14313" max="14313" width="7.6328125" style="2" bestFit="1" customWidth="1"/>
    <col min="14314" max="14314" width="9.90625" style="2" bestFit="1" customWidth="1"/>
    <col min="14315" max="14315" width="7.6328125" style="2" bestFit="1" customWidth="1"/>
    <col min="14316" max="14316" width="12.08984375" style="2" bestFit="1" customWidth="1"/>
    <col min="14317" max="14321" width="7.6328125" style="2" bestFit="1" customWidth="1"/>
    <col min="14322" max="14322" width="9.90625" style="2" bestFit="1" customWidth="1"/>
    <col min="14323" max="14323" width="12.08984375" style="2" bestFit="1" customWidth="1"/>
    <col min="14324" max="14326" width="7.6328125" style="2" bestFit="1" customWidth="1"/>
    <col min="14327" max="14328" width="9.90625" style="2" bestFit="1" customWidth="1"/>
    <col min="14329" max="14330" width="7.6328125" style="2" bestFit="1" customWidth="1"/>
    <col min="14331" max="14331" width="12.08984375" style="2" bestFit="1" customWidth="1"/>
    <col min="14332" max="14332" width="9.90625" style="2" bestFit="1" customWidth="1"/>
    <col min="14333" max="14333" width="7.6328125" style="2" bestFit="1" customWidth="1"/>
    <col min="14334" max="14334" width="9.90625" style="2" bestFit="1" customWidth="1"/>
    <col min="14335" max="14340" width="4.36328125" style="2" customWidth="1"/>
    <col min="14341" max="14341" width="20.6328125" style="2" customWidth="1"/>
    <col min="14342" max="14563" width="8.7265625" style="2"/>
    <col min="14564" max="14565" width="4.36328125" style="2" customWidth="1"/>
    <col min="14566" max="14566" width="8" style="2" customWidth="1"/>
    <col min="14567" max="14567" width="9.6328125" style="2" customWidth="1"/>
    <col min="14568" max="14568" width="20.6328125" style="2" customWidth="1"/>
    <col min="14569" max="14569" width="7.6328125" style="2" bestFit="1" customWidth="1"/>
    <col min="14570" max="14570" width="9.90625" style="2" bestFit="1" customWidth="1"/>
    <col min="14571" max="14571" width="7.6328125" style="2" bestFit="1" customWidth="1"/>
    <col min="14572" max="14572" width="12.08984375" style="2" bestFit="1" customWidth="1"/>
    <col min="14573" max="14577" width="7.6328125" style="2" bestFit="1" customWidth="1"/>
    <col min="14578" max="14578" width="9.90625" style="2" bestFit="1" customWidth="1"/>
    <col min="14579" max="14579" width="12.08984375" style="2" bestFit="1" customWidth="1"/>
    <col min="14580" max="14582" width="7.6328125" style="2" bestFit="1" customWidth="1"/>
    <col min="14583" max="14584" width="9.90625" style="2" bestFit="1" customWidth="1"/>
    <col min="14585" max="14586" width="7.6328125" style="2" bestFit="1" customWidth="1"/>
    <col min="14587" max="14587" width="12.08984375" style="2" bestFit="1" customWidth="1"/>
    <col min="14588" max="14588" width="9.90625" style="2" bestFit="1" customWidth="1"/>
    <col min="14589" max="14589" width="7.6328125" style="2" bestFit="1" customWidth="1"/>
    <col min="14590" max="14590" width="9.90625" style="2" bestFit="1" customWidth="1"/>
    <col min="14591" max="14596" width="4.36328125" style="2" customWidth="1"/>
    <col min="14597" max="14597" width="20.6328125" style="2" customWidth="1"/>
    <col min="14598" max="14819" width="8.7265625" style="2"/>
    <col min="14820" max="14821" width="4.36328125" style="2" customWidth="1"/>
    <col min="14822" max="14822" width="8" style="2" customWidth="1"/>
    <col min="14823" max="14823" width="9.6328125" style="2" customWidth="1"/>
    <col min="14824" max="14824" width="20.6328125" style="2" customWidth="1"/>
    <col min="14825" max="14825" width="7.6328125" style="2" bestFit="1" customWidth="1"/>
    <col min="14826" max="14826" width="9.90625" style="2" bestFit="1" customWidth="1"/>
    <col min="14827" max="14827" width="7.6328125" style="2" bestFit="1" customWidth="1"/>
    <col min="14828" max="14828" width="12.08984375" style="2" bestFit="1" customWidth="1"/>
    <col min="14829" max="14833" width="7.6328125" style="2" bestFit="1" customWidth="1"/>
    <col min="14834" max="14834" width="9.90625" style="2" bestFit="1" customWidth="1"/>
    <col min="14835" max="14835" width="12.08984375" style="2" bestFit="1" customWidth="1"/>
    <col min="14836" max="14838" width="7.6328125" style="2" bestFit="1" customWidth="1"/>
    <col min="14839" max="14840" width="9.90625" style="2" bestFit="1" customWidth="1"/>
    <col min="14841" max="14842" width="7.6328125" style="2" bestFit="1" customWidth="1"/>
    <col min="14843" max="14843" width="12.08984375" style="2" bestFit="1" customWidth="1"/>
    <col min="14844" max="14844" width="9.90625" style="2" bestFit="1" customWidth="1"/>
    <col min="14845" max="14845" width="7.6328125" style="2" bestFit="1" customWidth="1"/>
    <col min="14846" max="14846" width="9.90625" style="2" bestFit="1" customWidth="1"/>
    <col min="14847" max="14852" width="4.36328125" style="2" customWidth="1"/>
    <col min="14853" max="14853" width="20.6328125" style="2" customWidth="1"/>
    <col min="14854" max="15075" width="8.7265625" style="2"/>
    <col min="15076" max="15077" width="4.36328125" style="2" customWidth="1"/>
    <col min="15078" max="15078" width="8" style="2" customWidth="1"/>
    <col min="15079" max="15079" width="9.6328125" style="2" customWidth="1"/>
    <col min="15080" max="15080" width="20.6328125" style="2" customWidth="1"/>
    <col min="15081" max="15081" width="7.6328125" style="2" bestFit="1" customWidth="1"/>
    <col min="15082" max="15082" width="9.90625" style="2" bestFit="1" customWidth="1"/>
    <col min="15083" max="15083" width="7.6328125" style="2" bestFit="1" customWidth="1"/>
    <col min="15084" max="15084" width="12.08984375" style="2" bestFit="1" customWidth="1"/>
    <col min="15085" max="15089" width="7.6328125" style="2" bestFit="1" customWidth="1"/>
    <col min="15090" max="15090" width="9.90625" style="2" bestFit="1" customWidth="1"/>
    <col min="15091" max="15091" width="12.08984375" style="2" bestFit="1" customWidth="1"/>
    <col min="15092" max="15094" width="7.6328125" style="2" bestFit="1" customWidth="1"/>
    <col min="15095" max="15096" width="9.90625" style="2" bestFit="1" customWidth="1"/>
    <col min="15097" max="15098" width="7.6328125" style="2" bestFit="1" customWidth="1"/>
    <col min="15099" max="15099" width="12.08984375" style="2" bestFit="1" customWidth="1"/>
    <col min="15100" max="15100" width="9.90625" style="2" bestFit="1" customWidth="1"/>
    <col min="15101" max="15101" width="7.6328125" style="2" bestFit="1" customWidth="1"/>
    <col min="15102" max="15102" width="9.90625" style="2" bestFit="1" customWidth="1"/>
    <col min="15103" max="15108" width="4.36328125" style="2" customWidth="1"/>
    <col min="15109" max="15109" width="20.6328125" style="2" customWidth="1"/>
    <col min="15110" max="15331" width="8.7265625" style="2"/>
    <col min="15332" max="15333" width="4.36328125" style="2" customWidth="1"/>
    <col min="15334" max="15334" width="8" style="2" customWidth="1"/>
    <col min="15335" max="15335" width="9.6328125" style="2" customWidth="1"/>
    <col min="15336" max="15336" width="20.6328125" style="2" customWidth="1"/>
    <col min="15337" max="15337" width="7.6328125" style="2" bestFit="1" customWidth="1"/>
    <col min="15338" max="15338" width="9.90625" style="2" bestFit="1" customWidth="1"/>
    <col min="15339" max="15339" width="7.6328125" style="2" bestFit="1" customWidth="1"/>
    <col min="15340" max="15340" width="12.08984375" style="2" bestFit="1" customWidth="1"/>
    <col min="15341" max="15345" width="7.6328125" style="2" bestFit="1" customWidth="1"/>
    <col min="15346" max="15346" width="9.90625" style="2" bestFit="1" customWidth="1"/>
    <col min="15347" max="15347" width="12.08984375" style="2" bestFit="1" customWidth="1"/>
    <col min="15348" max="15350" width="7.6328125" style="2" bestFit="1" customWidth="1"/>
    <col min="15351" max="15352" width="9.90625" style="2" bestFit="1" customWidth="1"/>
    <col min="15353" max="15354" width="7.6328125" style="2" bestFit="1" customWidth="1"/>
    <col min="15355" max="15355" width="12.08984375" style="2" bestFit="1" customWidth="1"/>
    <col min="15356" max="15356" width="9.90625" style="2" bestFit="1" customWidth="1"/>
    <col min="15357" max="15357" width="7.6328125" style="2" bestFit="1" customWidth="1"/>
    <col min="15358" max="15358" width="9.90625" style="2" bestFit="1" customWidth="1"/>
    <col min="15359" max="15364" width="4.36328125" style="2" customWidth="1"/>
    <col min="15365" max="15365" width="20.6328125" style="2" customWidth="1"/>
    <col min="15366" max="15587" width="8.7265625" style="2"/>
    <col min="15588" max="15589" width="4.36328125" style="2" customWidth="1"/>
    <col min="15590" max="15590" width="8" style="2" customWidth="1"/>
    <col min="15591" max="15591" width="9.6328125" style="2" customWidth="1"/>
    <col min="15592" max="15592" width="20.6328125" style="2" customWidth="1"/>
    <col min="15593" max="15593" width="7.6328125" style="2" bestFit="1" customWidth="1"/>
    <col min="15594" max="15594" width="9.90625" style="2" bestFit="1" customWidth="1"/>
    <col min="15595" max="15595" width="7.6328125" style="2" bestFit="1" customWidth="1"/>
    <col min="15596" max="15596" width="12.08984375" style="2" bestFit="1" customWidth="1"/>
    <col min="15597" max="15601" width="7.6328125" style="2" bestFit="1" customWidth="1"/>
    <col min="15602" max="15602" width="9.90625" style="2" bestFit="1" customWidth="1"/>
    <col min="15603" max="15603" width="12.08984375" style="2" bestFit="1" customWidth="1"/>
    <col min="15604" max="15606" width="7.6328125" style="2" bestFit="1" customWidth="1"/>
    <col min="15607" max="15608" width="9.90625" style="2" bestFit="1" customWidth="1"/>
    <col min="15609" max="15610" width="7.6328125" style="2" bestFit="1" customWidth="1"/>
    <col min="15611" max="15611" width="12.08984375" style="2" bestFit="1" customWidth="1"/>
    <col min="15612" max="15612" width="9.90625" style="2" bestFit="1" customWidth="1"/>
    <col min="15613" max="15613" width="7.6328125" style="2" bestFit="1" customWidth="1"/>
    <col min="15614" max="15614" width="9.90625" style="2" bestFit="1" customWidth="1"/>
    <col min="15615" max="15620" width="4.36328125" style="2" customWidth="1"/>
    <col min="15621" max="15621" width="20.6328125" style="2" customWidth="1"/>
    <col min="15622" max="15843" width="8.7265625" style="2"/>
    <col min="15844" max="15845" width="4.36328125" style="2" customWidth="1"/>
    <col min="15846" max="15846" width="8" style="2" customWidth="1"/>
    <col min="15847" max="15847" width="9.6328125" style="2" customWidth="1"/>
    <col min="15848" max="15848" width="20.6328125" style="2" customWidth="1"/>
    <col min="15849" max="15849" width="7.6328125" style="2" bestFit="1" customWidth="1"/>
    <col min="15850" max="15850" width="9.90625" style="2" bestFit="1" customWidth="1"/>
    <col min="15851" max="15851" width="7.6328125" style="2" bestFit="1" customWidth="1"/>
    <col min="15852" max="15852" width="12.08984375" style="2" bestFit="1" customWidth="1"/>
    <col min="15853" max="15857" width="7.6328125" style="2" bestFit="1" customWidth="1"/>
    <col min="15858" max="15858" width="9.90625" style="2" bestFit="1" customWidth="1"/>
    <col min="15859" max="15859" width="12.08984375" style="2" bestFit="1" customWidth="1"/>
    <col min="15860" max="15862" width="7.6328125" style="2" bestFit="1" customWidth="1"/>
    <col min="15863" max="15864" width="9.90625" style="2" bestFit="1" customWidth="1"/>
    <col min="15865" max="15866" width="7.6328125" style="2" bestFit="1" customWidth="1"/>
    <col min="15867" max="15867" width="12.08984375" style="2" bestFit="1" customWidth="1"/>
    <col min="15868" max="15868" width="9.90625" style="2" bestFit="1" customWidth="1"/>
    <col min="15869" max="15869" width="7.6328125" style="2" bestFit="1" customWidth="1"/>
    <col min="15870" max="15870" width="9.90625" style="2" bestFit="1" customWidth="1"/>
    <col min="15871" max="15876" width="4.36328125" style="2" customWidth="1"/>
    <col min="15877" max="15877" width="20.6328125" style="2" customWidth="1"/>
    <col min="15878" max="16099" width="8.7265625" style="2"/>
    <col min="16100" max="16101" width="4.36328125" style="2" customWidth="1"/>
    <col min="16102" max="16102" width="8" style="2" customWidth="1"/>
    <col min="16103" max="16103" width="9.6328125" style="2" customWidth="1"/>
    <col min="16104" max="16104" width="20.6328125" style="2" customWidth="1"/>
    <col min="16105" max="16105" width="7.6328125" style="2" bestFit="1" customWidth="1"/>
    <col min="16106" max="16106" width="9.90625" style="2" bestFit="1" customWidth="1"/>
    <col min="16107" max="16107" width="7.6328125" style="2" bestFit="1" customWidth="1"/>
    <col min="16108" max="16108" width="12.08984375" style="2" bestFit="1" customWidth="1"/>
    <col min="16109" max="16113" width="7.6328125" style="2" bestFit="1" customWidth="1"/>
    <col min="16114" max="16114" width="9.90625" style="2" bestFit="1" customWidth="1"/>
    <col min="16115" max="16115" width="12.08984375" style="2" bestFit="1" customWidth="1"/>
    <col min="16116" max="16118" width="7.6328125" style="2" bestFit="1" customWidth="1"/>
    <col min="16119" max="16120" width="9.90625" style="2" bestFit="1" customWidth="1"/>
    <col min="16121" max="16122" width="7.6328125" style="2" bestFit="1" customWidth="1"/>
    <col min="16123" max="16123" width="12.08984375" style="2" bestFit="1" customWidth="1"/>
    <col min="16124" max="16124" width="9.90625" style="2" bestFit="1" customWidth="1"/>
    <col min="16125" max="16125" width="7.6328125" style="2" bestFit="1" customWidth="1"/>
    <col min="16126" max="16126" width="9.90625" style="2" bestFit="1" customWidth="1"/>
    <col min="16127" max="16132" width="4.36328125" style="2" customWidth="1"/>
    <col min="16133" max="16133" width="20.6328125" style="2" customWidth="1"/>
    <col min="16134" max="16384" width="8.7265625" style="2"/>
  </cols>
  <sheetData>
    <row r="1" spans="1:57" s="77" customFormat="1" ht="23.5" customHeight="1" x14ac:dyDescent="0.3">
      <c r="A1" s="84" t="s">
        <v>312</v>
      </c>
      <c r="B1" s="90"/>
      <c r="C1" s="90"/>
      <c r="D1" s="125"/>
      <c r="E1" s="90"/>
      <c r="F1" s="90"/>
      <c r="G1" s="126" t="s">
        <v>500</v>
      </c>
      <c r="H1" s="85"/>
      <c r="K1" s="76"/>
      <c r="L1" s="76"/>
      <c r="M1" s="76"/>
      <c r="N1" s="76"/>
      <c r="O1" s="29"/>
      <c r="R1" s="29"/>
      <c r="T1" s="29"/>
      <c r="U1" s="29"/>
      <c r="V1" s="29"/>
      <c r="Y1" s="29"/>
      <c r="Z1" s="29"/>
      <c r="AA1" s="29"/>
      <c r="AB1" s="29"/>
      <c r="AC1" s="29"/>
      <c r="AD1" s="29"/>
      <c r="AE1" s="29"/>
      <c r="AZ1" s="90"/>
      <c r="BA1" s="90"/>
      <c r="BB1" s="90"/>
      <c r="BC1" s="90"/>
      <c r="BD1" s="90"/>
      <c r="BE1" s="90"/>
    </row>
    <row r="2" spans="1:57" ht="5" customHeight="1" thickBot="1" x14ac:dyDescent="0.25"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</row>
    <row r="3" spans="1:57" s="4" customFormat="1" ht="18.5" customHeight="1" thickBot="1" x14ac:dyDescent="0.25">
      <c r="A3" s="226" t="s">
        <v>1</v>
      </c>
      <c r="B3" s="227"/>
      <c r="C3" s="227"/>
      <c r="D3" s="227"/>
      <c r="E3" s="228"/>
      <c r="F3" s="221" t="s">
        <v>314</v>
      </c>
      <c r="G3" s="31"/>
      <c r="H3" s="31"/>
      <c r="I3" s="118" t="s">
        <v>2</v>
      </c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119"/>
      <c r="AY3" s="127"/>
      <c r="AZ3" s="118" t="s">
        <v>305</v>
      </c>
      <c r="BA3" s="119"/>
      <c r="BB3" s="119"/>
      <c r="BC3" s="119"/>
      <c r="BD3" s="119"/>
      <c r="BE3" s="127"/>
    </row>
    <row r="4" spans="1:57" s="4" customFormat="1" ht="18.5" customHeight="1" thickBot="1" x14ac:dyDescent="0.25">
      <c r="A4" s="224" t="s">
        <v>169</v>
      </c>
      <c r="B4" s="225"/>
      <c r="C4" s="224" t="s">
        <v>3</v>
      </c>
      <c r="D4" s="225"/>
      <c r="E4" s="32"/>
      <c r="F4" s="222"/>
      <c r="G4" s="33"/>
      <c r="H4" s="33"/>
      <c r="I4" s="17" t="s">
        <v>315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20" t="s">
        <v>306</v>
      </c>
      <c r="BA4" s="121"/>
      <c r="BB4" s="121"/>
      <c r="BC4" s="121"/>
      <c r="BD4" s="121"/>
      <c r="BE4" s="209"/>
    </row>
    <row r="5" spans="1:57" s="4" customFormat="1" ht="12.5" customHeight="1" x14ac:dyDescent="0.2">
      <c r="A5" s="34"/>
      <c r="B5" s="35"/>
      <c r="C5" s="34"/>
      <c r="D5" s="35"/>
      <c r="E5" s="36"/>
      <c r="F5" s="222"/>
      <c r="G5" s="33"/>
      <c r="H5" s="33"/>
      <c r="I5" s="5">
        <v>1</v>
      </c>
      <c r="J5" s="6">
        <v>2</v>
      </c>
      <c r="K5" s="6">
        <v>6</v>
      </c>
      <c r="L5" s="6">
        <v>15</v>
      </c>
      <c r="M5" s="6">
        <v>128</v>
      </c>
      <c r="N5" s="6">
        <v>130</v>
      </c>
      <c r="O5" s="6">
        <v>131</v>
      </c>
      <c r="P5" s="6">
        <v>132</v>
      </c>
      <c r="Q5" s="6">
        <v>133</v>
      </c>
      <c r="R5" s="6">
        <v>134</v>
      </c>
      <c r="S5" s="25">
        <v>136</v>
      </c>
      <c r="T5" s="6">
        <v>139</v>
      </c>
      <c r="U5" s="6">
        <v>140</v>
      </c>
      <c r="V5" s="6">
        <v>142</v>
      </c>
      <c r="W5" s="7">
        <v>143</v>
      </c>
      <c r="X5" s="6">
        <v>147</v>
      </c>
      <c r="Y5" s="6">
        <v>148</v>
      </c>
      <c r="Z5" s="6">
        <v>149</v>
      </c>
      <c r="AA5" s="6">
        <v>150</v>
      </c>
      <c r="AB5" s="6">
        <v>151</v>
      </c>
      <c r="AC5" s="6">
        <v>153</v>
      </c>
      <c r="AD5" s="6">
        <v>157</v>
      </c>
      <c r="AE5" s="6">
        <v>158</v>
      </c>
      <c r="AF5" s="6">
        <v>159</v>
      </c>
      <c r="AG5" s="6">
        <v>160</v>
      </c>
      <c r="AH5" s="6">
        <v>166</v>
      </c>
      <c r="AI5" s="6">
        <v>169</v>
      </c>
      <c r="AJ5" s="6">
        <v>178</v>
      </c>
      <c r="AK5" s="6">
        <v>179</v>
      </c>
      <c r="AL5" s="89">
        <v>180</v>
      </c>
      <c r="AM5" s="6">
        <v>183</v>
      </c>
      <c r="AN5" s="7">
        <v>184</v>
      </c>
      <c r="AO5" s="7">
        <v>185</v>
      </c>
      <c r="AP5" s="6">
        <v>186</v>
      </c>
      <c r="AQ5" s="6">
        <v>187</v>
      </c>
      <c r="AR5" s="6">
        <v>188</v>
      </c>
      <c r="AS5" s="6">
        <v>190</v>
      </c>
      <c r="AT5" s="6">
        <v>191</v>
      </c>
      <c r="AU5" s="6">
        <v>192</v>
      </c>
      <c r="AV5" s="6">
        <v>194</v>
      </c>
      <c r="AW5" s="6">
        <v>195</v>
      </c>
      <c r="AX5" s="6">
        <v>196</v>
      </c>
      <c r="AY5" s="6">
        <v>197</v>
      </c>
      <c r="AZ5" s="122">
        <v>300</v>
      </c>
      <c r="BA5" s="123"/>
      <c r="BB5" s="124"/>
      <c r="BC5" s="124"/>
      <c r="BD5" s="124"/>
      <c r="BE5" s="210"/>
    </row>
    <row r="6" spans="1:57" s="4" customFormat="1" ht="170" customHeight="1" thickBot="1" x14ac:dyDescent="0.25">
      <c r="A6" s="37" t="s">
        <v>194</v>
      </c>
      <c r="B6" s="38" t="s">
        <v>5</v>
      </c>
      <c r="C6" s="37" t="s">
        <v>4</v>
      </c>
      <c r="D6" s="38" t="s">
        <v>5</v>
      </c>
      <c r="E6" s="39" t="s">
        <v>304</v>
      </c>
      <c r="F6" s="223"/>
      <c r="G6" s="40" t="s">
        <v>6</v>
      </c>
      <c r="H6" s="40" t="s">
        <v>149</v>
      </c>
      <c r="I6" s="199" t="str">
        <f>HYPERLINK("#分類事項一覧! $B$3 "," 男女")</f>
        <v xml:space="preserve"> 男女</v>
      </c>
      <c r="J6" s="200" t="str">
        <f>HYPERLINK("#分類事項一覧! $B$12 "," 配偶関係")</f>
        <v xml:space="preserve"> 配偶関係</v>
      </c>
      <c r="K6" s="200" t="str">
        <f>HYPERLINK("#分類事項一覧! $B$48 "," 年齢")</f>
        <v xml:space="preserve"> 年齢</v>
      </c>
      <c r="L6" s="200" t="str">
        <f>HYPERLINK("#分類事項一覧! $B$156 "," 就業状態・仕事の主従・従業上の地位・雇用形態・求職活動の有無")</f>
        <v xml:space="preserve"> 就業状態・仕事の主従・従業上の地位・雇用形態・求職活動の有無</v>
      </c>
      <c r="M6" s="200" t="str">
        <f>HYPERLINK("#分類事項一覧! $B$1752 "," 世帯主の年齢")</f>
        <v xml:space="preserve"> 世帯主の年齢</v>
      </c>
      <c r="N6" s="200" t="str">
        <f>HYPERLINK("#分類事項一覧! $B$1772 "," 世帯主の就業状態・仕事の主従・従業上の地位・雇用形態")</f>
        <v xml:space="preserve"> 世帯主の就業状態・仕事の主従・従業上の地位・雇用形態</v>
      </c>
      <c r="O6" s="200" t="str">
        <f>HYPERLINK("#分類事項一覧! $B$1782 "," 世帯主の従業上の地位・雇用形態")</f>
        <v xml:space="preserve"> 世帯主の従業上の地位・雇用形態</v>
      </c>
      <c r="P6" s="200" t="str">
        <f>HYPERLINK("#分類事項一覧! $B$1796 "," 世帯主の産業")</f>
        <v xml:space="preserve"> 世帯主の産業</v>
      </c>
      <c r="Q6" s="200" t="str">
        <f>HYPERLINK("#分類事項一覧! $B$1823 "," 世帯主の職業")</f>
        <v xml:space="preserve"> 世帯主の職業</v>
      </c>
      <c r="R6" s="200" t="str">
        <f>HYPERLINK("#分類事項一覧! $B$1842 "," 世帯主の所得")</f>
        <v xml:space="preserve"> 世帯主の所得</v>
      </c>
      <c r="S6" s="200" t="str">
        <f>HYPERLINK("#分類事項一覧! $B$1865 "," 世帯主の副業の有無")</f>
        <v xml:space="preserve"> 世帯主の副業の有無</v>
      </c>
      <c r="T6" s="200" t="str">
        <f>HYPERLINK("#分類事項一覧! $B$1874 "," 夫の就業状態・仕事の主従")</f>
        <v xml:space="preserve"> 夫の就業状態・仕事の主従</v>
      </c>
      <c r="U6" s="200" t="str">
        <f>HYPERLINK("#分類事項一覧! $B$1883 "," 夫の就業状態・仕事の主従・従業上の地位・雇用形態")</f>
        <v xml:space="preserve"> 夫の就業状態・仕事の主従・従業上の地位・雇用形態</v>
      </c>
      <c r="V6" s="200" t="str">
        <f>HYPERLINK("#分類事項一覧! $B$1892 "," 夫の就業状態・仕事の主従・育児休業等制度利用の有無・従業上の地位・雇用形態")</f>
        <v xml:space="preserve"> 夫の就業状態・仕事の主従・育児休業等制度利用の有無・従業上の地位・雇用形態</v>
      </c>
      <c r="W6" s="200" t="str">
        <f>HYPERLINK("#分類事項一覧! $B$1909 "," 夫の就業状態・従業上の地位・雇用形態")</f>
        <v xml:space="preserve"> 夫の就業状態・従業上の地位・雇用形態</v>
      </c>
      <c r="X6" s="199" t="str">
        <f>HYPERLINK("#分類事項一覧! $B$1917 "," 夫の副業の有無")</f>
        <v xml:space="preserve"> 夫の副業の有無</v>
      </c>
      <c r="Y6" s="200" t="str">
        <f>HYPERLINK("#分類事項一覧! $B$1926 "," 夫の前職の離職理由")</f>
        <v xml:space="preserve"> 夫の前職の離職理由</v>
      </c>
      <c r="Z6" s="200" t="str">
        <f>HYPERLINK("#分類事項一覧! $B$1948 "," 夫の育児の有無・頻度")</f>
        <v xml:space="preserve"> 夫の育児の有無・頻度</v>
      </c>
      <c r="AA6" s="200" t="str">
        <f>HYPERLINK("#分類事項一覧! $B$1963 "," 夫の育児休業等制度の種類")</f>
        <v xml:space="preserve"> 夫の育児休業等制度の種類</v>
      </c>
      <c r="AB6" s="200" t="str">
        <f>HYPERLINK("#分類事項一覧! $B$1972 "," 妻の年齢")</f>
        <v xml:space="preserve"> 妻の年齢</v>
      </c>
      <c r="AC6" s="200" t="str">
        <f>HYPERLINK("#分類事項一覧! $B$1985 "," 妻の就業状態・仕事の主従")</f>
        <v xml:space="preserve"> 妻の就業状態・仕事の主従</v>
      </c>
      <c r="AD6" s="200" t="str">
        <f>HYPERLINK("#分類事項一覧! $B$1994 "," 妻の就業状態・仕事の主従・現職に就いた理由")</f>
        <v xml:space="preserve"> 妻の就業状態・仕事の主従・現職に就いた理由</v>
      </c>
      <c r="AE6" s="200" t="str">
        <f>HYPERLINK("#分類事項一覧! $B$2012 "," 妻の就業状態・仕事の主従・育児休業等制度利用の有無・従業上の地位・雇用形態")</f>
        <v xml:space="preserve"> 妻の就業状態・仕事の主従・育児休業等制度利用の有無・従業上の地位・雇用形態</v>
      </c>
      <c r="AF6" s="200" t="str">
        <f>HYPERLINK("#分類事項一覧! $B$2031 "," 妻の就業状態・従業上の地位・雇用形態")</f>
        <v xml:space="preserve"> 妻の就業状態・従業上の地位・雇用形態</v>
      </c>
      <c r="AG6" s="200" t="str">
        <f>HYPERLINK("#分類事項一覧! $B$2039 "," 妻の従業上の地位・雇用形態")</f>
        <v xml:space="preserve"> 妻の従業上の地位・雇用形態</v>
      </c>
      <c r="AH6" s="200" t="str">
        <f>HYPERLINK("#分類事項一覧! $B$2054 "," 妻の育児の有無・頻度")</f>
        <v xml:space="preserve"> 妻の育児の有無・頻度</v>
      </c>
      <c r="AI6" s="200" t="str">
        <f>HYPERLINK("#分類事項一覧! $B$2069 "," 妻の育児休業等制度の種類")</f>
        <v xml:space="preserve"> 妻の育児休業等制度の種類</v>
      </c>
      <c r="AJ6" s="200" t="str">
        <f>HYPERLINK("#分類事項一覧! $B$2078 "," 世帯の家族類型")</f>
        <v xml:space="preserve"> 世帯の家族類型</v>
      </c>
      <c r="AK6" s="200" t="str">
        <f>HYPERLINK("#分類事項一覧! $B$2092 "," 世帯の家族類型・６歳未満の子供の有無")</f>
        <v xml:space="preserve"> 世帯の家族類型・６歳未満の子供の有無</v>
      </c>
      <c r="AL6" s="200" t="str">
        <f>HYPERLINK("#分類事項一覧! $B$2105 "," 世帯の家族類型・末子の年齢")</f>
        <v xml:space="preserve"> 世帯の家族類型・末子の年齢</v>
      </c>
      <c r="AM6" s="200" t="str">
        <f>HYPERLINK("#分類事項一覧! $B$2122 "," 世帯の家族類型・夫と妻の就業状態・有業の親の有無")</f>
        <v xml:space="preserve"> 世帯の家族類型・夫と妻の就業状態・有業の親の有無</v>
      </c>
      <c r="AN6" s="204" t="str">
        <f>HYPERLINK("#分類事項一覧! $B$2157 "," 一般・単身世帯")</f>
        <v xml:space="preserve"> 一般・単身世帯</v>
      </c>
      <c r="AO6" s="207" t="str">
        <f>HYPERLINK("#分類事項一覧! $B$2166 "," 一般・単身世帯・世帯の家族類型")</f>
        <v xml:space="preserve"> 一般・単身世帯・世帯の家族類型</v>
      </c>
      <c r="AP6" s="199" t="str">
        <f>HYPERLINK("#分類事項一覧! $B$2179 "," 夫と妻の就業状態")</f>
        <v xml:space="preserve"> 夫と妻の就業状態</v>
      </c>
      <c r="AQ6" s="200" t="str">
        <f>HYPERLINK("#分類事項一覧! $B$2190 "," 世帯主・世帯員の就業状態")</f>
        <v xml:space="preserve"> 世帯主・世帯員の就業状態</v>
      </c>
      <c r="AR6" s="200" t="str">
        <f>HYPERLINK("#分類事項一覧! $B$2203 "," 世帯の介護の有無・頻度・介護休業等制度利用の有無・介護休業等制度の種類")</f>
        <v xml:space="preserve"> 世帯の介護の有無・頻度・介護休業等制度利用の有無・介護休業等制度の種類</v>
      </c>
      <c r="AS6" s="200" t="str">
        <f>HYPERLINK("#分類事項一覧! $B$2220 "," 世帯の収入の種類・有業親族世帯人員")</f>
        <v xml:space="preserve"> 世帯の収入の種類・有業親族世帯人員</v>
      </c>
      <c r="AT6" s="200" t="str">
        <f>HYPERLINK("#分類事項一覧! $B$2235 "," 世帯所得")</f>
        <v xml:space="preserve"> 世帯所得</v>
      </c>
      <c r="AU6" s="200" t="str">
        <f>HYPERLINK("#分類事項一覧! $B$2256 "," 親族世帯人員")</f>
        <v xml:space="preserve"> 親族世帯人員</v>
      </c>
      <c r="AV6" s="200" t="str">
        <f>HYPERLINK("#分類事項一覧! $B$2268 "," 世帯人員・親族世帯人員・有業親族世帯人員")</f>
        <v xml:space="preserve"> 世帯人員・親族世帯人員・有業親族世帯人員</v>
      </c>
      <c r="AW6" s="204" t="str">
        <f>HYPERLINK("#分類事項一覧! $B$2290 "," ６歳未満の子供の有無")</f>
        <v xml:space="preserve"> ６歳未満の子供の有無</v>
      </c>
      <c r="AX6" s="200" t="str">
        <f>HYPERLINK("#分類事項一覧! $B$2298 "," 子供の数")</f>
        <v xml:space="preserve"> 子供の数</v>
      </c>
      <c r="AY6" s="200" t="str">
        <f>HYPERLINK("#分類事項一覧! $B$2308 "," 末子の年齢")</f>
        <v xml:space="preserve"> 末子の年齢</v>
      </c>
      <c r="AZ6" s="208" t="str">
        <f>HYPERLINK("#分類事項一覧! $B$2321 "," 地域区分")</f>
        <v xml:space="preserve"> 地域区分</v>
      </c>
      <c r="BA6" s="41" t="s">
        <v>307</v>
      </c>
      <c r="BB6" s="66" t="s">
        <v>308</v>
      </c>
      <c r="BC6" s="66" t="s">
        <v>309</v>
      </c>
      <c r="BD6" s="66" t="s">
        <v>310</v>
      </c>
      <c r="BE6" s="211" t="s">
        <v>311</v>
      </c>
    </row>
    <row r="7" spans="1:57" s="3" customFormat="1" ht="12" customHeight="1" x14ac:dyDescent="0.2">
      <c r="A7" s="42" t="s">
        <v>297</v>
      </c>
      <c r="B7" s="43" t="s">
        <v>7</v>
      </c>
      <c r="C7" s="42" t="s">
        <v>117</v>
      </c>
      <c r="D7" s="43" t="s">
        <v>7</v>
      </c>
      <c r="E7" s="44" t="s">
        <v>106</v>
      </c>
      <c r="F7" s="44" t="s">
        <v>501</v>
      </c>
      <c r="G7" s="45" t="s">
        <v>118</v>
      </c>
      <c r="H7" s="45" t="s">
        <v>159</v>
      </c>
      <c r="I7" s="10"/>
      <c r="J7" s="10"/>
      <c r="K7" s="10"/>
      <c r="L7" s="10"/>
      <c r="M7" s="10">
        <v>14</v>
      </c>
      <c r="N7" s="10">
        <v>4</v>
      </c>
      <c r="O7" s="10"/>
      <c r="P7" s="46"/>
      <c r="Q7" s="46"/>
      <c r="R7" s="10"/>
      <c r="S7" s="46"/>
      <c r="T7" s="10"/>
      <c r="U7" s="10"/>
      <c r="V7" s="10"/>
      <c r="W7" s="46"/>
      <c r="X7" s="46"/>
      <c r="Y7" s="10"/>
      <c r="Z7" s="10"/>
      <c r="AA7" s="10"/>
      <c r="AB7" s="10"/>
      <c r="AC7" s="10"/>
      <c r="AD7" s="10"/>
      <c r="AE7" s="10"/>
      <c r="AF7" s="46"/>
      <c r="AG7" s="10"/>
      <c r="AH7" s="10"/>
      <c r="AI7" s="10"/>
      <c r="AJ7" s="10"/>
      <c r="AK7" s="10"/>
      <c r="AL7" s="10"/>
      <c r="AM7" s="10"/>
      <c r="AN7" s="10"/>
      <c r="AO7" s="10"/>
      <c r="AP7" s="46"/>
      <c r="AQ7" s="10"/>
      <c r="AR7" s="10"/>
      <c r="AS7" s="10"/>
      <c r="AT7" s="10"/>
      <c r="AU7" s="10"/>
      <c r="AV7" s="10">
        <v>16</v>
      </c>
      <c r="AW7" s="46"/>
      <c r="AX7" s="46"/>
      <c r="AY7" s="46"/>
      <c r="AZ7" s="67">
        <v>134</v>
      </c>
      <c r="BA7" s="10" t="s">
        <v>131</v>
      </c>
      <c r="BB7" s="24" t="s">
        <v>131</v>
      </c>
      <c r="BC7" s="24" t="s">
        <v>131</v>
      </c>
      <c r="BD7" s="24" t="s">
        <v>131</v>
      </c>
      <c r="BE7" s="26" t="s">
        <v>131</v>
      </c>
    </row>
    <row r="8" spans="1:57" s="3" customFormat="1" ht="36" x14ac:dyDescent="0.2">
      <c r="A8" s="47" t="s">
        <v>297</v>
      </c>
      <c r="B8" s="48" t="s">
        <v>8</v>
      </c>
      <c r="C8" s="47" t="s">
        <v>117</v>
      </c>
      <c r="D8" s="48" t="s">
        <v>8</v>
      </c>
      <c r="E8" s="60" t="s">
        <v>106</v>
      </c>
      <c r="F8" s="60" t="s">
        <v>502</v>
      </c>
      <c r="G8" s="50" t="s">
        <v>162</v>
      </c>
      <c r="H8" s="50" t="s">
        <v>217</v>
      </c>
      <c r="I8" s="12"/>
      <c r="J8" s="12"/>
      <c r="K8" s="12"/>
      <c r="L8" s="12"/>
      <c r="M8" s="12">
        <v>14</v>
      </c>
      <c r="N8" s="12">
        <v>4</v>
      </c>
      <c r="O8" s="12"/>
      <c r="P8" s="51"/>
      <c r="Q8" s="51"/>
      <c r="R8" s="12"/>
      <c r="S8" s="51"/>
      <c r="T8" s="12"/>
      <c r="U8" s="12"/>
      <c r="V8" s="12"/>
      <c r="W8" s="51"/>
      <c r="X8" s="51"/>
      <c r="Y8" s="12"/>
      <c r="Z8" s="12"/>
      <c r="AA8" s="12"/>
      <c r="AB8" s="12"/>
      <c r="AC8" s="12"/>
      <c r="AD8" s="12"/>
      <c r="AE8" s="12"/>
      <c r="AF8" s="51"/>
      <c r="AG8" s="12"/>
      <c r="AH8" s="12"/>
      <c r="AI8" s="12"/>
      <c r="AJ8" s="12"/>
      <c r="AK8" s="12"/>
      <c r="AL8" s="12"/>
      <c r="AM8" s="12"/>
      <c r="AN8" s="12"/>
      <c r="AO8" s="12"/>
      <c r="AP8" s="51"/>
      <c r="AQ8" s="12"/>
      <c r="AR8" s="12"/>
      <c r="AS8" s="12"/>
      <c r="AT8" s="12"/>
      <c r="AU8" s="12"/>
      <c r="AV8" s="12"/>
      <c r="AW8" s="51"/>
      <c r="AX8" s="51"/>
      <c r="AY8" s="51"/>
      <c r="AZ8" s="68">
        <v>134</v>
      </c>
      <c r="BA8" s="12" t="s">
        <v>131</v>
      </c>
      <c r="BB8" s="13" t="s">
        <v>131</v>
      </c>
      <c r="BC8" s="13" t="s">
        <v>131</v>
      </c>
      <c r="BD8" s="13" t="s">
        <v>131</v>
      </c>
      <c r="BE8" s="19" t="s">
        <v>131</v>
      </c>
    </row>
    <row r="9" spans="1:57" s="3" customFormat="1" ht="12" customHeight="1" x14ac:dyDescent="0.2">
      <c r="A9" s="47" t="s">
        <v>261</v>
      </c>
      <c r="B9" s="48" t="s">
        <v>15</v>
      </c>
      <c r="C9" s="47" t="s">
        <v>119</v>
      </c>
      <c r="D9" s="48" t="s">
        <v>15</v>
      </c>
      <c r="E9" s="49" t="s">
        <v>108</v>
      </c>
      <c r="F9" s="49" t="s">
        <v>503</v>
      </c>
      <c r="G9" s="50" t="s">
        <v>118</v>
      </c>
      <c r="H9" s="50" t="s">
        <v>159</v>
      </c>
      <c r="I9" s="70"/>
      <c r="J9" s="79"/>
      <c r="K9" s="79"/>
      <c r="L9" s="79"/>
      <c r="M9" s="12">
        <v>7</v>
      </c>
      <c r="N9" s="12"/>
      <c r="O9" s="12"/>
      <c r="P9" s="79"/>
      <c r="Q9" s="79"/>
      <c r="R9" s="12"/>
      <c r="S9" s="12">
        <v>3</v>
      </c>
      <c r="T9" s="12"/>
      <c r="U9" s="12"/>
      <c r="V9" s="12"/>
      <c r="W9" s="79"/>
      <c r="X9" s="73"/>
      <c r="Y9" s="12"/>
      <c r="Z9" s="12"/>
      <c r="AA9" s="12"/>
      <c r="AB9" s="12"/>
      <c r="AC9" s="12"/>
      <c r="AD9" s="12"/>
      <c r="AE9" s="12"/>
      <c r="AF9" s="79"/>
      <c r="AG9" s="12"/>
      <c r="AH9" s="12"/>
      <c r="AI9" s="12"/>
      <c r="AJ9" s="12"/>
      <c r="AK9" s="12"/>
      <c r="AL9" s="12"/>
      <c r="AM9" s="12"/>
      <c r="AN9" s="12"/>
      <c r="AO9" s="79"/>
      <c r="AP9" s="79"/>
      <c r="AQ9" s="12">
        <v>7</v>
      </c>
      <c r="AR9" s="12"/>
      <c r="AS9" s="12"/>
      <c r="AT9" s="12">
        <v>15</v>
      </c>
      <c r="AU9" s="79"/>
      <c r="AV9" s="79"/>
      <c r="AW9" s="79"/>
      <c r="AX9" s="79"/>
      <c r="AY9" s="79"/>
      <c r="AZ9" s="68">
        <v>134</v>
      </c>
      <c r="BA9" s="12" t="s">
        <v>131</v>
      </c>
      <c r="BB9" s="13" t="s">
        <v>131</v>
      </c>
      <c r="BC9" s="13" t="s">
        <v>131</v>
      </c>
      <c r="BD9" s="13" t="s">
        <v>131</v>
      </c>
      <c r="BE9" s="19" t="s">
        <v>131</v>
      </c>
    </row>
    <row r="10" spans="1:57" s="3" customFormat="1" ht="12" customHeight="1" x14ac:dyDescent="0.2">
      <c r="A10" s="47" t="s">
        <v>298</v>
      </c>
      <c r="B10" s="48" t="s">
        <v>15</v>
      </c>
      <c r="C10" s="47" t="s">
        <v>120</v>
      </c>
      <c r="D10" s="48" t="s">
        <v>15</v>
      </c>
      <c r="E10" s="49" t="s">
        <v>110</v>
      </c>
      <c r="F10" s="49" t="s">
        <v>504</v>
      </c>
      <c r="G10" s="50" t="s">
        <v>118</v>
      </c>
      <c r="H10" s="50" t="s">
        <v>159</v>
      </c>
      <c r="I10" s="12"/>
      <c r="J10" s="12"/>
      <c r="K10" s="12"/>
      <c r="L10" s="12"/>
      <c r="M10" s="12">
        <v>7</v>
      </c>
      <c r="N10" s="12"/>
      <c r="O10" s="12"/>
      <c r="P10" s="51"/>
      <c r="Q10" s="51"/>
      <c r="R10" s="12"/>
      <c r="S10" s="51"/>
      <c r="T10" s="12"/>
      <c r="U10" s="12"/>
      <c r="V10" s="12"/>
      <c r="W10" s="51"/>
      <c r="X10" s="51"/>
      <c r="Y10" s="12"/>
      <c r="Z10" s="12"/>
      <c r="AA10" s="12"/>
      <c r="AB10" s="12"/>
      <c r="AC10" s="12"/>
      <c r="AD10" s="12"/>
      <c r="AE10" s="12"/>
      <c r="AF10" s="51"/>
      <c r="AG10" s="12"/>
      <c r="AH10" s="12"/>
      <c r="AI10" s="12"/>
      <c r="AJ10" s="12"/>
      <c r="AK10" s="12"/>
      <c r="AL10" s="12"/>
      <c r="AM10" s="12"/>
      <c r="AN10" s="12"/>
      <c r="AO10" s="12">
        <v>7</v>
      </c>
      <c r="AP10" s="51"/>
      <c r="AQ10" s="12"/>
      <c r="AR10" s="12"/>
      <c r="AS10" s="12"/>
      <c r="AT10" s="12">
        <v>15</v>
      </c>
      <c r="AU10" s="12"/>
      <c r="AV10" s="12"/>
      <c r="AW10" s="51"/>
      <c r="AX10" s="51"/>
      <c r="AY10" s="51"/>
      <c r="AZ10" s="68">
        <v>134</v>
      </c>
      <c r="BA10" s="12" t="s">
        <v>131</v>
      </c>
      <c r="BB10" s="13" t="s">
        <v>131</v>
      </c>
      <c r="BC10" s="13" t="s">
        <v>131</v>
      </c>
      <c r="BD10" s="13" t="s">
        <v>131</v>
      </c>
      <c r="BE10" s="19" t="s">
        <v>131</v>
      </c>
    </row>
    <row r="11" spans="1:57" s="3" customFormat="1" ht="12" customHeight="1" x14ac:dyDescent="0.2">
      <c r="A11" s="47" t="s">
        <v>299</v>
      </c>
      <c r="B11" s="48" t="s">
        <v>15</v>
      </c>
      <c r="C11" s="47" t="s">
        <v>121</v>
      </c>
      <c r="D11" s="48" t="s">
        <v>15</v>
      </c>
      <c r="E11" s="49" t="s">
        <v>111</v>
      </c>
      <c r="F11" s="49" t="s">
        <v>505</v>
      </c>
      <c r="G11" s="50" t="s">
        <v>122</v>
      </c>
      <c r="H11" s="50" t="s">
        <v>159</v>
      </c>
      <c r="I11" s="12"/>
      <c r="J11" s="12"/>
      <c r="K11" s="12"/>
      <c r="L11" s="12"/>
      <c r="M11" s="12"/>
      <c r="N11" s="12"/>
      <c r="O11" s="12"/>
      <c r="P11" s="51"/>
      <c r="Q11" s="51"/>
      <c r="R11" s="12"/>
      <c r="S11" s="51"/>
      <c r="T11" s="12"/>
      <c r="U11" s="12"/>
      <c r="V11" s="12"/>
      <c r="W11" s="51"/>
      <c r="X11" s="51"/>
      <c r="Y11" s="12"/>
      <c r="Z11" s="12"/>
      <c r="AA11" s="12"/>
      <c r="AB11" s="12"/>
      <c r="AC11" s="12"/>
      <c r="AD11" s="12"/>
      <c r="AE11" s="12"/>
      <c r="AF11" s="51"/>
      <c r="AG11" s="12"/>
      <c r="AH11" s="12"/>
      <c r="AI11" s="12"/>
      <c r="AJ11" s="12" t="s">
        <v>30</v>
      </c>
      <c r="AK11" s="12"/>
      <c r="AL11" s="12"/>
      <c r="AM11" s="12"/>
      <c r="AN11" s="12"/>
      <c r="AO11" s="12"/>
      <c r="AP11" s="51"/>
      <c r="AQ11" s="12"/>
      <c r="AR11" s="12"/>
      <c r="AS11" s="12">
        <v>9</v>
      </c>
      <c r="AT11" s="12">
        <v>15</v>
      </c>
      <c r="AU11" s="12"/>
      <c r="AV11" s="12"/>
      <c r="AW11" s="51"/>
      <c r="AX11" s="51"/>
      <c r="AY11" s="51"/>
      <c r="AZ11" s="68">
        <v>134</v>
      </c>
      <c r="BA11" s="12" t="s">
        <v>131</v>
      </c>
      <c r="BB11" s="13" t="s">
        <v>131</v>
      </c>
      <c r="BC11" s="13" t="s">
        <v>131</v>
      </c>
      <c r="BD11" s="13" t="s">
        <v>131</v>
      </c>
      <c r="BE11" s="19" t="s">
        <v>131</v>
      </c>
    </row>
    <row r="12" spans="1:57" s="3" customFormat="1" ht="48" x14ac:dyDescent="0.2">
      <c r="A12" s="47" t="s">
        <v>262</v>
      </c>
      <c r="B12" s="48" t="s">
        <v>15</v>
      </c>
      <c r="C12" s="47" t="s">
        <v>123</v>
      </c>
      <c r="D12" s="48" t="s">
        <v>15</v>
      </c>
      <c r="E12" s="49" t="s">
        <v>112</v>
      </c>
      <c r="F12" s="49" t="s">
        <v>506</v>
      </c>
      <c r="G12" s="50" t="s">
        <v>218</v>
      </c>
      <c r="H12" s="50" t="s">
        <v>159</v>
      </c>
      <c r="I12" s="12"/>
      <c r="J12" s="12"/>
      <c r="K12" s="12"/>
      <c r="L12" s="12"/>
      <c r="M12" s="12"/>
      <c r="N12" s="12"/>
      <c r="O12" s="12"/>
      <c r="P12" s="51"/>
      <c r="Q12" s="51"/>
      <c r="R12" s="12"/>
      <c r="S12" s="51"/>
      <c r="T12" s="12"/>
      <c r="U12" s="12"/>
      <c r="V12" s="12"/>
      <c r="W12" s="51"/>
      <c r="X12" s="51"/>
      <c r="Y12" s="12"/>
      <c r="Z12" s="12"/>
      <c r="AA12" s="12"/>
      <c r="AB12" s="12" t="s">
        <v>28</v>
      </c>
      <c r="AC12" s="12"/>
      <c r="AD12" s="12"/>
      <c r="AE12" s="12"/>
      <c r="AF12" s="51"/>
      <c r="AG12" s="12"/>
      <c r="AH12" s="12"/>
      <c r="AI12" s="12"/>
      <c r="AJ12" s="12"/>
      <c r="AK12" s="12">
        <v>7</v>
      </c>
      <c r="AL12" s="12"/>
      <c r="AM12" s="12"/>
      <c r="AN12" s="12"/>
      <c r="AO12" s="12"/>
      <c r="AP12" s="51">
        <v>5</v>
      </c>
      <c r="AQ12" s="12"/>
      <c r="AR12" s="12"/>
      <c r="AS12" s="12"/>
      <c r="AT12" s="12">
        <v>15</v>
      </c>
      <c r="AU12" s="12"/>
      <c r="AV12" s="12"/>
      <c r="AW12" s="51"/>
      <c r="AX12" s="51"/>
      <c r="AY12" s="51"/>
      <c r="AZ12" s="68">
        <v>134</v>
      </c>
      <c r="BA12" s="12" t="s">
        <v>131</v>
      </c>
      <c r="BB12" s="13" t="s">
        <v>131</v>
      </c>
      <c r="BC12" s="13" t="s">
        <v>131</v>
      </c>
      <c r="BD12" s="13" t="s">
        <v>131</v>
      </c>
      <c r="BE12" s="19" t="s">
        <v>131</v>
      </c>
    </row>
    <row r="13" spans="1:57" s="3" customFormat="1" ht="60" x14ac:dyDescent="0.2">
      <c r="A13" s="47" t="s">
        <v>263</v>
      </c>
      <c r="B13" s="48" t="s">
        <v>15</v>
      </c>
      <c r="C13" s="47" t="s">
        <v>124</v>
      </c>
      <c r="D13" s="48" t="s">
        <v>15</v>
      </c>
      <c r="E13" s="49" t="s">
        <v>113</v>
      </c>
      <c r="F13" s="49" t="s">
        <v>507</v>
      </c>
      <c r="G13" s="50" t="s">
        <v>219</v>
      </c>
      <c r="H13" s="50" t="s">
        <v>159</v>
      </c>
      <c r="I13" s="12"/>
      <c r="J13" s="12"/>
      <c r="K13" s="12"/>
      <c r="L13" s="12"/>
      <c r="M13" s="12"/>
      <c r="N13" s="12"/>
      <c r="O13" s="12"/>
      <c r="P13" s="51"/>
      <c r="Q13" s="51"/>
      <c r="R13" s="12"/>
      <c r="S13" s="51"/>
      <c r="T13" s="12">
        <v>3</v>
      </c>
      <c r="U13" s="12"/>
      <c r="V13" s="12"/>
      <c r="W13" s="51"/>
      <c r="X13" s="51"/>
      <c r="Y13" s="12"/>
      <c r="Z13" s="12"/>
      <c r="AA13" s="12"/>
      <c r="AB13" s="12"/>
      <c r="AC13" s="12"/>
      <c r="AD13" s="12"/>
      <c r="AE13" s="12"/>
      <c r="AF13" s="51"/>
      <c r="AG13" s="12">
        <v>9</v>
      </c>
      <c r="AH13" s="12"/>
      <c r="AI13" s="12"/>
      <c r="AJ13" s="12">
        <v>5</v>
      </c>
      <c r="AK13" s="12"/>
      <c r="AL13" s="12"/>
      <c r="AM13" s="12"/>
      <c r="AN13" s="12"/>
      <c r="AO13" s="12"/>
      <c r="AP13" s="51"/>
      <c r="AQ13" s="12"/>
      <c r="AR13" s="12"/>
      <c r="AS13" s="12"/>
      <c r="AT13" s="12">
        <v>15</v>
      </c>
      <c r="AU13" s="12"/>
      <c r="AV13" s="12"/>
      <c r="AW13" s="51"/>
      <c r="AX13" s="51"/>
      <c r="AY13" s="51"/>
      <c r="AZ13" s="68">
        <v>134</v>
      </c>
      <c r="BA13" s="12" t="s">
        <v>131</v>
      </c>
      <c r="BB13" s="13" t="s">
        <v>131</v>
      </c>
      <c r="BC13" s="13" t="s">
        <v>131</v>
      </c>
      <c r="BD13" s="13" t="s">
        <v>131</v>
      </c>
      <c r="BE13" s="19" t="s">
        <v>131</v>
      </c>
    </row>
    <row r="14" spans="1:57" s="3" customFormat="1" ht="60" x14ac:dyDescent="0.2">
      <c r="A14" s="47" t="s">
        <v>264</v>
      </c>
      <c r="B14" s="48" t="s">
        <v>15</v>
      </c>
      <c r="C14" s="47" t="s">
        <v>125</v>
      </c>
      <c r="D14" s="48" t="s">
        <v>15</v>
      </c>
      <c r="E14" s="49" t="s">
        <v>114</v>
      </c>
      <c r="F14" s="49" t="s">
        <v>508</v>
      </c>
      <c r="G14" s="50" t="s">
        <v>220</v>
      </c>
      <c r="H14" s="50" t="s">
        <v>159</v>
      </c>
      <c r="I14" s="12"/>
      <c r="J14" s="12"/>
      <c r="K14" s="12"/>
      <c r="L14" s="12"/>
      <c r="M14" s="12"/>
      <c r="N14" s="12"/>
      <c r="O14" s="12"/>
      <c r="P14" s="51"/>
      <c r="Q14" s="51"/>
      <c r="R14" s="12"/>
      <c r="S14" s="51"/>
      <c r="T14" s="12"/>
      <c r="U14" s="12"/>
      <c r="V14" s="12"/>
      <c r="W14" s="51"/>
      <c r="X14" s="51"/>
      <c r="Y14" s="12">
        <v>16</v>
      </c>
      <c r="Z14" s="12"/>
      <c r="AA14" s="12"/>
      <c r="AB14" s="12"/>
      <c r="AC14" s="12">
        <v>3</v>
      </c>
      <c r="AD14" s="12"/>
      <c r="AE14" s="12"/>
      <c r="AF14" s="51"/>
      <c r="AG14" s="12"/>
      <c r="AH14" s="12"/>
      <c r="AI14" s="12"/>
      <c r="AJ14" s="12">
        <v>5</v>
      </c>
      <c r="AK14" s="12"/>
      <c r="AL14" s="12"/>
      <c r="AM14" s="12"/>
      <c r="AN14" s="12"/>
      <c r="AO14" s="12"/>
      <c r="AP14" s="51"/>
      <c r="AQ14" s="12"/>
      <c r="AR14" s="12"/>
      <c r="AS14" s="12"/>
      <c r="AT14" s="12"/>
      <c r="AU14" s="12"/>
      <c r="AV14" s="12"/>
      <c r="AW14" s="51"/>
      <c r="AX14" s="51"/>
      <c r="AY14" s="51"/>
      <c r="AZ14" s="68">
        <v>134</v>
      </c>
      <c r="BA14" s="12" t="s">
        <v>131</v>
      </c>
      <c r="BB14" s="13" t="s">
        <v>131</v>
      </c>
      <c r="BC14" s="13" t="s">
        <v>131</v>
      </c>
      <c r="BD14" s="13" t="s">
        <v>131</v>
      </c>
      <c r="BE14" s="19" t="s">
        <v>131</v>
      </c>
    </row>
    <row r="15" spans="1:57" s="3" customFormat="1" ht="48" x14ac:dyDescent="0.2">
      <c r="A15" s="47" t="s">
        <v>265</v>
      </c>
      <c r="B15" s="48" t="s">
        <v>15</v>
      </c>
      <c r="C15" s="47" t="s">
        <v>126</v>
      </c>
      <c r="D15" s="48" t="s">
        <v>15</v>
      </c>
      <c r="E15" s="49" t="s">
        <v>115</v>
      </c>
      <c r="F15" s="49" t="s">
        <v>509</v>
      </c>
      <c r="G15" s="50" t="s">
        <v>221</v>
      </c>
      <c r="H15" s="50" t="s">
        <v>159</v>
      </c>
      <c r="I15" s="12"/>
      <c r="J15" s="12"/>
      <c r="K15" s="12"/>
      <c r="L15" s="12"/>
      <c r="M15" s="12"/>
      <c r="N15" s="12"/>
      <c r="O15" s="12"/>
      <c r="P15" s="51"/>
      <c r="Q15" s="51"/>
      <c r="R15" s="12"/>
      <c r="S15" s="51"/>
      <c r="T15" s="12"/>
      <c r="U15" s="12"/>
      <c r="V15" s="12">
        <v>11</v>
      </c>
      <c r="W15" s="51"/>
      <c r="X15" s="51"/>
      <c r="Y15" s="12"/>
      <c r="Z15" s="12"/>
      <c r="AA15" s="12">
        <v>3</v>
      </c>
      <c r="AB15" s="12"/>
      <c r="AC15" s="12"/>
      <c r="AD15" s="12"/>
      <c r="AE15" s="12">
        <v>13</v>
      </c>
      <c r="AF15" s="51"/>
      <c r="AG15" s="12"/>
      <c r="AH15" s="12"/>
      <c r="AI15" s="12">
        <v>3</v>
      </c>
      <c r="AJ15" s="12">
        <v>3</v>
      </c>
      <c r="AK15" s="12"/>
      <c r="AL15" s="12"/>
      <c r="AM15" s="12"/>
      <c r="AN15" s="12"/>
      <c r="AO15" s="12"/>
      <c r="AP15" s="51"/>
      <c r="AQ15" s="12"/>
      <c r="AR15" s="12"/>
      <c r="AS15" s="12"/>
      <c r="AT15" s="12"/>
      <c r="AU15" s="12"/>
      <c r="AV15" s="12"/>
      <c r="AW15" s="51"/>
      <c r="AX15" s="51"/>
      <c r="AY15" s="51"/>
      <c r="AZ15" s="68">
        <v>134</v>
      </c>
      <c r="BA15" s="12" t="s">
        <v>131</v>
      </c>
      <c r="BB15" s="13" t="s">
        <v>131</v>
      </c>
      <c r="BC15" s="13" t="s">
        <v>131</v>
      </c>
      <c r="BD15" s="13" t="s">
        <v>131</v>
      </c>
      <c r="BE15" s="19" t="s">
        <v>131</v>
      </c>
    </row>
    <row r="16" spans="1:57" s="3" customFormat="1" ht="48" x14ac:dyDescent="0.2">
      <c r="A16" s="47" t="s">
        <v>266</v>
      </c>
      <c r="B16" s="48" t="s">
        <v>15</v>
      </c>
      <c r="C16" s="47" t="s">
        <v>127</v>
      </c>
      <c r="D16" s="48" t="s">
        <v>15</v>
      </c>
      <c r="E16" s="49" t="s">
        <v>45</v>
      </c>
      <c r="F16" s="49" t="s">
        <v>510</v>
      </c>
      <c r="G16" s="50" t="s">
        <v>221</v>
      </c>
      <c r="H16" s="50" t="s">
        <v>159</v>
      </c>
      <c r="I16" s="12"/>
      <c r="J16" s="12"/>
      <c r="K16" s="12"/>
      <c r="L16" s="12"/>
      <c r="M16" s="12"/>
      <c r="N16" s="12"/>
      <c r="O16" s="12"/>
      <c r="P16" s="51"/>
      <c r="Q16" s="51"/>
      <c r="R16" s="12"/>
      <c r="S16" s="51"/>
      <c r="T16" s="12"/>
      <c r="U16" s="12"/>
      <c r="V16" s="12"/>
      <c r="W16" s="51"/>
      <c r="X16" s="51"/>
      <c r="Y16" s="12"/>
      <c r="Z16" s="12">
        <v>9</v>
      </c>
      <c r="AA16" s="12"/>
      <c r="AB16" s="12"/>
      <c r="AC16" s="12">
        <v>3</v>
      </c>
      <c r="AD16" s="12"/>
      <c r="AE16" s="12"/>
      <c r="AF16" s="51"/>
      <c r="AG16" s="12">
        <v>9</v>
      </c>
      <c r="AH16" s="12"/>
      <c r="AI16" s="12"/>
      <c r="AJ16" s="12">
        <v>3</v>
      </c>
      <c r="AK16" s="12"/>
      <c r="AL16" s="12"/>
      <c r="AM16" s="12"/>
      <c r="AN16" s="12"/>
      <c r="AO16" s="12"/>
      <c r="AP16" s="51"/>
      <c r="AQ16" s="12"/>
      <c r="AR16" s="12"/>
      <c r="AS16" s="12"/>
      <c r="AT16" s="12"/>
      <c r="AU16" s="12"/>
      <c r="AV16" s="12"/>
      <c r="AW16" s="51"/>
      <c r="AX16" s="51"/>
      <c r="AY16" s="51"/>
      <c r="AZ16" s="68">
        <v>134</v>
      </c>
      <c r="BA16" s="12" t="s">
        <v>131</v>
      </c>
      <c r="BB16" s="13" t="s">
        <v>131</v>
      </c>
      <c r="BC16" s="13" t="s">
        <v>131</v>
      </c>
      <c r="BD16" s="13" t="s">
        <v>131</v>
      </c>
      <c r="BE16" s="19" t="s">
        <v>131</v>
      </c>
    </row>
    <row r="17" spans="1:57" s="3" customFormat="1" ht="12" x14ac:dyDescent="0.2">
      <c r="A17" s="47" t="s">
        <v>267</v>
      </c>
      <c r="B17" s="48" t="s">
        <v>15</v>
      </c>
      <c r="C17" s="47" t="s">
        <v>128</v>
      </c>
      <c r="D17" s="48" t="s">
        <v>15</v>
      </c>
      <c r="E17" s="49" t="s">
        <v>116</v>
      </c>
      <c r="F17" s="49" t="s">
        <v>511</v>
      </c>
      <c r="G17" s="50" t="s">
        <v>118</v>
      </c>
      <c r="H17" s="50" t="s">
        <v>159</v>
      </c>
      <c r="I17" s="12"/>
      <c r="J17" s="12"/>
      <c r="K17" s="12"/>
      <c r="L17" s="12"/>
      <c r="M17" s="12"/>
      <c r="N17" s="12"/>
      <c r="O17" s="12"/>
      <c r="P17" s="51"/>
      <c r="Q17" s="51"/>
      <c r="R17" s="12"/>
      <c r="S17" s="51"/>
      <c r="T17" s="12"/>
      <c r="U17" s="12"/>
      <c r="V17" s="12"/>
      <c r="W17" s="51"/>
      <c r="X17" s="51"/>
      <c r="Y17" s="12"/>
      <c r="Z17" s="12"/>
      <c r="AA17" s="12"/>
      <c r="AB17" s="12"/>
      <c r="AC17" s="12"/>
      <c r="AD17" s="12"/>
      <c r="AE17" s="12"/>
      <c r="AF17" s="51"/>
      <c r="AG17" s="12"/>
      <c r="AH17" s="12"/>
      <c r="AI17" s="12"/>
      <c r="AJ17" s="12"/>
      <c r="AK17" s="12"/>
      <c r="AL17" s="12"/>
      <c r="AM17" s="12"/>
      <c r="AN17" s="12"/>
      <c r="AO17" s="12"/>
      <c r="AP17" s="51"/>
      <c r="AQ17" s="12"/>
      <c r="AR17" s="12">
        <v>11</v>
      </c>
      <c r="AS17" s="12"/>
      <c r="AT17" s="12">
        <v>15</v>
      </c>
      <c r="AU17" s="12"/>
      <c r="AV17" s="12"/>
      <c r="AW17" s="51"/>
      <c r="AX17" s="51"/>
      <c r="AY17" s="51"/>
      <c r="AZ17" s="68">
        <v>134</v>
      </c>
      <c r="BA17" s="12" t="s">
        <v>131</v>
      </c>
      <c r="BB17" s="13" t="s">
        <v>131</v>
      </c>
      <c r="BC17" s="13" t="s">
        <v>131</v>
      </c>
      <c r="BD17" s="13" t="s">
        <v>131</v>
      </c>
      <c r="BE17" s="19" t="s">
        <v>131</v>
      </c>
    </row>
    <row r="18" spans="1:57" s="3" customFormat="1" ht="60" x14ac:dyDescent="0.2">
      <c r="A18" s="47" t="s">
        <v>268</v>
      </c>
      <c r="B18" s="48" t="s">
        <v>15</v>
      </c>
      <c r="C18" s="47" t="s">
        <v>129</v>
      </c>
      <c r="D18" s="48" t="s">
        <v>15</v>
      </c>
      <c r="E18" s="49" t="s">
        <v>45</v>
      </c>
      <c r="F18" s="49" t="s">
        <v>512</v>
      </c>
      <c r="G18" s="50" t="s">
        <v>220</v>
      </c>
      <c r="H18" s="50" t="s">
        <v>159</v>
      </c>
      <c r="I18" s="12"/>
      <c r="J18" s="12"/>
      <c r="K18" s="12"/>
      <c r="L18" s="12"/>
      <c r="M18" s="12"/>
      <c r="N18" s="12"/>
      <c r="O18" s="12"/>
      <c r="P18" s="51"/>
      <c r="Q18" s="51"/>
      <c r="R18" s="12"/>
      <c r="S18" s="51"/>
      <c r="T18" s="12"/>
      <c r="U18" s="12"/>
      <c r="V18" s="12"/>
      <c r="W18" s="51"/>
      <c r="X18" s="51"/>
      <c r="Y18" s="12">
        <v>16</v>
      </c>
      <c r="Z18" s="12"/>
      <c r="AA18" s="12"/>
      <c r="AB18" s="12"/>
      <c r="AC18" s="12"/>
      <c r="AD18" s="12">
        <v>12</v>
      </c>
      <c r="AE18" s="12"/>
      <c r="AF18" s="51"/>
      <c r="AG18" s="12"/>
      <c r="AH18" s="12"/>
      <c r="AI18" s="12"/>
      <c r="AJ18" s="12">
        <v>5</v>
      </c>
      <c r="AK18" s="12"/>
      <c r="AL18" s="12"/>
      <c r="AM18" s="12"/>
      <c r="AN18" s="12"/>
      <c r="AO18" s="12"/>
      <c r="AP18" s="51"/>
      <c r="AQ18" s="12"/>
      <c r="AR18" s="12"/>
      <c r="AS18" s="12"/>
      <c r="AT18" s="12"/>
      <c r="AU18" s="12"/>
      <c r="AV18" s="12"/>
      <c r="AW18" s="51"/>
      <c r="AX18" s="51"/>
      <c r="AY18" s="51"/>
      <c r="AZ18" s="68">
        <v>134</v>
      </c>
      <c r="BA18" s="12" t="s">
        <v>131</v>
      </c>
      <c r="BB18" s="13" t="s">
        <v>131</v>
      </c>
      <c r="BC18" s="13" t="s">
        <v>131</v>
      </c>
      <c r="BD18" s="13" t="s">
        <v>131</v>
      </c>
      <c r="BE18" s="19" t="s">
        <v>131</v>
      </c>
    </row>
    <row r="19" spans="1:57" s="3" customFormat="1" ht="12" x14ac:dyDescent="0.2">
      <c r="A19" s="47" t="s">
        <v>269</v>
      </c>
      <c r="B19" s="48"/>
      <c r="C19" s="47" t="s">
        <v>45</v>
      </c>
      <c r="D19" s="48"/>
      <c r="E19" s="49" t="s">
        <v>45</v>
      </c>
      <c r="F19" s="49" t="s">
        <v>513</v>
      </c>
      <c r="G19" s="50" t="s">
        <v>207</v>
      </c>
      <c r="H19" s="50" t="s">
        <v>159</v>
      </c>
      <c r="I19" s="12"/>
      <c r="J19" s="12"/>
      <c r="K19" s="12"/>
      <c r="L19" s="12"/>
      <c r="M19" s="12">
        <v>11</v>
      </c>
      <c r="N19" s="12"/>
      <c r="O19" s="51">
        <v>8</v>
      </c>
      <c r="P19" s="51"/>
      <c r="Q19" s="51"/>
      <c r="R19" s="12">
        <v>17</v>
      </c>
      <c r="S19" s="51"/>
      <c r="T19" s="12"/>
      <c r="U19" s="12"/>
      <c r="V19" s="12"/>
      <c r="W19" s="51"/>
      <c r="X19" s="51"/>
      <c r="Y19" s="12"/>
      <c r="Z19" s="12"/>
      <c r="AA19" s="12"/>
      <c r="AB19" s="12"/>
      <c r="AC19" s="12"/>
      <c r="AD19" s="12"/>
      <c r="AE19" s="12"/>
      <c r="AF19" s="51"/>
      <c r="AG19" s="12"/>
      <c r="AH19" s="12"/>
      <c r="AI19" s="12"/>
      <c r="AJ19" s="12"/>
      <c r="AK19" s="12"/>
      <c r="AL19" s="12"/>
      <c r="AM19" s="12"/>
      <c r="AN19" s="12"/>
      <c r="AO19" s="12">
        <v>7</v>
      </c>
      <c r="AP19" s="51"/>
      <c r="AQ19" s="12"/>
      <c r="AR19" s="12"/>
      <c r="AS19" s="12"/>
      <c r="AT19" s="12"/>
      <c r="AU19" s="12"/>
      <c r="AV19" s="12"/>
      <c r="AW19" s="51"/>
      <c r="AX19" s="51"/>
      <c r="AY19" s="51"/>
      <c r="AZ19" s="68">
        <v>134</v>
      </c>
      <c r="BA19" s="12" t="s">
        <v>131</v>
      </c>
      <c r="BB19" s="13" t="s">
        <v>131</v>
      </c>
      <c r="BC19" s="13" t="s">
        <v>131</v>
      </c>
      <c r="BD19" s="13" t="s">
        <v>131</v>
      </c>
      <c r="BE19" s="19" t="s">
        <v>131</v>
      </c>
    </row>
    <row r="20" spans="1:57" s="3" customFormat="1" ht="12" x14ac:dyDescent="0.2">
      <c r="A20" s="47" t="s">
        <v>270</v>
      </c>
      <c r="B20" s="48"/>
      <c r="C20" s="47" t="s">
        <v>45</v>
      </c>
      <c r="D20" s="48"/>
      <c r="E20" s="49" t="s">
        <v>45</v>
      </c>
      <c r="F20" s="49" t="s">
        <v>514</v>
      </c>
      <c r="G20" s="50" t="s">
        <v>136</v>
      </c>
      <c r="H20" s="50" t="s">
        <v>159</v>
      </c>
      <c r="I20" s="12"/>
      <c r="J20" s="12"/>
      <c r="K20" s="12"/>
      <c r="L20" s="12"/>
      <c r="M20" s="12"/>
      <c r="N20" s="12"/>
      <c r="O20" s="51">
        <v>8</v>
      </c>
      <c r="P20" s="51">
        <v>21</v>
      </c>
      <c r="Q20" s="51"/>
      <c r="R20" s="12"/>
      <c r="S20" s="51"/>
      <c r="T20" s="12"/>
      <c r="U20" s="12"/>
      <c r="V20" s="12"/>
      <c r="W20" s="51"/>
      <c r="X20" s="51"/>
      <c r="Y20" s="12"/>
      <c r="Z20" s="12"/>
      <c r="AA20" s="12"/>
      <c r="AB20" s="12"/>
      <c r="AC20" s="12"/>
      <c r="AD20" s="12"/>
      <c r="AE20" s="12"/>
      <c r="AF20" s="51"/>
      <c r="AG20" s="12"/>
      <c r="AH20" s="12"/>
      <c r="AI20" s="12"/>
      <c r="AJ20" s="12"/>
      <c r="AK20" s="12"/>
      <c r="AL20" s="12"/>
      <c r="AM20" s="12"/>
      <c r="AN20" s="12"/>
      <c r="AO20" s="12">
        <v>7</v>
      </c>
      <c r="AP20" s="51"/>
      <c r="AQ20" s="12"/>
      <c r="AR20" s="12"/>
      <c r="AS20" s="12"/>
      <c r="AT20" s="12"/>
      <c r="AU20" s="12"/>
      <c r="AV20" s="12"/>
      <c r="AW20" s="51"/>
      <c r="AX20" s="51"/>
      <c r="AY20" s="51"/>
      <c r="AZ20" s="68">
        <v>134</v>
      </c>
      <c r="BA20" s="12" t="s">
        <v>131</v>
      </c>
      <c r="BB20" s="13" t="s">
        <v>131</v>
      </c>
      <c r="BC20" s="13" t="s">
        <v>131</v>
      </c>
      <c r="BD20" s="13" t="s">
        <v>131</v>
      </c>
      <c r="BE20" s="19" t="s">
        <v>131</v>
      </c>
    </row>
    <row r="21" spans="1:57" s="3" customFormat="1" ht="12" x14ac:dyDescent="0.2">
      <c r="A21" s="47" t="s">
        <v>271</v>
      </c>
      <c r="B21" s="48"/>
      <c r="C21" s="47" t="s">
        <v>45</v>
      </c>
      <c r="D21" s="48"/>
      <c r="E21" s="49" t="s">
        <v>45</v>
      </c>
      <c r="F21" s="49" t="s">
        <v>515</v>
      </c>
      <c r="G21" s="50" t="s">
        <v>136</v>
      </c>
      <c r="H21" s="50" t="s">
        <v>159</v>
      </c>
      <c r="I21" s="12"/>
      <c r="J21" s="12"/>
      <c r="K21" s="12"/>
      <c r="L21" s="12"/>
      <c r="M21" s="12"/>
      <c r="N21" s="12"/>
      <c r="O21" s="51">
        <v>8</v>
      </c>
      <c r="P21" s="51"/>
      <c r="Q21" s="51">
        <v>13</v>
      </c>
      <c r="R21" s="12"/>
      <c r="S21" s="51"/>
      <c r="T21" s="12"/>
      <c r="U21" s="12"/>
      <c r="V21" s="12"/>
      <c r="W21" s="51"/>
      <c r="X21" s="51"/>
      <c r="Y21" s="12"/>
      <c r="Z21" s="12"/>
      <c r="AA21" s="12"/>
      <c r="AB21" s="12"/>
      <c r="AC21" s="12"/>
      <c r="AD21" s="12"/>
      <c r="AE21" s="12"/>
      <c r="AF21" s="51"/>
      <c r="AG21" s="12"/>
      <c r="AH21" s="12"/>
      <c r="AI21" s="12"/>
      <c r="AJ21" s="12"/>
      <c r="AK21" s="12"/>
      <c r="AL21" s="12"/>
      <c r="AM21" s="12"/>
      <c r="AN21" s="12"/>
      <c r="AO21" s="12">
        <v>7</v>
      </c>
      <c r="AP21" s="51"/>
      <c r="AQ21" s="12"/>
      <c r="AR21" s="12"/>
      <c r="AS21" s="12"/>
      <c r="AT21" s="12"/>
      <c r="AU21" s="12"/>
      <c r="AV21" s="12"/>
      <c r="AW21" s="51"/>
      <c r="AX21" s="51"/>
      <c r="AY21" s="51"/>
      <c r="AZ21" s="68">
        <v>134</v>
      </c>
      <c r="BA21" s="12" t="s">
        <v>131</v>
      </c>
      <c r="BB21" s="13" t="s">
        <v>131</v>
      </c>
      <c r="BC21" s="13" t="s">
        <v>131</v>
      </c>
      <c r="BD21" s="13" t="s">
        <v>131</v>
      </c>
      <c r="BE21" s="19" t="s">
        <v>131</v>
      </c>
    </row>
    <row r="22" spans="1:57" s="3" customFormat="1" ht="48" x14ac:dyDescent="0.2">
      <c r="A22" s="47" t="s">
        <v>272</v>
      </c>
      <c r="B22" s="48"/>
      <c r="C22" s="47" t="s">
        <v>45</v>
      </c>
      <c r="D22" s="48"/>
      <c r="E22" s="49" t="s">
        <v>45</v>
      </c>
      <c r="F22" s="49" t="s">
        <v>516</v>
      </c>
      <c r="G22" s="50" t="s">
        <v>221</v>
      </c>
      <c r="H22" s="50" t="s">
        <v>159</v>
      </c>
      <c r="I22" s="12"/>
      <c r="J22" s="12"/>
      <c r="K22" s="12"/>
      <c r="L22" s="12"/>
      <c r="M22" s="12"/>
      <c r="N22" s="12"/>
      <c r="O22" s="12"/>
      <c r="P22" s="51"/>
      <c r="Q22" s="51"/>
      <c r="R22" s="12"/>
      <c r="S22" s="51"/>
      <c r="T22" s="12"/>
      <c r="U22" s="12"/>
      <c r="V22" s="12"/>
      <c r="W22" s="51">
        <v>2</v>
      </c>
      <c r="X22" s="51"/>
      <c r="Y22" s="12"/>
      <c r="Z22" s="12">
        <v>9</v>
      </c>
      <c r="AA22" s="12"/>
      <c r="AB22" s="12"/>
      <c r="AC22" s="12"/>
      <c r="AD22" s="12"/>
      <c r="AE22" s="12"/>
      <c r="AF22" s="51">
        <v>2</v>
      </c>
      <c r="AG22" s="12"/>
      <c r="AH22" s="12">
        <v>9</v>
      </c>
      <c r="AI22" s="12"/>
      <c r="AJ22" s="12"/>
      <c r="AK22" s="12"/>
      <c r="AL22" s="12"/>
      <c r="AM22" s="12"/>
      <c r="AN22" s="12"/>
      <c r="AO22" s="12"/>
      <c r="AP22" s="51"/>
      <c r="AQ22" s="12"/>
      <c r="AR22" s="12"/>
      <c r="AS22" s="12"/>
      <c r="AT22" s="12"/>
      <c r="AU22" s="12"/>
      <c r="AV22" s="12"/>
      <c r="AW22" s="51"/>
      <c r="AX22" s="51"/>
      <c r="AY22" s="51" t="s">
        <v>197</v>
      </c>
      <c r="AZ22" s="68">
        <v>134</v>
      </c>
      <c r="BA22" s="12" t="s">
        <v>131</v>
      </c>
      <c r="BB22" s="13" t="s">
        <v>131</v>
      </c>
      <c r="BC22" s="13" t="s">
        <v>131</v>
      </c>
      <c r="BD22" s="13" t="s">
        <v>131</v>
      </c>
      <c r="BE22" s="19" t="s">
        <v>131</v>
      </c>
    </row>
    <row r="23" spans="1:57" s="3" customFormat="1" ht="12" x14ac:dyDescent="0.2">
      <c r="A23" s="47" t="s">
        <v>273</v>
      </c>
      <c r="B23" s="48"/>
      <c r="C23" s="47" t="s">
        <v>45</v>
      </c>
      <c r="D23" s="48"/>
      <c r="E23" s="49" t="s">
        <v>45</v>
      </c>
      <c r="F23" s="49" t="s">
        <v>517</v>
      </c>
      <c r="G23" s="50" t="s">
        <v>136</v>
      </c>
      <c r="H23" s="50" t="s">
        <v>159</v>
      </c>
      <c r="I23" s="12"/>
      <c r="J23" s="12"/>
      <c r="K23" s="12"/>
      <c r="L23" s="12"/>
      <c r="M23" s="12"/>
      <c r="N23" s="12"/>
      <c r="O23" s="51">
        <v>8</v>
      </c>
      <c r="P23" s="51"/>
      <c r="Q23" s="51"/>
      <c r="R23" s="12"/>
      <c r="S23" s="51"/>
      <c r="T23" s="12"/>
      <c r="U23" s="12"/>
      <c r="V23" s="12"/>
      <c r="W23" s="51"/>
      <c r="X23" s="51"/>
      <c r="Y23" s="12"/>
      <c r="Z23" s="12"/>
      <c r="AA23" s="12"/>
      <c r="AB23" s="12"/>
      <c r="AC23" s="12"/>
      <c r="AD23" s="12"/>
      <c r="AE23" s="12"/>
      <c r="AF23" s="51"/>
      <c r="AG23" s="12"/>
      <c r="AH23" s="12"/>
      <c r="AI23" s="12"/>
      <c r="AJ23" s="12"/>
      <c r="AK23" s="12"/>
      <c r="AL23" s="12"/>
      <c r="AM23" s="12"/>
      <c r="AN23" s="12"/>
      <c r="AO23" s="12">
        <v>7</v>
      </c>
      <c r="AP23" s="51"/>
      <c r="AQ23" s="12"/>
      <c r="AR23" s="12"/>
      <c r="AS23" s="12"/>
      <c r="AT23" s="12">
        <v>15</v>
      </c>
      <c r="AU23" s="12">
        <v>6</v>
      </c>
      <c r="AV23" s="12"/>
      <c r="AW23" s="51"/>
      <c r="AX23" s="51"/>
      <c r="AY23" s="51"/>
      <c r="AZ23" s="68">
        <v>134</v>
      </c>
      <c r="BA23" s="12" t="s">
        <v>131</v>
      </c>
      <c r="BB23" s="13" t="s">
        <v>131</v>
      </c>
      <c r="BC23" s="13" t="s">
        <v>131</v>
      </c>
      <c r="BD23" s="13" t="s">
        <v>131</v>
      </c>
      <c r="BE23" s="19" t="s">
        <v>131</v>
      </c>
    </row>
    <row r="24" spans="1:57" s="3" customFormat="1" ht="36" x14ac:dyDescent="0.2">
      <c r="A24" s="47" t="s">
        <v>274</v>
      </c>
      <c r="B24" s="48"/>
      <c r="C24" s="47" t="s">
        <v>45</v>
      </c>
      <c r="D24" s="48"/>
      <c r="E24" s="49" t="s">
        <v>45</v>
      </c>
      <c r="F24" s="49" t="s">
        <v>518</v>
      </c>
      <c r="G24" s="50" t="s">
        <v>222</v>
      </c>
      <c r="H24" s="50" t="s">
        <v>159</v>
      </c>
      <c r="I24" s="12"/>
      <c r="J24" s="12"/>
      <c r="K24" s="12"/>
      <c r="L24" s="12"/>
      <c r="M24" s="12"/>
      <c r="N24" s="12"/>
      <c r="O24" s="12"/>
      <c r="P24" s="51"/>
      <c r="Q24" s="51"/>
      <c r="R24" s="12"/>
      <c r="S24" s="51"/>
      <c r="T24" s="12"/>
      <c r="U24" s="12">
        <v>3</v>
      </c>
      <c r="V24" s="12"/>
      <c r="W24" s="51"/>
      <c r="X24" s="51">
        <v>3</v>
      </c>
      <c r="Y24" s="12"/>
      <c r="Z24" s="12"/>
      <c r="AA24" s="12"/>
      <c r="AB24" s="12"/>
      <c r="AC24" s="12"/>
      <c r="AD24" s="12"/>
      <c r="AE24" s="12"/>
      <c r="AF24" s="51"/>
      <c r="AG24" s="12"/>
      <c r="AH24" s="12"/>
      <c r="AI24" s="12"/>
      <c r="AJ24" s="12">
        <v>3</v>
      </c>
      <c r="AK24" s="12"/>
      <c r="AL24" s="12"/>
      <c r="AM24" s="12"/>
      <c r="AN24" s="12"/>
      <c r="AO24" s="12"/>
      <c r="AP24" s="51"/>
      <c r="AQ24" s="12"/>
      <c r="AR24" s="12"/>
      <c r="AS24" s="12"/>
      <c r="AT24" s="12">
        <v>15</v>
      </c>
      <c r="AU24" s="12"/>
      <c r="AV24" s="12"/>
      <c r="AW24" s="51">
        <v>2</v>
      </c>
      <c r="AX24" s="51">
        <v>4</v>
      </c>
      <c r="AY24" s="51"/>
      <c r="AZ24" s="68">
        <v>134</v>
      </c>
      <c r="BA24" s="12" t="s">
        <v>131</v>
      </c>
      <c r="BB24" s="13" t="s">
        <v>131</v>
      </c>
      <c r="BC24" s="13" t="s">
        <v>131</v>
      </c>
      <c r="BD24" s="13" t="s">
        <v>131</v>
      </c>
      <c r="BE24" s="19" t="s">
        <v>131</v>
      </c>
    </row>
    <row r="25" spans="1:57" s="3" customFormat="1" ht="12" x14ac:dyDescent="0.2">
      <c r="A25" s="47" t="s">
        <v>275</v>
      </c>
      <c r="B25" s="101"/>
      <c r="C25" s="100"/>
      <c r="D25" s="101"/>
      <c r="E25" s="83" t="s">
        <v>146</v>
      </c>
      <c r="F25" s="83" t="s">
        <v>519</v>
      </c>
      <c r="G25" s="102" t="s">
        <v>145</v>
      </c>
      <c r="H25" s="102" t="s">
        <v>159</v>
      </c>
      <c r="I25" s="10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105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>
        <v>7</v>
      </c>
      <c r="AU25" s="27"/>
      <c r="AV25" s="27"/>
      <c r="AW25" s="27"/>
      <c r="AX25" s="27"/>
      <c r="AY25" s="27"/>
      <c r="AZ25" s="68">
        <v>134</v>
      </c>
      <c r="BA25" s="12" t="s">
        <v>131</v>
      </c>
      <c r="BB25" s="13" t="s">
        <v>131</v>
      </c>
      <c r="BC25" s="13" t="s">
        <v>131</v>
      </c>
      <c r="BD25" s="13" t="s">
        <v>131</v>
      </c>
      <c r="BE25" s="19" t="s">
        <v>131</v>
      </c>
    </row>
    <row r="26" spans="1:57" s="3" customFormat="1" ht="24" x14ac:dyDescent="0.2">
      <c r="A26" s="47" t="s">
        <v>276</v>
      </c>
      <c r="B26" s="62"/>
      <c r="C26" s="61" t="s">
        <v>64</v>
      </c>
      <c r="D26" s="62" t="s">
        <v>8</v>
      </c>
      <c r="E26" s="63" t="s">
        <v>525</v>
      </c>
      <c r="F26" s="63" t="s">
        <v>520</v>
      </c>
      <c r="G26" s="64" t="s">
        <v>136</v>
      </c>
      <c r="H26" s="64" t="s">
        <v>159</v>
      </c>
      <c r="I26" s="22"/>
      <c r="J26" s="22"/>
      <c r="K26" s="22"/>
      <c r="L26" s="22"/>
      <c r="M26" s="22"/>
      <c r="N26" s="22"/>
      <c r="O26" s="22"/>
      <c r="P26" s="65"/>
      <c r="Q26" s="65"/>
      <c r="R26" s="22">
        <v>17</v>
      </c>
      <c r="S26" s="65"/>
      <c r="T26" s="22"/>
      <c r="U26" s="22"/>
      <c r="V26" s="22"/>
      <c r="W26" s="65"/>
      <c r="X26" s="65"/>
      <c r="Y26" s="22"/>
      <c r="Z26" s="22"/>
      <c r="AA26" s="22"/>
      <c r="AB26" s="22"/>
      <c r="AC26" s="22"/>
      <c r="AD26" s="22"/>
      <c r="AE26" s="22"/>
      <c r="AF26" s="65"/>
      <c r="AG26" s="22"/>
      <c r="AH26" s="22"/>
      <c r="AI26" s="22"/>
      <c r="AJ26" s="22"/>
      <c r="AK26" s="22"/>
      <c r="AL26" s="22"/>
      <c r="AM26" s="22"/>
      <c r="AN26" s="22">
        <v>3</v>
      </c>
      <c r="AO26" s="22"/>
      <c r="AP26" s="65"/>
      <c r="AQ26" s="22"/>
      <c r="AR26" s="22"/>
      <c r="AS26" s="22"/>
      <c r="AT26" s="22"/>
      <c r="AU26" s="22"/>
      <c r="AV26" s="22"/>
      <c r="AW26" s="65"/>
      <c r="AX26" s="65"/>
      <c r="AY26" s="65"/>
      <c r="AZ26" s="68">
        <v>134</v>
      </c>
      <c r="BA26" s="12" t="s">
        <v>131</v>
      </c>
      <c r="BB26" s="13" t="s">
        <v>131</v>
      </c>
      <c r="BC26" s="13" t="s">
        <v>131</v>
      </c>
      <c r="BD26" s="13" t="s">
        <v>131</v>
      </c>
      <c r="BE26" s="19" t="s">
        <v>131</v>
      </c>
    </row>
    <row r="27" spans="1:57" s="3" customFormat="1" ht="24" x14ac:dyDescent="0.2">
      <c r="A27" s="47" t="s">
        <v>277</v>
      </c>
      <c r="B27" s="48"/>
      <c r="C27" s="47" t="s">
        <v>65</v>
      </c>
      <c r="D27" s="48" t="s">
        <v>7</v>
      </c>
      <c r="E27" s="49" t="s">
        <v>526</v>
      </c>
      <c r="F27" s="49" t="s">
        <v>521</v>
      </c>
      <c r="G27" s="50" t="s">
        <v>137</v>
      </c>
      <c r="H27" s="50" t="s">
        <v>159</v>
      </c>
      <c r="I27" s="12">
        <v>3</v>
      </c>
      <c r="J27" s="12"/>
      <c r="K27" s="12">
        <v>16</v>
      </c>
      <c r="L27" s="12"/>
      <c r="M27" s="12"/>
      <c r="N27" s="12"/>
      <c r="O27" s="12"/>
      <c r="P27" s="51"/>
      <c r="Q27" s="51"/>
      <c r="R27" s="12"/>
      <c r="S27" s="51"/>
      <c r="T27" s="12"/>
      <c r="U27" s="12"/>
      <c r="V27" s="12"/>
      <c r="W27" s="51"/>
      <c r="X27" s="51"/>
      <c r="Y27" s="12"/>
      <c r="Z27" s="12"/>
      <c r="AA27" s="12"/>
      <c r="AB27" s="12"/>
      <c r="AC27" s="12"/>
      <c r="AD27" s="12"/>
      <c r="AE27" s="12"/>
      <c r="AF27" s="51"/>
      <c r="AG27" s="12"/>
      <c r="AH27" s="12"/>
      <c r="AI27" s="12"/>
      <c r="AJ27" s="12"/>
      <c r="AK27" s="12"/>
      <c r="AL27" s="12"/>
      <c r="AM27" s="12"/>
      <c r="AN27" s="12"/>
      <c r="AO27" s="12"/>
      <c r="AP27" s="51"/>
      <c r="AQ27" s="12"/>
      <c r="AR27" s="12"/>
      <c r="AS27" s="12"/>
      <c r="AT27" s="12"/>
      <c r="AU27" s="12"/>
      <c r="AV27" s="12"/>
      <c r="AW27" s="51"/>
      <c r="AX27" s="51"/>
      <c r="AY27" s="51"/>
      <c r="AZ27" s="68">
        <v>134</v>
      </c>
      <c r="BA27" s="12" t="s">
        <v>131</v>
      </c>
      <c r="BB27" s="13" t="s">
        <v>131</v>
      </c>
      <c r="BC27" s="13" t="s">
        <v>131</v>
      </c>
      <c r="BD27" s="13" t="s">
        <v>131</v>
      </c>
      <c r="BE27" s="19" t="s">
        <v>131</v>
      </c>
    </row>
    <row r="28" spans="1:57" s="3" customFormat="1" ht="24" x14ac:dyDescent="0.2">
      <c r="A28" s="47" t="s">
        <v>278</v>
      </c>
      <c r="B28" s="48"/>
      <c r="C28" s="47" t="s">
        <v>65</v>
      </c>
      <c r="D28" s="48" t="s">
        <v>8</v>
      </c>
      <c r="E28" s="49" t="s">
        <v>526</v>
      </c>
      <c r="F28" s="49" t="s">
        <v>522</v>
      </c>
      <c r="G28" s="50" t="s">
        <v>137</v>
      </c>
      <c r="H28" s="50" t="s">
        <v>159</v>
      </c>
      <c r="I28" s="12">
        <v>3</v>
      </c>
      <c r="J28" s="12" t="s">
        <v>133</v>
      </c>
      <c r="K28" s="12"/>
      <c r="L28" s="12">
        <v>5</v>
      </c>
      <c r="M28" s="12"/>
      <c r="N28" s="12"/>
      <c r="O28" s="12"/>
      <c r="P28" s="51"/>
      <c r="Q28" s="51"/>
      <c r="R28" s="12"/>
      <c r="S28" s="51"/>
      <c r="T28" s="12"/>
      <c r="U28" s="12"/>
      <c r="V28" s="12"/>
      <c r="W28" s="51"/>
      <c r="X28" s="51"/>
      <c r="Y28" s="12"/>
      <c r="Z28" s="12"/>
      <c r="AA28" s="12"/>
      <c r="AB28" s="12"/>
      <c r="AC28" s="12"/>
      <c r="AD28" s="12"/>
      <c r="AE28" s="12"/>
      <c r="AF28" s="51"/>
      <c r="AG28" s="12"/>
      <c r="AH28" s="12"/>
      <c r="AI28" s="12"/>
      <c r="AJ28" s="12"/>
      <c r="AK28" s="12"/>
      <c r="AL28" s="12"/>
      <c r="AM28" s="12"/>
      <c r="AN28" s="12"/>
      <c r="AO28" s="12"/>
      <c r="AP28" s="51"/>
      <c r="AQ28" s="12"/>
      <c r="AR28" s="12"/>
      <c r="AS28" s="12"/>
      <c r="AT28" s="12"/>
      <c r="AU28" s="12"/>
      <c r="AV28" s="12"/>
      <c r="AW28" s="51"/>
      <c r="AX28" s="51"/>
      <c r="AY28" s="51"/>
      <c r="AZ28" s="68">
        <v>134</v>
      </c>
      <c r="BA28" s="12" t="s">
        <v>131</v>
      </c>
      <c r="BB28" s="13" t="s">
        <v>131</v>
      </c>
      <c r="BC28" s="13" t="s">
        <v>131</v>
      </c>
      <c r="BD28" s="13" t="s">
        <v>131</v>
      </c>
      <c r="BE28" s="19" t="s">
        <v>131</v>
      </c>
    </row>
    <row r="29" spans="1:57" s="3" customFormat="1" ht="48" x14ac:dyDescent="0.2">
      <c r="A29" s="47" t="s">
        <v>279</v>
      </c>
      <c r="B29" s="101"/>
      <c r="C29" s="100" t="s">
        <v>67</v>
      </c>
      <c r="D29" s="101" t="s">
        <v>7</v>
      </c>
      <c r="E29" s="83" t="s">
        <v>527</v>
      </c>
      <c r="F29" s="83" t="s">
        <v>523</v>
      </c>
      <c r="G29" s="102" t="s">
        <v>218</v>
      </c>
      <c r="H29" s="102" t="s">
        <v>159</v>
      </c>
      <c r="I29" s="27"/>
      <c r="J29" s="27"/>
      <c r="K29" s="27"/>
      <c r="L29" s="27"/>
      <c r="M29" s="27"/>
      <c r="N29" s="27"/>
      <c r="O29" s="27"/>
      <c r="P29" s="105"/>
      <c r="Q29" s="105"/>
      <c r="R29" s="27"/>
      <c r="S29" s="105"/>
      <c r="T29" s="27"/>
      <c r="U29" s="27"/>
      <c r="V29" s="27"/>
      <c r="W29" s="105"/>
      <c r="X29" s="105"/>
      <c r="Y29" s="27"/>
      <c r="Z29" s="27"/>
      <c r="AA29" s="27"/>
      <c r="AB29" s="27"/>
      <c r="AC29" s="27"/>
      <c r="AD29" s="27"/>
      <c r="AE29" s="27"/>
      <c r="AF29" s="105"/>
      <c r="AG29" s="27"/>
      <c r="AH29" s="27"/>
      <c r="AI29" s="27"/>
      <c r="AJ29" s="27"/>
      <c r="AK29" s="27"/>
      <c r="AL29" s="27"/>
      <c r="AM29" s="27">
        <v>29</v>
      </c>
      <c r="AN29" s="27"/>
      <c r="AO29" s="27"/>
      <c r="AP29" s="105"/>
      <c r="AQ29" s="27"/>
      <c r="AR29" s="27"/>
      <c r="AS29" s="27"/>
      <c r="AT29" s="27"/>
      <c r="AU29" s="27"/>
      <c r="AV29" s="27"/>
      <c r="AW29" s="105"/>
      <c r="AX29" s="105"/>
      <c r="AY29" s="105"/>
      <c r="AZ29" s="68">
        <v>134</v>
      </c>
      <c r="BA29" s="12" t="s">
        <v>131</v>
      </c>
      <c r="BB29" s="13" t="s">
        <v>131</v>
      </c>
      <c r="BC29" s="13" t="s">
        <v>131</v>
      </c>
      <c r="BD29" s="13" t="s">
        <v>131</v>
      </c>
      <c r="BE29" s="19" t="s">
        <v>131</v>
      </c>
    </row>
    <row r="30" spans="1:57" s="3" customFormat="1" ht="48.5" thickBot="1" x14ac:dyDescent="0.25">
      <c r="A30" s="52" t="s">
        <v>280</v>
      </c>
      <c r="B30" s="53"/>
      <c r="C30" s="52" t="s">
        <v>69</v>
      </c>
      <c r="D30" s="53" t="s">
        <v>7</v>
      </c>
      <c r="E30" s="54" t="s">
        <v>528</v>
      </c>
      <c r="F30" s="54" t="s">
        <v>524</v>
      </c>
      <c r="G30" s="55" t="s">
        <v>218</v>
      </c>
      <c r="H30" s="55" t="s">
        <v>159</v>
      </c>
      <c r="I30" s="15"/>
      <c r="J30" s="15"/>
      <c r="K30" s="15"/>
      <c r="L30" s="15"/>
      <c r="M30" s="15"/>
      <c r="N30" s="15"/>
      <c r="O30" s="15"/>
      <c r="P30" s="56"/>
      <c r="Q30" s="56"/>
      <c r="R30" s="15"/>
      <c r="S30" s="56"/>
      <c r="T30" s="15"/>
      <c r="U30" s="15"/>
      <c r="V30" s="15"/>
      <c r="W30" s="56"/>
      <c r="X30" s="56"/>
      <c r="Y30" s="15"/>
      <c r="Z30" s="15"/>
      <c r="AA30" s="15"/>
      <c r="AB30" s="15"/>
      <c r="AC30" s="15">
        <v>2</v>
      </c>
      <c r="AD30" s="15"/>
      <c r="AE30" s="15"/>
      <c r="AF30" s="56"/>
      <c r="AG30" s="15"/>
      <c r="AH30" s="15"/>
      <c r="AI30" s="15"/>
      <c r="AJ30" s="15"/>
      <c r="AK30" s="15"/>
      <c r="AL30" s="15">
        <v>11</v>
      </c>
      <c r="AM30" s="15"/>
      <c r="AN30" s="15"/>
      <c r="AO30" s="15"/>
      <c r="AP30" s="56"/>
      <c r="AQ30" s="15"/>
      <c r="AR30" s="15"/>
      <c r="AS30" s="15"/>
      <c r="AT30" s="15"/>
      <c r="AU30" s="15"/>
      <c r="AV30" s="15"/>
      <c r="AW30" s="56"/>
      <c r="AX30" s="56"/>
      <c r="AY30" s="56"/>
      <c r="AZ30" s="69">
        <v>134</v>
      </c>
      <c r="BA30" s="15" t="s">
        <v>131</v>
      </c>
      <c r="BB30" s="16" t="s">
        <v>131</v>
      </c>
      <c r="BC30" s="16" t="s">
        <v>131</v>
      </c>
      <c r="BD30" s="16" t="s">
        <v>131</v>
      </c>
      <c r="BE30" s="20" t="s">
        <v>131</v>
      </c>
    </row>
    <row r="31" spans="1:57" x14ac:dyDescent="0.2">
      <c r="C31" s="2"/>
      <c r="D31" s="2"/>
      <c r="E31" s="2"/>
      <c r="F31" s="2"/>
      <c r="G31" s="2"/>
      <c r="H31" s="2"/>
      <c r="AZ31" s="29"/>
      <c r="BA31" s="29"/>
      <c r="BB31" s="29"/>
      <c r="BC31" s="29"/>
      <c r="BD31" s="29"/>
      <c r="BE31" s="29"/>
    </row>
    <row r="32" spans="1:57" x14ac:dyDescent="0.2">
      <c r="C32" s="2"/>
      <c r="D32" s="2"/>
      <c r="E32" s="2"/>
      <c r="F32" s="2"/>
      <c r="G32" s="2"/>
      <c r="H32" s="2"/>
      <c r="AZ32" s="29"/>
      <c r="BA32" s="29"/>
      <c r="BB32" s="29"/>
      <c r="BC32" s="29"/>
      <c r="BD32" s="29"/>
      <c r="BE32" s="29"/>
    </row>
    <row r="33" spans="3:57" x14ac:dyDescent="0.2">
      <c r="C33" s="2"/>
      <c r="D33" s="2"/>
      <c r="E33" s="2"/>
      <c r="F33" s="2"/>
      <c r="G33" s="2"/>
      <c r="H33" s="2"/>
      <c r="AZ33" s="29"/>
      <c r="BA33" s="29"/>
      <c r="BB33" s="29"/>
      <c r="BC33" s="29"/>
      <c r="BD33" s="29"/>
      <c r="BE33" s="29"/>
    </row>
    <row r="34" spans="3:57" ht="12" x14ac:dyDescent="0.2">
      <c r="C34" s="2"/>
      <c r="D34" s="2"/>
      <c r="E34" s="2"/>
      <c r="F34" s="2"/>
      <c r="G34" s="2"/>
      <c r="H34" s="2"/>
      <c r="AZ34" s="2"/>
      <c r="BA34" s="2"/>
      <c r="BB34" s="2"/>
      <c r="BC34" s="2"/>
      <c r="BD34" s="2"/>
      <c r="BE34" s="2"/>
    </row>
    <row r="35" spans="3:57" ht="12" x14ac:dyDescent="0.2">
      <c r="C35" s="2"/>
      <c r="D35" s="2"/>
      <c r="E35" s="2"/>
      <c r="F35" s="2"/>
      <c r="G35" s="2"/>
      <c r="H35" s="2"/>
      <c r="AZ35" s="2"/>
      <c r="BA35" s="2"/>
      <c r="BB35" s="2"/>
      <c r="BC35" s="2"/>
      <c r="BD35" s="2"/>
      <c r="BE35" s="2"/>
    </row>
    <row r="36" spans="3:57" ht="12" x14ac:dyDescent="0.2">
      <c r="C36" s="2"/>
      <c r="D36" s="2"/>
      <c r="E36" s="2"/>
      <c r="F36" s="2"/>
      <c r="G36" s="2"/>
      <c r="H36" s="2"/>
      <c r="AZ36" s="2"/>
      <c r="BA36" s="2"/>
      <c r="BB36" s="2"/>
      <c r="BC36" s="2"/>
      <c r="BD36" s="2"/>
      <c r="BE36" s="2"/>
    </row>
    <row r="37" spans="3:57" ht="12" x14ac:dyDescent="0.2">
      <c r="C37" s="2"/>
      <c r="D37" s="2"/>
      <c r="E37" s="2"/>
      <c r="F37" s="2"/>
      <c r="G37" s="2"/>
      <c r="H37" s="2"/>
      <c r="AZ37" s="2"/>
      <c r="BA37" s="2"/>
      <c r="BB37" s="2"/>
      <c r="BC37" s="2"/>
      <c r="BD37" s="2"/>
      <c r="BE37" s="2"/>
    </row>
    <row r="38" spans="3:57" ht="12" x14ac:dyDescent="0.2">
      <c r="C38" s="2"/>
      <c r="D38" s="2"/>
      <c r="E38" s="2"/>
      <c r="F38" s="2"/>
      <c r="G38" s="2"/>
      <c r="H38" s="2"/>
      <c r="AZ38" s="2"/>
      <c r="BA38" s="2"/>
      <c r="BB38" s="2"/>
      <c r="BC38" s="2"/>
      <c r="BD38" s="2"/>
      <c r="BE38" s="2"/>
    </row>
    <row r="39" spans="3:57" ht="12" x14ac:dyDescent="0.2">
      <c r="C39" s="2"/>
      <c r="D39" s="2"/>
      <c r="E39" s="2"/>
      <c r="F39" s="2"/>
      <c r="G39" s="2"/>
      <c r="H39" s="2"/>
      <c r="AZ39" s="2"/>
      <c r="BA39" s="2"/>
      <c r="BB39" s="2"/>
      <c r="BC39" s="2"/>
      <c r="BD39" s="2"/>
      <c r="BE39" s="2"/>
    </row>
    <row r="40" spans="3:57" ht="12" x14ac:dyDescent="0.2">
      <c r="C40" s="2"/>
      <c r="D40" s="2"/>
      <c r="E40" s="2"/>
      <c r="F40" s="2"/>
      <c r="G40" s="2"/>
      <c r="H40" s="2"/>
      <c r="AZ40" s="2"/>
      <c r="BA40" s="2"/>
      <c r="BB40" s="2"/>
      <c r="BC40" s="2"/>
      <c r="BD40" s="2"/>
      <c r="BE40" s="2"/>
    </row>
    <row r="41" spans="3:57" ht="12" x14ac:dyDescent="0.2">
      <c r="C41" s="2"/>
      <c r="D41" s="2"/>
      <c r="E41" s="2"/>
      <c r="F41" s="2"/>
      <c r="G41" s="2"/>
      <c r="H41" s="2"/>
      <c r="AZ41" s="2"/>
      <c r="BA41" s="2"/>
      <c r="BB41" s="2"/>
      <c r="BC41" s="2"/>
      <c r="BD41" s="2"/>
      <c r="BE41" s="2"/>
    </row>
    <row r="42" spans="3:57" ht="12" x14ac:dyDescent="0.2">
      <c r="C42" s="2"/>
      <c r="D42" s="2"/>
      <c r="E42" s="2"/>
      <c r="F42" s="2"/>
      <c r="G42" s="2"/>
      <c r="H42" s="2"/>
      <c r="AZ42" s="2"/>
      <c r="BA42" s="2"/>
      <c r="BB42" s="2"/>
      <c r="BC42" s="2"/>
      <c r="BD42" s="2"/>
      <c r="BE42" s="2"/>
    </row>
    <row r="43" spans="3:57" ht="15" customHeight="1" x14ac:dyDescent="0.2">
      <c r="C43" s="2"/>
      <c r="D43" s="2"/>
      <c r="E43" s="2"/>
      <c r="F43" s="2"/>
      <c r="G43" s="2"/>
      <c r="H43" s="2"/>
      <c r="AZ43" s="2"/>
      <c r="BA43" s="2"/>
      <c r="BB43" s="2"/>
      <c r="BC43" s="2"/>
      <c r="BD43" s="2"/>
      <c r="BE43" s="2"/>
    </row>
    <row r="44" spans="3:57" ht="12" x14ac:dyDescent="0.2">
      <c r="C44" s="2"/>
      <c r="D44" s="2"/>
      <c r="E44" s="2"/>
      <c r="F44" s="2"/>
      <c r="G44" s="2"/>
      <c r="H44" s="2"/>
      <c r="AZ44" s="2"/>
      <c r="BA44" s="2"/>
      <c r="BB44" s="2"/>
      <c r="BC44" s="2"/>
      <c r="BD44" s="2"/>
      <c r="BE44" s="2"/>
    </row>
    <row r="45" spans="3:57" ht="12" x14ac:dyDescent="0.2">
      <c r="C45" s="2"/>
      <c r="D45" s="2"/>
      <c r="E45" s="2"/>
      <c r="F45" s="2"/>
      <c r="G45" s="2"/>
      <c r="H45" s="2"/>
      <c r="AZ45" s="2"/>
      <c r="BA45" s="2"/>
      <c r="BB45" s="2"/>
      <c r="BC45" s="2"/>
      <c r="BD45" s="2"/>
      <c r="BE45" s="2"/>
    </row>
    <row r="46" spans="3:57" ht="12" x14ac:dyDescent="0.2">
      <c r="C46" s="2"/>
      <c r="D46" s="2"/>
      <c r="E46" s="2"/>
      <c r="F46" s="2"/>
      <c r="G46" s="2"/>
      <c r="H46" s="2"/>
      <c r="AZ46" s="2"/>
      <c r="BA46" s="2"/>
      <c r="BB46" s="2"/>
      <c r="BC46" s="2"/>
      <c r="BD46" s="2"/>
      <c r="BE46" s="2"/>
    </row>
    <row r="47" spans="3:57" ht="12" x14ac:dyDescent="0.2">
      <c r="C47" s="2"/>
      <c r="D47" s="2"/>
      <c r="E47" s="2"/>
      <c r="F47" s="2"/>
      <c r="G47" s="2"/>
      <c r="H47" s="2"/>
      <c r="AZ47" s="2"/>
      <c r="BA47" s="2"/>
      <c r="BB47" s="2"/>
      <c r="BC47" s="2"/>
      <c r="BD47" s="2"/>
      <c r="BE47" s="2"/>
    </row>
    <row r="48" spans="3:57" ht="12" x14ac:dyDescent="0.2">
      <c r="C48" s="2"/>
      <c r="D48" s="2"/>
      <c r="E48" s="2"/>
      <c r="F48" s="2"/>
      <c r="G48" s="2"/>
      <c r="H48" s="2"/>
      <c r="AZ48" s="2"/>
      <c r="BA48" s="2"/>
      <c r="BB48" s="2"/>
      <c r="BC48" s="2"/>
      <c r="BD48" s="2"/>
      <c r="BE48" s="2"/>
    </row>
    <row r="49" spans="3:57" ht="12" x14ac:dyDescent="0.2">
      <c r="C49" s="2"/>
      <c r="D49" s="2"/>
      <c r="E49" s="2"/>
      <c r="F49" s="2"/>
      <c r="G49" s="2"/>
      <c r="H49" s="2"/>
      <c r="AZ49" s="2"/>
      <c r="BA49" s="2"/>
      <c r="BB49" s="2"/>
      <c r="BC49" s="2"/>
      <c r="BD49" s="2"/>
      <c r="BE49" s="2"/>
    </row>
    <row r="50" spans="3:57" ht="12" x14ac:dyDescent="0.2">
      <c r="C50" s="2"/>
      <c r="D50" s="2"/>
      <c r="E50" s="2"/>
      <c r="F50" s="2"/>
      <c r="G50" s="2"/>
      <c r="H50" s="2"/>
      <c r="AZ50" s="2"/>
      <c r="BA50" s="2"/>
      <c r="BB50" s="2"/>
      <c r="BC50" s="2"/>
      <c r="BD50" s="2"/>
      <c r="BE50" s="2"/>
    </row>
    <row r="51" spans="3:57" ht="12" x14ac:dyDescent="0.2">
      <c r="C51" s="2"/>
      <c r="D51" s="2"/>
      <c r="E51" s="2"/>
      <c r="F51" s="2"/>
      <c r="G51" s="2"/>
      <c r="H51" s="2"/>
      <c r="AZ51" s="2"/>
      <c r="BA51" s="2"/>
      <c r="BB51" s="2"/>
      <c r="BC51" s="2"/>
      <c r="BD51" s="2"/>
      <c r="BE51" s="2"/>
    </row>
    <row r="52" spans="3:57" ht="12" x14ac:dyDescent="0.2">
      <c r="C52" s="2"/>
      <c r="D52" s="2"/>
      <c r="E52" s="2"/>
      <c r="F52" s="2"/>
      <c r="G52" s="2"/>
      <c r="H52" s="2"/>
      <c r="AZ52" s="2"/>
      <c r="BA52" s="2"/>
      <c r="BB52" s="2"/>
      <c r="BC52" s="2"/>
      <c r="BD52" s="2"/>
      <c r="BE52" s="2"/>
    </row>
    <row r="53" spans="3:57" ht="12" x14ac:dyDescent="0.2">
      <c r="C53" s="2"/>
      <c r="D53" s="2"/>
      <c r="E53" s="2"/>
      <c r="F53" s="2"/>
      <c r="G53" s="2"/>
      <c r="H53" s="2"/>
      <c r="AZ53" s="2"/>
      <c r="BA53" s="2"/>
      <c r="BB53" s="2"/>
      <c r="BC53" s="2"/>
      <c r="BD53" s="2"/>
      <c r="BE53" s="2"/>
    </row>
    <row r="54" spans="3:57" ht="12" x14ac:dyDescent="0.2">
      <c r="C54" s="2"/>
      <c r="D54" s="2"/>
      <c r="E54" s="2"/>
      <c r="F54" s="2"/>
      <c r="G54" s="2"/>
      <c r="H54" s="2"/>
      <c r="AZ54" s="2"/>
      <c r="BA54" s="2"/>
      <c r="BB54" s="2"/>
      <c r="BC54" s="2"/>
      <c r="BD54" s="2"/>
      <c r="BE54" s="2"/>
    </row>
    <row r="55" spans="3:57" ht="12" x14ac:dyDescent="0.2">
      <c r="C55" s="2"/>
      <c r="D55" s="2"/>
      <c r="E55" s="2"/>
      <c r="F55" s="2"/>
      <c r="G55" s="2"/>
      <c r="H55" s="2"/>
      <c r="AZ55" s="2"/>
      <c r="BA55" s="2"/>
      <c r="BB55" s="2"/>
      <c r="BC55" s="2"/>
      <c r="BD55" s="2"/>
      <c r="BE55" s="2"/>
    </row>
    <row r="56" spans="3:57" ht="12" x14ac:dyDescent="0.2">
      <c r="C56" s="2"/>
      <c r="D56" s="2"/>
      <c r="E56" s="2"/>
      <c r="F56" s="2"/>
      <c r="G56" s="2"/>
      <c r="H56" s="2"/>
      <c r="AZ56" s="2"/>
      <c r="BA56" s="2"/>
      <c r="BB56" s="2"/>
      <c r="BC56" s="2"/>
      <c r="BD56" s="2"/>
      <c r="BE56" s="2"/>
    </row>
    <row r="57" spans="3:57" ht="12" x14ac:dyDescent="0.2">
      <c r="C57" s="2"/>
      <c r="D57" s="2"/>
      <c r="E57" s="2"/>
      <c r="F57" s="2"/>
      <c r="G57" s="2"/>
      <c r="H57" s="2"/>
      <c r="AZ57" s="2"/>
      <c r="BA57" s="2"/>
      <c r="BB57" s="2"/>
      <c r="BC57" s="2"/>
      <c r="BD57" s="2"/>
      <c r="BE57" s="2"/>
    </row>
    <row r="58" spans="3:57" ht="12" x14ac:dyDescent="0.2">
      <c r="C58" s="2"/>
      <c r="D58" s="2"/>
      <c r="E58" s="2"/>
      <c r="F58" s="2"/>
      <c r="G58" s="2"/>
      <c r="H58" s="2"/>
      <c r="AZ58" s="2"/>
      <c r="BA58" s="2"/>
      <c r="BB58" s="2"/>
      <c r="BC58" s="2"/>
      <c r="BD58" s="2"/>
      <c r="BE58" s="2"/>
    </row>
    <row r="59" spans="3:57" ht="12" x14ac:dyDescent="0.2">
      <c r="C59" s="2"/>
      <c r="D59" s="2"/>
      <c r="E59" s="2"/>
      <c r="F59" s="2"/>
      <c r="G59" s="2"/>
      <c r="H59" s="2"/>
      <c r="AZ59" s="2"/>
      <c r="BA59" s="2"/>
      <c r="BB59" s="2"/>
      <c r="BC59" s="2"/>
      <c r="BD59" s="2"/>
      <c r="BE59" s="2"/>
    </row>
    <row r="60" spans="3:57" ht="12" x14ac:dyDescent="0.2">
      <c r="C60" s="2"/>
      <c r="D60" s="2"/>
      <c r="E60" s="2"/>
      <c r="F60" s="2"/>
      <c r="G60" s="2"/>
      <c r="H60" s="2"/>
      <c r="AZ60" s="2"/>
      <c r="BA60" s="2"/>
      <c r="BB60" s="2"/>
      <c r="BC60" s="2"/>
      <c r="BD60" s="2"/>
      <c r="BE60" s="2"/>
    </row>
    <row r="61" spans="3:57" ht="12" x14ac:dyDescent="0.2">
      <c r="C61" s="2"/>
      <c r="D61" s="2"/>
      <c r="E61" s="2"/>
      <c r="F61" s="2"/>
      <c r="G61" s="2"/>
      <c r="H61" s="2"/>
      <c r="AZ61" s="2"/>
      <c r="BA61" s="2"/>
      <c r="BB61" s="2"/>
      <c r="BC61" s="2"/>
      <c r="BD61" s="2"/>
      <c r="BE61" s="2"/>
    </row>
    <row r="62" spans="3:57" ht="12" x14ac:dyDescent="0.2">
      <c r="C62" s="2"/>
      <c r="D62" s="2"/>
      <c r="E62" s="2"/>
      <c r="F62" s="2"/>
      <c r="G62" s="2"/>
      <c r="H62" s="2"/>
      <c r="AZ62" s="2"/>
      <c r="BA62" s="2"/>
      <c r="BB62" s="2"/>
      <c r="BC62" s="2"/>
      <c r="BD62" s="2"/>
      <c r="BE62" s="2"/>
    </row>
    <row r="63" spans="3:57" ht="12" x14ac:dyDescent="0.2">
      <c r="C63" s="2"/>
      <c r="D63" s="2"/>
      <c r="E63" s="2"/>
      <c r="F63" s="2"/>
      <c r="G63" s="2"/>
      <c r="H63" s="2"/>
      <c r="AZ63" s="2"/>
      <c r="BA63" s="2"/>
      <c r="BB63" s="2"/>
      <c r="BC63" s="2"/>
      <c r="BD63" s="2"/>
      <c r="BE63" s="2"/>
    </row>
    <row r="64" spans="3:57" ht="12" x14ac:dyDescent="0.2">
      <c r="C64" s="2"/>
      <c r="D64" s="2"/>
      <c r="E64" s="2"/>
      <c r="F64" s="2"/>
      <c r="G64" s="2"/>
      <c r="H64" s="2"/>
      <c r="AZ64" s="2"/>
      <c r="BA64" s="2"/>
      <c r="BB64" s="2"/>
      <c r="BC64" s="2"/>
      <c r="BD64" s="2"/>
      <c r="BE64" s="2"/>
    </row>
    <row r="65" spans="3:57" ht="12" x14ac:dyDescent="0.2">
      <c r="C65" s="2"/>
      <c r="D65" s="2"/>
      <c r="E65" s="2"/>
      <c r="F65" s="2"/>
      <c r="G65" s="2"/>
      <c r="H65" s="2"/>
      <c r="AZ65" s="2"/>
      <c r="BA65" s="2"/>
      <c r="BB65" s="2"/>
      <c r="BC65" s="2"/>
      <c r="BD65" s="2"/>
      <c r="BE65" s="2"/>
    </row>
    <row r="66" spans="3:57" ht="12" x14ac:dyDescent="0.2">
      <c r="C66" s="2"/>
      <c r="D66" s="2"/>
      <c r="E66" s="2"/>
      <c r="F66" s="2"/>
      <c r="G66" s="2"/>
      <c r="H66" s="2"/>
      <c r="AZ66" s="2"/>
      <c r="BA66" s="2"/>
      <c r="BB66" s="2"/>
      <c r="BC66" s="2"/>
      <c r="BD66" s="2"/>
      <c r="BE66" s="2"/>
    </row>
    <row r="67" spans="3:57" ht="12" x14ac:dyDescent="0.2">
      <c r="C67" s="2"/>
      <c r="D67" s="2"/>
      <c r="E67" s="2"/>
      <c r="F67" s="2"/>
      <c r="G67" s="2"/>
      <c r="H67" s="2"/>
      <c r="AZ67" s="2"/>
      <c r="BA67" s="2"/>
      <c r="BB67" s="2"/>
      <c r="BC67" s="2"/>
      <c r="BD67" s="2"/>
      <c r="BE67" s="2"/>
    </row>
    <row r="68" spans="3:57" ht="12" x14ac:dyDescent="0.2">
      <c r="C68" s="2"/>
      <c r="D68" s="2"/>
      <c r="E68" s="2"/>
      <c r="F68" s="2"/>
      <c r="G68" s="2"/>
      <c r="H68" s="2"/>
      <c r="AZ68" s="2"/>
      <c r="BA68" s="2"/>
      <c r="BB68" s="2"/>
      <c r="BC68" s="2"/>
      <c r="BD68" s="2"/>
      <c r="BE68" s="2"/>
    </row>
    <row r="69" spans="3:57" ht="12" x14ac:dyDescent="0.2">
      <c r="C69" s="2"/>
      <c r="D69" s="2"/>
      <c r="E69" s="2"/>
      <c r="F69" s="2"/>
      <c r="G69" s="2"/>
      <c r="H69" s="2"/>
      <c r="AZ69" s="2"/>
      <c r="BA69" s="2"/>
      <c r="BB69" s="2"/>
      <c r="BC69" s="2"/>
      <c r="BD69" s="2"/>
      <c r="BE69" s="2"/>
    </row>
    <row r="70" spans="3:57" ht="12" x14ac:dyDescent="0.2">
      <c r="C70" s="2"/>
      <c r="D70" s="2"/>
      <c r="E70" s="2"/>
      <c r="F70" s="2"/>
      <c r="G70" s="2"/>
      <c r="H70" s="2"/>
      <c r="AZ70" s="2"/>
      <c r="BA70" s="2"/>
      <c r="BB70" s="2"/>
      <c r="BC70" s="2"/>
      <c r="BD70" s="2"/>
      <c r="BE70" s="2"/>
    </row>
    <row r="71" spans="3:57" ht="12" x14ac:dyDescent="0.2">
      <c r="C71" s="2"/>
      <c r="D71" s="2"/>
      <c r="E71" s="2"/>
      <c r="F71" s="2"/>
      <c r="G71" s="2"/>
      <c r="H71" s="2"/>
      <c r="AZ71" s="2"/>
      <c r="BA71" s="2"/>
      <c r="BB71" s="2"/>
      <c r="BC71" s="2"/>
      <c r="BD71" s="2"/>
      <c r="BE71" s="2"/>
    </row>
    <row r="72" spans="3:57" ht="12" x14ac:dyDescent="0.2">
      <c r="C72" s="2"/>
      <c r="D72" s="2"/>
      <c r="E72" s="2"/>
      <c r="F72" s="2"/>
      <c r="G72" s="2"/>
      <c r="H72" s="2"/>
      <c r="AZ72" s="2"/>
      <c r="BA72" s="2"/>
      <c r="BB72" s="2"/>
      <c r="BC72" s="2"/>
      <c r="BD72" s="2"/>
      <c r="BE72" s="2"/>
    </row>
    <row r="73" spans="3:57" ht="12" x14ac:dyDescent="0.2">
      <c r="C73" s="2"/>
      <c r="D73" s="2"/>
      <c r="E73" s="2"/>
      <c r="F73" s="2"/>
      <c r="G73" s="2"/>
      <c r="H73" s="2"/>
      <c r="AZ73" s="2"/>
      <c r="BA73" s="2"/>
      <c r="BB73" s="2"/>
      <c r="BC73" s="2"/>
      <c r="BD73" s="2"/>
      <c r="BE73" s="2"/>
    </row>
    <row r="74" spans="3:57" ht="12" x14ac:dyDescent="0.2">
      <c r="C74" s="2"/>
      <c r="D74" s="2"/>
      <c r="E74" s="2"/>
      <c r="F74" s="2"/>
      <c r="G74" s="2"/>
      <c r="H74" s="2"/>
      <c r="AZ74" s="2"/>
      <c r="BA74" s="2"/>
      <c r="BB74" s="2"/>
      <c r="BC74" s="2"/>
      <c r="BD74" s="2"/>
      <c r="BE74" s="2"/>
    </row>
    <row r="75" spans="3:57" ht="12" x14ac:dyDescent="0.2">
      <c r="C75" s="2"/>
      <c r="D75" s="2"/>
      <c r="E75" s="2"/>
      <c r="F75" s="2"/>
      <c r="G75" s="2"/>
      <c r="H75" s="2"/>
      <c r="AZ75" s="2"/>
      <c r="BA75" s="2"/>
      <c r="BB75" s="2"/>
      <c r="BC75" s="2"/>
      <c r="BD75" s="2"/>
      <c r="BE75" s="2"/>
    </row>
    <row r="76" spans="3:57" ht="12" x14ac:dyDescent="0.2">
      <c r="C76" s="2"/>
      <c r="D76" s="2"/>
      <c r="E76" s="2"/>
      <c r="F76" s="2"/>
      <c r="G76" s="2"/>
      <c r="H76" s="2"/>
      <c r="AZ76" s="2"/>
      <c r="BA76" s="2"/>
      <c r="BB76" s="2"/>
      <c r="BC76" s="2"/>
      <c r="BD76" s="2"/>
      <c r="BE76" s="2"/>
    </row>
    <row r="77" spans="3:57" ht="12" x14ac:dyDescent="0.2">
      <c r="C77" s="2"/>
      <c r="D77" s="2"/>
      <c r="E77" s="2"/>
      <c r="F77" s="2"/>
      <c r="G77" s="2"/>
      <c r="H77" s="2"/>
      <c r="AZ77" s="2"/>
      <c r="BA77" s="2"/>
      <c r="BB77" s="2"/>
      <c r="BC77" s="2"/>
      <c r="BD77" s="2"/>
      <c r="BE77" s="2"/>
    </row>
    <row r="78" spans="3:57" ht="12" x14ac:dyDescent="0.2">
      <c r="C78" s="2"/>
      <c r="D78" s="2"/>
      <c r="E78" s="2"/>
      <c r="F78" s="2"/>
      <c r="G78" s="2"/>
      <c r="H78" s="2"/>
      <c r="AZ78" s="2"/>
      <c r="BA78" s="2"/>
      <c r="BB78" s="2"/>
      <c r="BC78" s="2"/>
      <c r="BD78" s="2"/>
      <c r="BE78" s="2"/>
    </row>
    <row r="79" spans="3:57" ht="12" x14ac:dyDescent="0.2">
      <c r="C79" s="2"/>
      <c r="D79" s="2"/>
      <c r="E79" s="2"/>
      <c r="F79" s="2"/>
      <c r="G79" s="2"/>
      <c r="H79" s="2"/>
      <c r="AZ79" s="2"/>
      <c r="BA79" s="2"/>
      <c r="BB79" s="2"/>
      <c r="BC79" s="2"/>
      <c r="BD79" s="2"/>
      <c r="BE79" s="2"/>
    </row>
    <row r="80" spans="3:57" ht="12" x14ac:dyDescent="0.2">
      <c r="C80" s="2"/>
      <c r="D80" s="2"/>
      <c r="E80" s="2"/>
      <c r="F80" s="2"/>
      <c r="G80" s="2"/>
      <c r="H80" s="2"/>
      <c r="AZ80" s="2"/>
      <c r="BA80" s="2"/>
      <c r="BB80" s="2"/>
      <c r="BC80" s="2"/>
      <c r="BD80" s="2"/>
      <c r="BE80" s="2"/>
    </row>
    <row r="81" spans="3:57" ht="12" x14ac:dyDescent="0.2">
      <c r="C81" s="2"/>
      <c r="D81" s="2"/>
      <c r="E81" s="2"/>
      <c r="F81" s="2"/>
      <c r="G81" s="2"/>
      <c r="H81" s="2"/>
      <c r="AZ81" s="2"/>
      <c r="BA81" s="2"/>
      <c r="BB81" s="2"/>
      <c r="BC81" s="2"/>
      <c r="BD81" s="2"/>
      <c r="BE81" s="2"/>
    </row>
    <row r="82" spans="3:57" ht="12" x14ac:dyDescent="0.2">
      <c r="C82" s="2"/>
      <c r="D82" s="2"/>
      <c r="E82" s="2"/>
      <c r="F82" s="2"/>
      <c r="G82" s="2"/>
      <c r="H82" s="2"/>
      <c r="AZ82" s="2"/>
      <c r="BA82" s="2"/>
      <c r="BB82" s="2"/>
      <c r="BC82" s="2"/>
      <c r="BD82" s="2"/>
      <c r="BE82" s="2"/>
    </row>
    <row r="83" spans="3:57" ht="12" x14ac:dyDescent="0.2">
      <c r="C83" s="2"/>
      <c r="D83" s="2"/>
      <c r="E83" s="2"/>
      <c r="F83" s="2"/>
      <c r="G83" s="2"/>
      <c r="H83" s="2"/>
      <c r="AZ83" s="2"/>
      <c r="BA83" s="2"/>
      <c r="BB83" s="2"/>
      <c r="BC83" s="2"/>
      <c r="BD83" s="2"/>
      <c r="BE83" s="2"/>
    </row>
    <row r="84" spans="3:57" ht="12" x14ac:dyDescent="0.2">
      <c r="C84" s="2"/>
      <c r="D84" s="2"/>
      <c r="E84" s="2"/>
      <c r="F84" s="2"/>
      <c r="G84" s="2"/>
      <c r="H84" s="2"/>
      <c r="AZ84" s="2"/>
      <c r="BA84" s="2"/>
      <c r="BB84" s="2"/>
      <c r="BC84" s="2"/>
      <c r="BD84" s="2"/>
      <c r="BE84" s="2"/>
    </row>
    <row r="85" spans="3:57" ht="12" x14ac:dyDescent="0.2">
      <c r="C85" s="2"/>
      <c r="D85" s="2"/>
      <c r="E85" s="2"/>
      <c r="F85" s="2"/>
      <c r="G85" s="2"/>
      <c r="H85" s="2"/>
      <c r="AZ85" s="2"/>
      <c r="BA85" s="2"/>
      <c r="BB85" s="2"/>
      <c r="BC85" s="2"/>
      <c r="BD85" s="2"/>
      <c r="BE85" s="2"/>
    </row>
    <row r="86" spans="3:57" ht="12" x14ac:dyDescent="0.2">
      <c r="C86" s="2"/>
      <c r="D86" s="2"/>
      <c r="E86" s="2"/>
      <c r="F86" s="2"/>
      <c r="G86" s="2"/>
      <c r="H86" s="2"/>
      <c r="AZ86" s="2"/>
      <c r="BA86" s="2"/>
      <c r="BB86" s="2"/>
      <c r="BC86" s="2"/>
      <c r="BD86" s="2"/>
      <c r="BE86" s="2"/>
    </row>
    <row r="87" spans="3:57" ht="12" x14ac:dyDescent="0.2">
      <c r="C87" s="2"/>
      <c r="D87" s="2"/>
      <c r="E87" s="2"/>
      <c r="F87" s="2"/>
      <c r="G87" s="2"/>
      <c r="H87" s="2"/>
      <c r="AZ87" s="2"/>
      <c r="BA87" s="2"/>
      <c r="BB87" s="2"/>
      <c r="BC87" s="2"/>
      <c r="BD87" s="2"/>
      <c r="BE87" s="2"/>
    </row>
    <row r="88" spans="3:57" ht="12" x14ac:dyDescent="0.2">
      <c r="C88" s="2"/>
      <c r="D88" s="2"/>
      <c r="E88" s="2"/>
      <c r="F88" s="2"/>
      <c r="G88" s="2"/>
      <c r="H88" s="2"/>
      <c r="AZ88" s="2"/>
      <c r="BA88" s="2"/>
      <c r="BB88" s="2"/>
      <c r="BC88" s="2"/>
      <c r="BD88" s="2"/>
      <c r="BE88" s="2"/>
    </row>
    <row r="89" spans="3:57" ht="12" x14ac:dyDescent="0.2">
      <c r="C89" s="2"/>
      <c r="D89" s="2"/>
      <c r="E89" s="2"/>
      <c r="F89" s="2"/>
      <c r="G89" s="2"/>
      <c r="H89" s="2"/>
      <c r="AZ89" s="2"/>
      <c r="BA89" s="2"/>
      <c r="BB89" s="2"/>
      <c r="BC89" s="2"/>
      <c r="BD89" s="2"/>
      <c r="BE89" s="2"/>
    </row>
    <row r="90" spans="3:57" ht="12" x14ac:dyDescent="0.2">
      <c r="C90" s="2"/>
      <c r="D90" s="2"/>
      <c r="E90" s="2"/>
      <c r="F90" s="2"/>
      <c r="G90" s="2"/>
      <c r="H90" s="2"/>
      <c r="AZ90" s="2"/>
      <c r="BA90" s="2"/>
      <c r="BB90" s="2"/>
      <c r="BC90" s="2"/>
      <c r="BD90" s="2"/>
      <c r="BE90" s="2"/>
    </row>
    <row r="91" spans="3:57" ht="12" x14ac:dyDescent="0.2">
      <c r="C91" s="2"/>
      <c r="D91" s="2"/>
      <c r="E91" s="2"/>
      <c r="F91" s="2"/>
      <c r="G91" s="2"/>
      <c r="H91" s="2"/>
      <c r="AZ91" s="2"/>
      <c r="BA91" s="2"/>
      <c r="BB91" s="2"/>
      <c r="BC91" s="2"/>
      <c r="BD91" s="2"/>
      <c r="BE91" s="2"/>
    </row>
    <row r="92" spans="3:57" ht="12" x14ac:dyDescent="0.2">
      <c r="C92" s="2"/>
      <c r="D92" s="2"/>
      <c r="E92" s="2"/>
      <c r="F92" s="2"/>
      <c r="G92" s="2"/>
      <c r="H92" s="2"/>
      <c r="AZ92" s="2"/>
      <c r="BA92" s="2"/>
      <c r="BB92" s="2"/>
      <c r="BC92" s="2"/>
      <c r="BD92" s="2"/>
      <c r="BE92" s="2"/>
    </row>
    <row r="93" spans="3:57" ht="12" x14ac:dyDescent="0.2">
      <c r="C93" s="2"/>
      <c r="D93" s="2"/>
      <c r="E93" s="2"/>
      <c r="F93" s="2"/>
      <c r="G93" s="2"/>
      <c r="H93" s="2"/>
      <c r="AZ93" s="2"/>
      <c r="BA93" s="2"/>
      <c r="BB93" s="2"/>
      <c r="BC93" s="2"/>
      <c r="BD93" s="2"/>
      <c r="BE93" s="2"/>
    </row>
    <row r="94" spans="3:57" ht="12" x14ac:dyDescent="0.2">
      <c r="C94" s="2"/>
      <c r="D94" s="2"/>
      <c r="E94" s="2"/>
      <c r="F94" s="2"/>
      <c r="G94" s="2"/>
      <c r="H94" s="2"/>
      <c r="AZ94" s="2"/>
      <c r="BA94" s="2"/>
      <c r="BB94" s="2"/>
      <c r="BC94" s="2"/>
      <c r="BD94" s="2"/>
      <c r="BE94" s="2"/>
    </row>
    <row r="95" spans="3:57" ht="12" x14ac:dyDescent="0.2">
      <c r="C95" s="2"/>
      <c r="D95" s="2"/>
      <c r="E95" s="2"/>
      <c r="F95" s="2"/>
      <c r="G95" s="2"/>
      <c r="H95" s="2"/>
      <c r="AZ95" s="2"/>
      <c r="BA95" s="2"/>
      <c r="BB95" s="2"/>
      <c r="BC95" s="2"/>
      <c r="BD95" s="2"/>
      <c r="BE95" s="2"/>
    </row>
    <row r="96" spans="3:57" ht="12" x14ac:dyDescent="0.2">
      <c r="C96" s="2"/>
      <c r="D96" s="2"/>
      <c r="E96" s="2"/>
      <c r="F96" s="2"/>
      <c r="G96" s="2"/>
      <c r="H96" s="2"/>
      <c r="AZ96" s="2"/>
      <c r="BA96" s="2"/>
      <c r="BB96" s="2"/>
      <c r="BC96" s="2"/>
      <c r="BD96" s="2"/>
      <c r="BE96" s="2"/>
    </row>
    <row r="97" spans="3:57" ht="12" x14ac:dyDescent="0.2">
      <c r="C97" s="2"/>
      <c r="D97" s="2"/>
      <c r="E97" s="2"/>
      <c r="F97" s="2"/>
      <c r="G97" s="2"/>
      <c r="H97" s="2"/>
      <c r="AZ97" s="2"/>
      <c r="BA97" s="2"/>
      <c r="BB97" s="2"/>
      <c r="BC97" s="2"/>
      <c r="BD97" s="2"/>
      <c r="BE97" s="2"/>
    </row>
    <row r="98" spans="3:57" ht="12" x14ac:dyDescent="0.2">
      <c r="C98" s="2"/>
      <c r="D98" s="2"/>
      <c r="E98" s="2"/>
      <c r="F98" s="2"/>
      <c r="G98" s="2"/>
      <c r="H98" s="2"/>
      <c r="AZ98" s="2"/>
      <c r="BA98" s="2"/>
      <c r="BB98" s="2"/>
      <c r="BC98" s="2"/>
      <c r="BD98" s="2"/>
      <c r="BE98" s="2"/>
    </row>
    <row r="99" spans="3:57" ht="12" x14ac:dyDescent="0.2">
      <c r="C99" s="2"/>
      <c r="D99" s="2"/>
      <c r="E99" s="2"/>
      <c r="F99" s="2"/>
      <c r="G99" s="2"/>
      <c r="H99" s="2"/>
      <c r="AZ99" s="2"/>
      <c r="BA99" s="2"/>
      <c r="BB99" s="2"/>
      <c r="BC99" s="2"/>
      <c r="BD99" s="2"/>
      <c r="BE99" s="2"/>
    </row>
    <row r="100" spans="3:57" ht="12" x14ac:dyDescent="0.2">
      <c r="C100" s="2"/>
      <c r="D100" s="2"/>
      <c r="E100" s="2"/>
      <c r="F100" s="2"/>
      <c r="G100" s="2"/>
      <c r="H100" s="2"/>
      <c r="AZ100" s="2"/>
      <c r="BA100" s="2"/>
      <c r="BB100" s="2"/>
      <c r="BC100" s="2"/>
      <c r="BD100" s="2"/>
      <c r="BE100" s="2"/>
    </row>
    <row r="101" spans="3:57" x14ac:dyDescent="0.2">
      <c r="C101" s="2"/>
      <c r="D101" s="2"/>
      <c r="E101" s="2"/>
      <c r="F101" s="2"/>
      <c r="G101" s="2"/>
      <c r="H101" s="2"/>
    </row>
    <row r="102" spans="3:57" x14ac:dyDescent="0.2">
      <c r="C102" s="2"/>
      <c r="D102" s="2"/>
      <c r="E102" s="2"/>
      <c r="F102" s="2"/>
      <c r="G102" s="2"/>
      <c r="H102" s="2"/>
    </row>
    <row r="103" spans="3:57" x14ac:dyDescent="0.2">
      <c r="C103" s="2"/>
      <c r="D103" s="2"/>
      <c r="E103" s="2"/>
      <c r="F103" s="2"/>
      <c r="G103" s="2"/>
      <c r="H103" s="2"/>
    </row>
    <row r="104" spans="3:57" x14ac:dyDescent="0.2">
      <c r="C104" s="2"/>
      <c r="D104" s="2"/>
      <c r="E104" s="2"/>
      <c r="F104" s="2"/>
      <c r="G104" s="2"/>
      <c r="H104" s="2"/>
    </row>
    <row r="105" spans="3:57" x14ac:dyDescent="0.2">
      <c r="C105" s="2"/>
      <c r="D105" s="2"/>
      <c r="E105" s="2"/>
      <c r="F105" s="2"/>
      <c r="G105" s="2"/>
      <c r="H105" s="2"/>
    </row>
    <row r="106" spans="3:57" x14ac:dyDescent="0.2">
      <c r="C106" s="2"/>
      <c r="D106" s="2"/>
      <c r="E106" s="2"/>
      <c r="F106" s="2"/>
      <c r="G106" s="2"/>
      <c r="H106" s="2"/>
    </row>
    <row r="107" spans="3:57" x14ac:dyDescent="0.2">
      <c r="C107" s="2"/>
      <c r="D107" s="2"/>
      <c r="E107" s="2"/>
      <c r="F107" s="2"/>
      <c r="G107" s="2"/>
      <c r="H107" s="2"/>
    </row>
    <row r="108" spans="3:57" x14ac:dyDescent="0.2">
      <c r="C108" s="2"/>
      <c r="D108" s="2"/>
      <c r="E108" s="2"/>
      <c r="F108" s="2"/>
      <c r="G108" s="2"/>
      <c r="H108" s="2"/>
    </row>
    <row r="109" spans="3:57" x14ac:dyDescent="0.2">
      <c r="C109" s="2"/>
      <c r="D109" s="2"/>
      <c r="E109" s="2"/>
      <c r="F109" s="2"/>
      <c r="G109" s="2"/>
      <c r="H109" s="2"/>
    </row>
    <row r="110" spans="3:57" x14ac:dyDescent="0.2">
      <c r="C110" s="2"/>
      <c r="D110" s="2"/>
      <c r="E110" s="2"/>
      <c r="F110" s="2"/>
      <c r="G110" s="2"/>
      <c r="H110" s="2"/>
    </row>
    <row r="111" spans="3:57" x14ac:dyDescent="0.2">
      <c r="C111" s="2"/>
      <c r="D111" s="2"/>
      <c r="E111" s="2"/>
      <c r="F111" s="2"/>
      <c r="G111" s="2"/>
      <c r="H111" s="2"/>
    </row>
    <row r="112" spans="3:57" x14ac:dyDescent="0.2">
      <c r="C112" s="2"/>
      <c r="D112" s="2"/>
      <c r="E112" s="2"/>
      <c r="F112" s="2"/>
      <c r="G112" s="2"/>
      <c r="H112" s="2"/>
    </row>
    <row r="113" spans="3:8" x14ac:dyDescent="0.2">
      <c r="C113" s="2"/>
      <c r="D113" s="2"/>
      <c r="E113" s="2"/>
      <c r="F113" s="2"/>
      <c r="G113" s="2"/>
      <c r="H113" s="2"/>
    </row>
    <row r="114" spans="3:8" x14ac:dyDescent="0.2">
      <c r="C114" s="2"/>
      <c r="D114" s="2"/>
      <c r="E114" s="2"/>
      <c r="F114" s="2"/>
      <c r="G114" s="2"/>
      <c r="H114" s="2"/>
    </row>
    <row r="115" spans="3:8" x14ac:dyDescent="0.2">
      <c r="C115" s="2"/>
      <c r="D115" s="2"/>
      <c r="E115" s="2"/>
      <c r="F115" s="2"/>
      <c r="G115" s="2"/>
      <c r="H115" s="2"/>
    </row>
    <row r="116" spans="3:8" x14ac:dyDescent="0.2">
      <c r="C116" s="2"/>
      <c r="D116" s="2"/>
      <c r="E116" s="2"/>
      <c r="F116" s="2"/>
      <c r="G116" s="2"/>
      <c r="H116" s="2"/>
    </row>
    <row r="117" spans="3:8" x14ac:dyDescent="0.2">
      <c r="C117" s="2"/>
      <c r="D117" s="2"/>
      <c r="E117" s="2"/>
      <c r="F117" s="2"/>
      <c r="G117" s="2"/>
      <c r="H117" s="2"/>
    </row>
    <row r="118" spans="3:8" x14ac:dyDescent="0.2">
      <c r="C118" s="2"/>
      <c r="D118" s="2"/>
      <c r="E118" s="2"/>
      <c r="F118" s="2"/>
      <c r="G118" s="2"/>
      <c r="H118" s="2"/>
    </row>
    <row r="119" spans="3:8" x14ac:dyDescent="0.2">
      <c r="C119" s="2"/>
      <c r="D119" s="2"/>
      <c r="E119" s="2"/>
      <c r="F119" s="2"/>
      <c r="G119" s="2"/>
      <c r="H119" s="2"/>
    </row>
    <row r="120" spans="3:8" x14ac:dyDescent="0.2">
      <c r="C120" s="2"/>
      <c r="D120" s="2"/>
      <c r="E120" s="2"/>
      <c r="F120" s="2"/>
      <c r="G120" s="2"/>
      <c r="H120" s="2"/>
    </row>
    <row r="121" spans="3:8" x14ac:dyDescent="0.2">
      <c r="C121" s="2"/>
      <c r="D121" s="2"/>
      <c r="E121" s="2"/>
      <c r="F121" s="2"/>
      <c r="G121" s="2"/>
      <c r="H121" s="2"/>
    </row>
    <row r="122" spans="3:8" x14ac:dyDescent="0.2">
      <c r="C122" s="2"/>
      <c r="D122" s="2"/>
      <c r="E122" s="2"/>
      <c r="F122" s="2"/>
      <c r="G122" s="2"/>
      <c r="H122" s="2"/>
    </row>
    <row r="123" spans="3:8" x14ac:dyDescent="0.2">
      <c r="C123" s="2"/>
      <c r="D123" s="2"/>
      <c r="E123" s="2"/>
      <c r="F123" s="2"/>
      <c r="G123" s="2"/>
      <c r="H123" s="2"/>
    </row>
    <row r="124" spans="3:8" x14ac:dyDescent="0.2">
      <c r="C124" s="2"/>
      <c r="D124" s="2"/>
      <c r="E124" s="2"/>
      <c r="F124" s="2"/>
      <c r="G124" s="2"/>
      <c r="H124" s="2"/>
    </row>
    <row r="125" spans="3:8" x14ac:dyDescent="0.2">
      <c r="C125" s="2"/>
      <c r="D125" s="2"/>
      <c r="E125" s="2"/>
      <c r="F125" s="2"/>
      <c r="G125" s="2"/>
      <c r="H125" s="2"/>
    </row>
    <row r="126" spans="3:8" x14ac:dyDescent="0.2">
      <c r="C126" s="2"/>
      <c r="D126" s="2"/>
      <c r="E126" s="2"/>
      <c r="F126" s="2"/>
      <c r="G126" s="2"/>
      <c r="H126" s="2"/>
    </row>
    <row r="127" spans="3:8" x14ac:dyDescent="0.2">
      <c r="C127" s="2"/>
      <c r="D127" s="2"/>
      <c r="E127" s="2"/>
      <c r="F127" s="2"/>
      <c r="G127" s="2"/>
      <c r="H127" s="2"/>
    </row>
    <row r="128" spans="3:8" x14ac:dyDescent="0.2">
      <c r="C128" s="2"/>
      <c r="D128" s="2"/>
      <c r="E128" s="2"/>
      <c r="F128" s="2"/>
      <c r="G128" s="2"/>
      <c r="H128" s="2"/>
    </row>
    <row r="129" spans="3:8" x14ac:dyDescent="0.2">
      <c r="C129" s="2"/>
      <c r="D129" s="2"/>
      <c r="E129" s="2"/>
      <c r="F129" s="2"/>
      <c r="G129" s="2"/>
      <c r="H129" s="2"/>
    </row>
    <row r="130" spans="3:8" x14ac:dyDescent="0.2">
      <c r="C130" s="2"/>
      <c r="D130" s="2"/>
      <c r="E130" s="2"/>
      <c r="F130" s="2"/>
      <c r="G130" s="2"/>
      <c r="H130" s="2"/>
    </row>
    <row r="131" spans="3:8" x14ac:dyDescent="0.2">
      <c r="C131" s="2"/>
      <c r="D131" s="2"/>
      <c r="E131" s="2"/>
      <c r="F131" s="2"/>
      <c r="G131" s="2"/>
      <c r="H131" s="2"/>
    </row>
    <row r="132" spans="3:8" x14ac:dyDescent="0.2">
      <c r="C132" s="2"/>
      <c r="D132" s="2"/>
      <c r="E132" s="2"/>
      <c r="F132" s="2"/>
      <c r="G132" s="2"/>
      <c r="H132" s="2"/>
    </row>
    <row r="133" spans="3:8" x14ac:dyDescent="0.2">
      <c r="C133" s="2"/>
      <c r="D133" s="2"/>
      <c r="E133" s="2"/>
      <c r="F133" s="2"/>
      <c r="G133" s="2"/>
      <c r="H133" s="2"/>
    </row>
    <row r="134" spans="3:8" x14ac:dyDescent="0.2">
      <c r="C134" s="2"/>
      <c r="D134" s="2"/>
      <c r="E134" s="2"/>
      <c r="F134" s="2"/>
      <c r="G134" s="2"/>
      <c r="H134" s="2"/>
    </row>
    <row r="135" spans="3:8" x14ac:dyDescent="0.2">
      <c r="C135" s="2"/>
      <c r="D135" s="2"/>
      <c r="E135" s="2"/>
      <c r="F135" s="2"/>
      <c r="G135" s="2"/>
      <c r="H135" s="2"/>
    </row>
    <row r="136" spans="3:8" x14ac:dyDescent="0.2">
      <c r="C136" s="2"/>
      <c r="D136" s="2"/>
      <c r="E136" s="2"/>
      <c r="F136" s="2"/>
      <c r="G136" s="2"/>
      <c r="H136" s="2"/>
    </row>
    <row r="137" spans="3:8" x14ac:dyDescent="0.2">
      <c r="C137" s="2"/>
      <c r="D137" s="2"/>
      <c r="E137" s="2"/>
      <c r="F137" s="2"/>
      <c r="G137" s="2"/>
      <c r="H137" s="2"/>
    </row>
    <row r="138" spans="3:8" x14ac:dyDescent="0.2">
      <c r="C138" s="2"/>
      <c r="D138" s="2"/>
      <c r="E138" s="2"/>
      <c r="F138" s="2"/>
      <c r="G138" s="2"/>
      <c r="H138" s="2"/>
    </row>
    <row r="139" spans="3:8" x14ac:dyDescent="0.2">
      <c r="C139" s="2"/>
      <c r="D139" s="2"/>
      <c r="E139" s="2"/>
      <c r="F139" s="2"/>
      <c r="G139" s="2"/>
      <c r="H139" s="2"/>
    </row>
    <row r="140" spans="3:8" x14ac:dyDescent="0.2">
      <c r="C140" s="2"/>
      <c r="D140" s="2"/>
      <c r="E140" s="2"/>
      <c r="F140" s="2"/>
      <c r="G140" s="2"/>
      <c r="H140" s="2"/>
    </row>
    <row r="141" spans="3:8" x14ac:dyDescent="0.2">
      <c r="C141" s="2"/>
      <c r="D141" s="2"/>
      <c r="E141" s="2"/>
      <c r="F141" s="2"/>
      <c r="G141" s="2"/>
      <c r="H141" s="2"/>
    </row>
    <row r="142" spans="3:8" x14ac:dyDescent="0.2">
      <c r="C142" s="2"/>
      <c r="D142" s="2"/>
      <c r="E142" s="2"/>
      <c r="F142" s="2"/>
      <c r="G142" s="2"/>
      <c r="H142" s="2"/>
    </row>
    <row r="143" spans="3:8" x14ac:dyDescent="0.2">
      <c r="C143" s="2"/>
      <c r="D143" s="2"/>
      <c r="E143" s="2"/>
      <c r="F143" s="2"/>
      <c r="G143" s="2"/>
      <c r="H143" s="2"/>
    </row>
    <row r="144" spans="3:8" x14ac:dyDescent="0.2">
      <c r="C144" s="2"/>
      <c r="D144" s="2"/>
      <c r="E144" s="2"/>
      <c r="F144" s="2"/>
      <c r="G144" s="2"/>
      <c r="H144" s="2"/>
    </row>
    <row r="145" spans="3:8" x14ac:dyDescent="0.2">
      <c r="C145" s="2"/>
      <c r="D145" s="2"/>
      <c r="E145" s="2"/>
      <c r="F145" s="2"/>
      <c r="G145" s="2"/>
      <c r="H145" s="2"/>
    </row>
    <row r="146" spans="3:8" x14ac:dyDescent="0.2">
      <c r="C146" s="2"/>
      <c r="D146" s="2"/>
      <c r="E146" s="2"/>
      <c r="F146" s="2"/>
      <c r="G146" s="2"/>
      <c r="H146" s="2"/>
    </row>
    <row r="147" spans="3:8" x14ac:dyDescent="0.2">
      <c r="C147" s="2"/>
      <c r="D147" s="2"/>
      <c r="E147" s="2"/>
      <c r="F147" s="2"/>
      <c r="G147" s="2"/>
      <c r="H147" s="2"/>
    </row>
  </sheetData>
  <autoFilter ref="A6:BE30" xr:uid="{93FEBE4F-7FB3-443D-9B22-E9304A506373}"/>
  <mergeCells count="4">
    <mergeCell ref="F3:F6"/>
    <mergeCell ref="A4:B4"/>
    <mergeCell ref="A3:E3"/>
    <mergeCell ref="C4:D4"/>
  </mergeCells>
  <phoneticPr fontId="10"/>
  <pageMargins left="0.70866141732283472" right="0.70866141732283472" top="0.74803149606299213" bottom="0.74803149606299213" header="0.31496062992125984" footer="0.31496062992125984"/>
  <pageSetup paperSize="8" scale="39" fitToHeight="0" pageOrder="overThenDown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78262-1104-4149-A072-66EE0BDF255C}">
  <dimension ref="A1:Y149"/>
  <sheetViews>
    <sheetView zoomScaleNormal="100" workbookViewId="0">
      <selection sqref="A1:Y1"/>
    </sheetView>
  </sheetViews>
  <sheetFormatPr defaultColWidth="6.6328125" defaultRowHeight="13" x14ac:dyDescent="0.2"/>
  <cols>
    <col min="1" max="1" width="6.54296875" style="142" customWidth="1"/>
    <col min="2" max="16384" width="6.6328125" style="142"/>
  </cols>
  <sheetData>
    <row r="1" spans="1:25" ht="23.5" x14ac:dyDescent="0.35">
      <c r="A1" s="229" t="s">
        <v>2140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</row>
    <row r="2" spans="1:25" ht="14" x14ac:dyDescent="0.2">
      <c r="B2" s="143" t="s">
        <v>530</v>
      </c>
      <c r="L2" s="144"/>
      <c r="M2" s="145"/>
      <c r="N2" s="145"/>
      <c r="O2" s="145"/>
      <c r="P2" s="145"/>
      <c r="Q2" s="145"/>
      <c r="R2" s="145"/>
    </row>
    <row r="4" spans="1:25" x14ac:dyDescent="0.2">
      <c r="A4" s="146"/>
    </row>
    <row r="5" spans="1:25" ht="14" x14ac:dyDescent="0.2">
      <c r="B5" s="147" t="s">
        <v>531</v>
      </c>
      <c r="C5" s="230" t="str">
        <f>HYPERLINK("#分類事項一覧! $B$3 "," 男女　【男女】")</f>
        <v xml:space="preserve"> 男女　【男女】</v>
      </c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0"/>
      <c r="T5" s="230"/>
      <c r="U5" s="230"/>
      <c r="V5" s="230"/>
      <c r="W5" s="230"/>
      <c r="X5" s="230"/>
    </row>
    <row r="6" spans="1:25" ht="14" x14ac:dyDescent="0.2">
      <c r="B6" s="147" t="s">
        <v>532</v>
      </c>
      <c r="C6" s="230" t="str">
        <f>HYPERLINK("#分類事項一覧! $B$12 "," 配偶関係　【配関】")</f>
        <v xml:space="preserve"> 配偶関係　【配関】</v>
      </c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</row>
    <row r="7" spans="1:25" ht="14" x14ac:dyDescent="0.2">
      <c r="B7" s="147" t="s">
        <v>533</v>
      </c>
      <c r="C7" s="230" t="str">
        <f>HYPERLINK("#分類事項一覧! $B$22 "," 世帯主との続き柄　【続柄】")</f>
        <v xml:space="preserve"> 世帯主との続き柄　【続柄】</v>
      </c>
      <c r="D7" s="230"/>
      <c r="E7" s="230"/>
      <c r="F7" s="230"/>
      <c r="G7" s="230"/>
      <c r="H7" s="230"/>
      <c r="I7" s="230"/>
      <c r="J7" s="230"/>
      <c r="K7" s="230"/>
      <c r="L7" s="230"/>
      <c r="M7" s="230"/>
      <c r="N7" s="230"/>
      <c r="O7" s="230"/>
      <c r="P7" s="230"/>
      <c r="Q7" s="230"/>
      <c r="R7" s="230"/>
      <c r="S7" s="230"/>
      <c r="T7" s="230"/>
      <c r="U7" s="230"/>
      <c r="V7" s="230"/>
      <c r="W7" s="230"/>
      <c r="X7" s="230"/>
    </row>
    <row r="8" spans="1:25" ht="14" x14ac:dyDescent="0.2">
      <c r="B8" s="147" t="s">
        <v>534</v>
      </c>
      <c r="C8" s="230" t="str">
        <f>HYPERLINK("#分類事項一覧! $B$33 "," 世帯主との続き柄・一般・単身世帯・配偶関係　【続柄･一般･単身･配関】")</f>
        <v xml:space="preserve"> 世帯主との続き柄・一般・単身世帯・配偶関係　【続柄･一般･単身･配関】</v>
      </c>
      <c r="D8" s="230"/>
      <c r="E8" s="230"/>
      <c r="F8" s="230"/>
      <c r="G8" s="230"/>
      <c r="H8" s="230"/>
      <c r="I8" s="230"/>
      <c r="J8" s="230"/>
      <c r="K8" s="230"/>
      <c r="L8" s="230"/>
      <c r="M8" s="230"/>
      <c r="N8" s="230"/>
      <c r="O8" s="230"/>
      <c r="P8" s="230"/>
      <c r="Q8" s="230"/>
      <c r="R8" s="230"/>
      <c r="S8" s="230"/>
      <c r="T8" s="230"/>
      <c r="U8" s="230"/>
      <c r="V8" s="230"/>
      <c r="W8" s="230"/>
      <c r="X8" s="230"/>
    </row>
    <row r="9" spans="1:25" ht="14" x14ac:dyDescent="0.2">
      <c r="B9" s="147" t="s">
        <v>535</v>
      </c>
      <c r="C9" s="230" t="str">
        <f>HYPERLINK("#分類事項一覧! $B$48 "," 年齢　【年齢】")</f>
        <v xml:space="preserve"> 年齢　【年齢】</v>
      </c>
      <c r="D9" s="230"/>
      <c r="E9" s="230"/>
      <c r="F9" s="230"/>
      <c r="G9" s="230"/>
      <c r="H9" s="230"/>
      <c r="I9" s="230"/>
      <c r="J9" s="230"/>
      <c r="K9" s="230"/>
      <c r="L9" s="230"/>
      <c r="M9" s="230"/>
      <c r="N9" s="230"/>
      <c r="O9" s="230"/>
      <c r="P9" s="230"/>
      <c r="Q9" s="230"/>
      <c r="R9" s="230"/>
      <c r="S9" s="230"/>
      <c r="T9" s="230"/>
      <c r="U9" s="230"/>
      <c r="V9" s="230"/>
      <c r="W9" s="230"/>
      <c r="X9" s="230"/>
    </row>
    <row r="10" spans="1:25" ht="14" x14ac:dyDescent="0.2">
      <c r="B10" s="147" t="s">
        <v>536</v>
      </c>
      <c r="C10" s="230" t="str">
        <f>HYPERLINK("#分類事項一覧! $B$70 "," 教育　【教育】")</f>
        <v xml:space="preserve"> 教育　【教育】</v>
      </c>
      <c r="D10" s="230"/>
      <c r="E10" s="230"/>
      <c r="F10" s="230"/>
      <c r="G10" s="230"/>
      <c r="H10" s="230"/>
      <c r="I10" s="230"/>
      <c r="J10" s="230"/>
      <c r="K10" s="230"/>
      <c r="L10" s="230"/>
      <c r="M10" s="230"/>
      <c r="N10" s="230"/>
      <c r="O10" s="230"/>
      <c r="P10" s="230"/>
      <c r="Q10" s="230"/>
      <c r="R10" s="230"/>
      <c r="S10" s="230"/>
      <c r="T10" s="230"/>
      <c r="U10" s="230"/>
      <c r="V10" s="230"/>
      <c r="W10" s="230"/>
      <c r="X10" s="230"/>
    </row>
    <row r="11" spans="1:25" ht="14" x14ac:dyDescent="0.2">
      <c r="B11" s="147" t="s">
        <v>537</v>
      </c>
      <c r="C11" s="230" t="str">
        <f>HYPERLINK("#分類事項一覧! $B$103 "," 卒業時期　【卒業時期】")</f>
        <v xml:space="preserve"> 卒業時期　【卒業時期】</v>
      </c>
      <c r="D11" s="230"/>
      <c r="E11" s="230"/>
      <c r="F11" s="230"/>
      <c r="G11" s="230"/>
      <c r="H11" s="230"/>
      <c r="I11" s="230"/>
      <c r="J11" s="230"/>
      <c r="K11" s="230"/>
      <c r="L11" s="230"/>
      <c r="M11" s="230"/>
      <c r="N11" s="230"/>
      <c r="O11" s="230"/>
      <c r="P11" s="230"/>
      <c r="Q11" s="230"/>
      <c r="R11" s="230"/>
      <c r="S11" s="230"/>
      <c r="T11" s="230"/>
      <c r="U11" s="230"/>
      <c r="V11" s="230"/>
      <c r="W11" s="230"/>
      <c r="X11" s="230"/>
    </row>
    <row r="12" spans="1:25" ht="14" x14ac:dyDescent="0.2">
      <c r="B12" s="147" t="s">
        <v>538</v>
      </c>
      <c r="C12" s="230" t="str">
        <f>HYPERLINK("#分類事項一覧! $B$117 "," 就業状態・仕事の主従　【就状･仕主従】")</f>
        <v xml:space="preserve"> 就業状態・仕事の主従　【就状･仕主従】</v>
      </c>
      <c r="D12" s="230"/>
      <c r="E12" s="230"/>
      <c r="F12" s="230"/>
      <c r="G12" s="230"/>
      <c r="H12" s="230"/>
      <c r="I12" s="230"/>
      <c r="J12" s="230"/>
      <c r="K12" s="230"/>
      <c r="L12" s="230"/>
      <c r="M12" s="230"/>
      <c r="N12" s="230"/>
      <c r="O12" s="230"/>
      <c r="P12" s="230"/>
      <c r="Q12" s="230"/>
      <c r="R12" s="230"/>
      <c r="S12" s="230"/>
      <c r="T12" s="230"/>
      <c r="U12" s="230"/>
      <c r="V12" s="230"/>
      <c r="W12" s="230"/>
      <c r="X12" s="230"/>
    </row>
    <row r="13" spans="1:25" ht="14" x14ac:dyDescent="0.2">
      <c r="B13" s="147" t="s">
        <v>539</v>
      </c>
      <c r="C13" s="230" t="str">
        <f>HYPERLINK("#分類事項一覧! $B$134 "," 就業状態・仕事の主従・求職活動の有無　【就状･仕主従･求活】")</f>
        <v xml:space="preserve"> 就業状態・仕事の主従・求職活動の有無　【就状･仕主従･求活】</v>
      </c>
      <c r="D13" s="230"/>
      <c r="E13" s="230"/>
      <c r="F13" s="230"/>
      <c r="G13" s="230"/>
      <c r="H13" s="230"/>
      <c r="I13" s="230"/>
      <c r="J13" s="230"/>
      <c r="K13" s="230"/>
      <c r="L13" s="230"/>
      <c r="M13" s="230"/>
      <c r="N13" s="230"/>
      <c r="O13" s="230"/>
      <c r="P13" s="230"/>
      <c r="Q13" s="230"/>
      <c r="R13" s="230"/>
      <c r="S13" s="230"/>
      <c r="T13" s="230"/>
      <c r="U13" s="230"/>
      <c r="V13" s="230"/>
      <c r="W13" s="230"/>
      <c r="X13" s="230"/>
    </row>
    <row r="14" spans="1:25" ht="14" x14ac:dyDescent="0.2">
      <c r="B14" s="147" t="s">
        <v>540</v>
      </c>
      <c r="C14" s="230" t="str">
        <f>HYPERLINK("#分類事項一覧! $B$144 "," 就業状態・仕事の主従・従業上の地位・雇用形態　【就状･仕主従･従地位･雇形】")</f>
        <v xml:space="preserve"> 就業状態・仕事の主従・従業上の地位・雇用形態　【就状･仕主従･従地位･雇形】</v>
      </c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</row>
    <row r="15" spans="1:25" ht="14" x14ac:dyDescent="0.2">
      <c r="B15" s="147" t="s">
        <v>541</v>
      </c>
      <c r="C15" s="230" t="str">
        <f>HYPERLINK("#分類事項一覧! $B$156 "," 就業状態・仕事の主従・従業上の地位・雇用形態・求職活動の有無　【就状･仕主従･従地位･雇形･求活】")</f>
        <v xml:space="preserve"> 就業状態・仕事の主従・従業上の地位・雇用形態・求職活動の有無　【就状･仕主従･従地位･雇形･求活】</v>
      </c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0"/>
      <c r="T15" s="230"/>
      <c r="U15" s="230"/>
      <c r="V15" s="230"/>
      <c r="W15" s="230"/>
      <c r="X15" s="230"/>
    </row>
    <row r="16" spans="1:25" ht="14" x14ac:dyDescent="0.2">
      <c r="B16" s="147" t="s">
        <v>542</v>
      </c>
      <c r="C16" s="230" t="str">
        <f>HYPERLINK("#分類事項一覧! $B$167 "," 従業上の地位・雇用形態・起業の有無・従業者規模　【従地位･雇形･起業有無･従業規模】")</f>
        <v xml:space="preserve"> 従業上の地位・雇用形態・起業の有無・従業者規模　【従地位･雇形･起業有無･従業規模】</v>
      </c>
      <c r="D16" s="230"/>
      <c r="E16" s="230"/>
      <c r="F16" s="230"/>
      <c r="G16" s="230"/>
      <c r="H16" s="230"/>
      <c r="I16" s="230"/>
      <c r="J16" s="230"/>
      <c r="K16" s="230"/>
      <c r="L16" s="230"/>
      <c r="M16" s="230"/>
      <c r="N16" s="230"/>
      <c r="O16" s="230"/>
      <c r="P16" s="230"/>
      <c r="Q16" s="230"/>
      <c r="R16" s="230"/>
      <c r="S16" s="230"/>
      <c r="T16" s="230"/>
      <c r="U16" s="230"/>
      <c r="V16" s="230"/>
      <c r="W16" s="230"/>
      <c r="X16" s="230"/>
    </row>
    <row r="17" spans="2:24" ht="14" x14ac:dyDescent="0.2">
      <c r="B17" s="147" t="s">
        <v>543</v>
      </c>
      <c r="C17" s="230" t="str">
        <f>HYPERLINK("#分類事項一覧! $B$211 "," 就業状態・仕事の主従・就業希望の有無・求職活動の有無　【就状･仕主従･就希有無･求活】")</f>
        <v xml:space="preserve"> 就業状態・仕事の主従・就業希望の有無・求職活動の有無　【就状･仕主従･就希有無･求活】</v>
      </c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</row>
    <row r="18" spans="2:24" ht="14" x14ac:dyDescent="0.2">
      <c r="B18" s="147" t="s">
        <v>544</v>
      </c>
      <c r="C18" s="230" t="str">
        <f>HYPERLINK("#分類事項一覧! $B$222 "," 就業状態・仕事の主従・従業上の地位・雇用形態・就業希望意識・就業希望の有無・求職活動の有無　【就状･主従･地位･形･就希意･就希有･求活】")</f>
        <v xml:space="preserve"> 就業状態・仕事の主従・従業上の地位・雇用形態・就業希望意識・就業希望の有無・求職活動の有無　【就状･主従･地位･形･就希意･就希有･求活】</v>
      </c>
      <c r="D18" s="230"/>
      <c r="E18" s="230"/>
      <c r="F18" s="230"/>
      <c r="G18" s="230"/>
      <c r="H18" s="230"/>
      <c r="I18" s="230"/>
      <c r="J18" s="230"/>
      <c r="K18" s="230"/>
      <c r="L18" s="230"/>
      <c r="M18" s="230"/>
      <c r="N18" s="230"/>
      <c r="O18" s="230"/>
      <c r="P18" s="230"/>
      <c r="Q18" s="230"/>
      <c r="R18" s="230"/>
      <c r="S18" s="230"/>
      <c r="T18" s="230"/>
      <c r="U18" s="230"/>
      <c r="V18" s="230"/>
      <c r="W18" s="230"/>
      <c r="X18" s="230"/>
    </row>
    <row r="19" spans="2:24" ht="14" x14ac:dyDescent="0.2">
      <c r="B19" s="147" t="s">
        <v>545</v>
      </c>
      <c r="C19" s="230" t="str">
        <f>HYPERLINK("#分類事項一覧! $B$247 "," 従業上の地位・雇用形態　【従地位･雇形】")</f>
        <v xml:space="preserve"> 従業上の地位・雇用形態　【従地位･雇形】</v>
      </c>
      <c r="D19" s="230"/>
      <c r="E19" s="230"/>
      <c r="F19" s="230"/>
      <c r="G19" s="230"/>
      <c r="H19" s="230"/>
      <c r="I19" s="230"/>
      <c r="J19" s="230"/>
      <c r="K19" s="230"/>
      <c r="L19" s="230"/>
      <c r="M19" s="230"/>
      <c r="N19" s="230"/>
      <c r="O19" s="230"/>
      <c r="P19" s="230"/>
      <c r="Q19" s="230"/>
      <c r="R19" s="230"/>
      <c r="S19" s="230"/>
      <c r="T19" s="230"/>
      <c r="U19" s="230"/>
      <c r="V19" s="230"/>
      <c r="W19" s="230"/>
      <c r="X19" s="230"/>
    </row>
    <row r="20" spans="2:24" ht="14" x14ac:dyDescent="0.2">
      <c r="B20" s="147" t="s">
        <v>546</v>
      </c>
      <c r="C20" s="230" t="str">
        <f>HYPERLINK("#分類事項一覧! $B$268 "," 従業上の地位・雇用形態・起業の有無　【従地位･雇形･起業有無】")</f>
        <v xml:space="preserve"> 従業上の地位・雇用形態・起業の有無　【従地位･雇形･起業有無】</v>
      </c>
      <c r="D20" s="230"/>
      <c r="E20" s="230"/>
      <c r="F20" s="230"/>
      <c r="G20" s="230"/>
      <c r="H20" s="230"/>
      <c r="I20" s="230"/>
      <c r="J20" s="230"/>
      <c r="K20" s="230"/>
      <c r="L20" s="230"/>
      <c r="M20" s="230"/>
      <c r="N20" s="230"/>
      <c r="O20" s="230"/>
      <c r="P20" s="230"/>
      <c r="Q20" s="230"/>
      <c r="R20" s="230"/>
      <c r="S20" s="230"/>
      <c r="T20" s="230"/>
      <c r="U20" s="230"/>
      <c r="V20" s="230"/>
      <c r="W20" s="230"/>
      <c r="X20" s="230"/>
    </row>
    <row r="21" spans="2:24" ht="14" x14ac:dyDescent="0.2">
      <c r="B21" s="147" t="s">
        <v>547</v>
      </c>
      <c r="C21" s="230" t="str">
        <f>HYPERLINK("#分類事項一覧! $B$295 "," 従業上の地位・雇用形態・雇用契約期間の定めの有無　【従地位･雇形･契約期間】")</f>
        <v xml:space="preserve"> 従業上の地位・雇用形態・雇用契約期間の定めの有無　【従地位･雇形･契約期間】</v>
      </c>
      <c r="D21" s="230"/>
      <c r="E21" s="230"/>
      <c r="F21" s="230"/>
      <c r="G21" s="230"/>
      <c r="H21" s="230"/>
      <c r="I21" s="230"/>
      <c r="J21" s="230"/>
      <c r="K21" s="230"/>
      <c r="L21" s="230"/>
      <c r="M21" s="230"/>
      <c r="N21" s="230"/>
      <c r="O21" s="230"/>
      <c r="P21" s="230"/>
      <c r="Q21" s="230"/>
      <c r="R21" s="230"/>
      <c r="S21" s="230"/>
      <c r="T21" s="230"/>
      <c r="U21" s="230"/>
      <c r="V21" s="230"/>
      <c r="W21" s="230"/>
      <c r="X21" s="230"/>
    </row>
    <row r="22" spans="2:24" ht="14" x14ac:dyDescent="0.2">
      <c r="B22" s="147" t="s">
        <v>548</v>
      </c>
      <c r="C22" s="230" t="str">
        <f>HYPERLINK("#分類事項一覧! $B$326 "," 雇用契約期間の定めの有無　【契約期間】")</f>
        <v xml:space="preserve"> 雇用契約期間の定めの有無　【契約期間】</v>
      </c>
      <c r="D22" s="230"/>
      <c r="E22" s="230"/>
      <c r="F22" s="230"/>
      <c r="G22" s="230"/>
      <c r="H22" s="230"/>
      <c r="I22" s="230"/>
      <c r="J22" s="230"/>
      <c r="K22" s="230"/>
      <c r="L22" s="230"/>
      <c r="M22" s="230"/>
      <c r="N22" s="230"/>
      <c r="O22" s="230"/>
      <c r="P22" s="230"/>
      <c r="Q22" s="230"/>
      <c r="R22" s="230"/>
      <c r="S22" s="230"/>
      <c r="T22" s="230"/>
      <c r="U22" s="230"/>
      <c r="V22" s="230"/>
      <c r="W22" s="230"/>
      <c r="X22" s="230"/>
    </row>
    <row r="23" spans="2:24" ht="14" x14ac:dyDescent="0.2">
      <c r="B23" s="147" t="s">
        <v>549</v>
      </c>
      <c r="C23" s="230" t="str">
        <f>HYPERLINK("#分類事項一覧! $B$344 "," 雇用契約の更新回数　【契約更新回数】")</f>
        <v xml:space="preserve"> 雇用契約の更新回数　【契約更新回数】</v>
      </c>
      <c r="D23" s="230"/>
      <c r="E23" s="230"/>
      <c r="F23" s="230"/>
      <c r="G23" s="230"/>
      <c r="H23" s="230"/>
      <c r="I23" s="230"/>
      <c r="J23" s="230"/>
      <c r="K23" s="230"/>
      <c r="L23" s="230"/>
      <c r="M23" s="230"/>
      <c r="N23" s="230"/>
      <c r="O23" s="230"/>
      <c r="P23" s="230"/>
      <c r="Q23" s="230"/>
      <c r="R23" s="230"/>
      <c r="S23" s="230"/>
      <c r="T23" s="230"/>
      <c r="U23" s="230"/>
      <c r="V23" s="230"/>
      <c r="W23" s="230"/>
      <c r="X23" s="230"/>
    </row>
    <row r="24" spans="2:24" ht="14" x14ac:dyDescent="0.2">
      <c r="B24" s="147" t="s">
        <v>550</v>
      </c>
      <c r="C24" s="230" t="str">
        <f>HYPERLINK("#分類事項一覧! $B$358 "," 産業　【産業】")</f>
        <v xml:space="preserve"> 産業　【産業】</v>
      </c>
      <c r="D24" s="230"/>
      <c r="E24" s="230"/>
      <c r="F24" s="230"/>
      <c r="G24" s="230"/>
      <c r="H24" s="230"/>
      <c r="I24" s="230"/>
      <c r="J24" s="230"/>
      <c r="K24" s="230"/>
      <c r="L24" s="230"/>
      <c r="M24" s="230"/>
      <c r="N24" s="230"/>
      <c r="O24" s="230"/>
      <c r="P24" s="230"/>
      <c r="Q24" s="230"/>
      <c r="R24" s="230"/>
      <c r="S24" s="230"/>
      <c r="T24" s="230"/>
      <c r="U24" s="230"/>
      <c r="V24" s="230"/>
      <c r="W24" s="230"/>
      <c r="X24" s="230"/>
    </row>
    <row r="25" spans="2:24" ht="14" x14ac:dyDescent="0.2">
      <c r="B25" s="147" t="s">
        <v>551</v>
      </c>
      <c r="C25" s="230" t="str">
        <f>HYPERLINK("#分類事項一覧! $B$395 "," 職業　【職業】")</f>
        <v xml:space="preserve"> 職業　【職業】</v>
      </c>
      <c r="D25" s="230"/>
      <c r="E25" s="230"/>
      <c r="F25" s="230"/>
      <c r="G25" s="230"/>
      <c r="H25" s="230"/>
      <c r="I25" s="230"/>
      <c r="J25" s="230"/>
      <c r="K25" s="230"/>
      <c r="L25" s="230"/>
      <c r="M25" s="230"/>
      <c r="N25" s="230"/>
      <c r="O25" s="230"/>
      <c r="P25" s="230"/>
      <c r="Q25" s="230"/>
      <c r="R25" s="230"/>
      <c r="S25" s="230"/>
      <c r="T25" s="230"/>
      <c r="U25" s="230"/>
      <c r="V25" s="230"/>
      <c r="W25" s="230"/>
      <c r="X25" s="230"/>
    </row>
    <row r="26" spans="2:24" ht="14" x14ac:dyDescent="0.2">
      <c r="B26" s="147" t="s">
        <v>552</v>
      </c>
      <c r="C26" s="230" t="str">
        <f>HYPERLINK("#分類事項一覧! $B$433 "," 従業者規模　【従業規模】")</f>
        <v xml:space="preserve"> 従業者規模　【従業規模】</v>
      </c>
      <c r="D26" s="230"/>
      <c r="E26" s="230"/>
      <c r="F26" s="230"/>
      <c r="G26" s="230"/>
      <c r="H26" s="230"/>
      <c r="I26" s="230"/>
      <c r="J26" s="230"/>
      <c r="K26" s="230"/>
      <c r="L26" s="230"/>
      <c r="M26" s="230"/>
      <c r="N26" s="230"/>
      <c r="O26" s="230"/>
      <c r="P26" s="230"/>
      <c r="Q26" s="230"/>
      <c r="R26" s="230"/>
      <c r="S26" s="230"/>
      <c r="T26" s="230"/>
      <c r="U26" s="230"/>
      <c r="V26" s="230"/>
      <c r="W26" s="230"/>
      <c r="X26" s="230"/>
    </row>
    <row r="27" spans="2:24" ht="14" x14ac:dyDescent="0.2">
      <c r="B27" s="147" t="s">
        <v>553</v>
      </c>
      <c r="C27" s="230" t="str">
        <f>HYPERLINK("#分類事項一覧! $B$453 "," 経営組織・従業上の地位・雇用形態　【経営組織･従地位･雇形】")</f>
        <v xml:space="preserve"> 経営組織・従業上の地位・雇用形態　【経営組織･従地位･雇形】</v>
      </c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0"/>
      <c r="T27" s="230"/>
      <c r="U27" s="230"/>
      <c r="V27" s="230"/>
      <c r="W27" s="230"/>
      <c r="X27" s="230"/>
    </row>
    <row r="28" spans="2:24" ht="14" x14ac:dyDescent="0.2">
      <c r="B28" s="147" t="s">
        <v>554</v>
      </c>
      <c r="C28" s="230" t="str">
        <f>HYPERLINK("#分類事項一覧! $B$467 "," 年間就業日数　【年間日数】")</f>
        <v xml:space="preserve"> 年間就業日数　【年間日数】</v>
      </c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0"/>
      <c r="T28" s="230"/>
      <c r="U28" s="230"/>
      <c r="V28" s="230"/>
      <c r="W28" s="230"/>
      <c r="X28" s="230"/>
    </row>
    <row r="29" spans="2:24" ht="14" x14ac:dyDescent="0.2">
      <c r="B29" s="147" t="s">
        <v>555</v>
      </c>
      <c r="C29" s="230" t="str">
        <f>HYPERLINK("#分類事項一覧! $B$478 "," 年間就業日数・就業の規則性・週間就業時間　【年間日数･規則性･週間時間】")</f>
        <v xml:space="preserve"> 年間就業日数・就業の規則性・週間就業時間　【年間日数･規則性･週間時間】</v>
      </c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0"/>
      <c r="T29" s="230"/>
      <c r="U29" s="230"/>
      <c r="V29" s="230"/>
      <c r="W29" s="230"/>
      <c r="X29" s="230"/>
    </row>
    <row r="30" spans="2:24" ht="14" x14ac:dyDescent="0.2">
      <c r="B30" s="147" t="s">
        <v>556</v>
      </c>
      <c r="C30" s="230" t="str">
        <f>HYPERLINK("#分類事項一覧! $B$600 "," テレワーク実施の有無・頻度　【テレ実施有無･頻度】")</f>
        <v xml:space="preserve"> テレワーク実施の有無・頻度　【テレ実施有無･頻度】</v>
      </c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0"/>
      <c r="T30" s="230"/>
      <c r="U30" s="230"/>
      <c r="V30" s="230"/>
      <c r="W30" s="230"/>
      <c r="X30" s="230"/>
    </row>
    <row r="31" spans="2:24" ht="14" x14ac:dyDescent="0.2">
      <c r="B31" s="147" t="s">
        <v>557</v>
      </c>
      <c r="C31" s="230" t="str">
        <f>HYPERLINK("#分類事項一覧! $B$609 "," テレワーク実施の場所　【テレ実施場所】")</f>
        <v xml:space="preserve"> テレワーク実施の場所　【テレ実施場所】</v>
      </c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0"/>
      <c r="T31" s="230"/>
      <c r="U31" s="230"/>
      <c r="V31" s="230"/>
      <c r="W31" s="230"/>
      <c r="X31" s="230"/>
    </row>
    <row r="32" spans="2:24" ht="14" x14ac:dyDescent="0.2">
      <c r="B32" s="147" t="s">
        <v>558</v>
      </c>
      <c r="C32" s="230" t="str">
        <f>HYPERLINK("#分類事項一覧! $B$617 "," テレワーク実施の有無・頻度・テレワーク実施の場所　【テレ実施有無･頻度･テレ実施場所】")</f>
        <v xml:space="preserve"> テレワーク実施の有無・頻度・テレワーク実施の場所　【テレ実施有無･頻度･テレ実施場所】</v>
      </c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0"/>
      <c r="T32" s="230"/>
      <c r="U32" s="230"/>
      <c r="V32" s="230"/>
      <c r="W32" s="230"/>
      <c r="X32" s="230"/>
    </row>
    <row r="33" spans="2:24" ht="14" x14ac:dyDescent="0.2">
      <c r="B33" s="147" t="s">
        <v>559</v>
      </c>
      <c r="C33" s="230" t="str">
        <f>HYPERLINK("#分類事項一覧! $B$634 "," 所得（主な仕事からの年間収入・収益）　【所得】")</f>
        <v xml:space="preserve"> 所得（主な仕事からの年間収入・収益）　【所得】</v>
      </c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0"/>
      <c r="T33" s="230"/>
      <c r="U33" s="230"/>
      <c r="V33" s="230"/>
      <c r="W33" s="230"/>
      <c r="X33" s="230"/>
    </row>
    <row r="34" spans="2:24" ht="14" x14ac:dyDescent="0.2">
      <c r="B34" s="147" t="s">
        <v>560</v>
      </c>
      <c r="C34" s="230" t="str">
        <f>HYPERLINK("#分類事項一覧! $B$657 "," 就業開始時期　【就開時期】")</f>
        <v xml:space="preserve"> 就業開始時期　【就開時期】</v>
      </c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0"/>
      <c r="T34" s="230"/>
      <c r="U34" s="230"/>
      <c r="V34" s="230"/>
      <c r="W34" s="230"/>
      <c r="X34" s="230"/>
    </row>
    <row r="35" spans="2:24" ht="14" x14ac:dyDescent="0.2">
      <c r="B35" s="147" t="s">
        <v>561</v>
      </c>
      <c r="C35" s="230" t="str">
        <f>HYPERLINK("#分類事項一覧! $B$677 "," 継続就業期間　【継続期間】")</f>
        <v xml:space="preserve"> 継続就業期間　【継続期間】</v>
      </c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</row>
    <row r="36" spans="2:24" ht="14" x14ac:dyDescent="0.2">
      <c r="B36" s="147" t="s">
        <v>562</v>
      </c>
      <c r="C36" s="230" t="str">
        <f>HYPERLINK("#分類事項一覧! $B$694 "," 現職に就いた理由　【就理由】")</f>
        <v xml:space="preserve"> 現職に就いた理由　【就理由】</v>
      </c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</row>
    <row r="37" spans="2:24" ht="14" x14ac:dyDescent="0.2">
      <c r="B37" s="147" t="s">
        <v>563</v>
      </c>
      <c r="C37" s="230" t="str">
        <f>HYPERLINK("#分類事項一覧! $B$710 "," 現職の就業形態に就いている理由　【就形理由】")</f>
        <v xml:space="preserve"> 現職の就業形態に就いている理由　【就形理由】</v>
      </c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230"/>
      <c r="U37" s="230"/>
      <c r="V37" s="230"/>
      <c r="W37" s="230"/>
      <c r="X37" s="230"/>
    </row>
    <row r="38" spans="2:24" ht="14" x14ac:dyDescent="0.2">
      <c r="B38" s="147" t="s">
        <v>564</v>
      </c>
      <c r="C38" s="230" t="str">
        <f>HYPERLINK("#分類事項一覧! $B$731 "," 就業調整の有無　【調整有無】")</f>
        <v xml:space="preserve"> 就業調整の有無　【調整有無】</v>
      </c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</row>
    <row r="39" spans="2:24" ht="14" x14ac:dyDescent="0.2">
      <c r="B39" s="147" t="s">
        <v>565</v>
      </c>
      <c r="C39" s="230" t="str">
        <f>HYPERLINK("#分類事項一覧! $B$740 "," 就業希望意識　【就希意識】")</f>
        <v xml:space="preserve"> 就業希望意識　【就希意識】</v>
      </c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</row>
    <row r="40" spans="2:24" ht="14" x14ac:dyDescent="0.2">
      <c r="B40" s="147" t="s">
        <v>566</v>
      </c>
      <c r="C40" s="230" t="str">
        <f>HYPERLINK("#分類事項一覧! $B$751 "," 就業希望意識・就業時間希望・求職活動の有無　【就希意識･就時希望･求活】")</f>
        <v xml:space="preserve"> 就業希望意識・就業時間希望・求職活動の有無　【就希意識･就時希望･求活】</v>
      </c>
      <c r="D40" s="230"/>
      <c r="E40" s="230"/>
      <c r="F40" s="230"/>
      <c r="G40" s="230"/>
      <c r="H40" s="230"/>
      <c r="I40" s="230"/>
      <c r="J40" s="230"/>
      <c r="K40" s="230"/>
      <c r="L40" s="230"/>
      <c r="M40" s="230"/>
      <c r="N40" s="230"/>
      <c r="O40" s="230"/>
      <c r="P40" s="230"/>
      <c r="Q40" s="230"/>
      <c r="R40" s="230"/>
      <c r="S40" s="230"/>
      <c r="T40" s="230"/>
      <c r="U40" s="230"/>
      <c r="V40" s="230"/>
      <c r="W40" s="230"/>
      <c r="X40" s="230"/>
    </row>
    <row r="41" spans="2:24" ht="14" x14ac:dyDescent="0.2">
      <c r="B41" s="147" t="s">
        <v>567</v>
      </c>
      <c r="C41" s="230" t="str">
        <f>HYPERLINK("#分類事項一覧! $B$772 "," 転職希望理由　【転希理由】")</f>
        <v xml:space="preserve"> 転職希望理由　【転希理由】</v>
      </c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  <c r="O41" s="230"/>
      <c r="P41" s="230"/>
      <c r="Q41" s="230"/>
      <c r="R41" s="230"/>
      <c r="S41" s="230"/>
      <c r="T41" s="230"/>
      <c r="U41" s="230"/>
      <c r="V41" s="230"/>
      <c r="W41" s="230"/>
      <c r="X41" s="230"/>
    </row>
    <row r="42" spans="2:24" ht="14" x14ac:dyDescent="0.2">
      <c r="B42" s="147" t="s">
        <v>568</v>
      </c>
      <c r="C42" s="230" t="str">
        <f>HYPERLINK("#分類事項一覧! $B$788 "," 就業時間希望　【就時希望】")</f>
        <v xml:space="preserve"> 就業時間希望　【就時希望】</v>
      </c>
      <c r="D42" s="230"/>
      <c r="E42" s="230"/>
      <c r="F42" s="230"/>
      <c r="G42" s="230"/>
      <c r="H42" s="230"/>
      <c r="I42" s="230"/>
      <c r="J42" s="230"/>
      <c r="K42" s="230"/>
      <c r="L42" s="230"/>
      <c r="M42" s="230"/>
      <c r="N42" s="230"/>
      <c r="O42" s="230"/>
      <c r="P42" s="230"/>
      <c r="Q42" s="230"/>
      <c r="R42" s="230"/>
      <c r="S42" s="230"/>
      <c r="T42" s="230"/>
      <c r="U42" s="230"/>
      <c r="V42" s="230"/>
      <c r="W42" s="230"/>
      <c r="X42" s="230"/>
    </row>
    <row r="43" spans="2:24" ht="14" x14ac:dyDescent="0.2">
      <c r="B43" s="147" t="s">
        <v>569</v>
      </c>
      <c r="C43" s="230" t="str">
        <f>HYPERLINK("#分類事項一覧! $B$798 "," 副業の有無　【副業有無】")</f>
        <v xml:space="preserve"> 副業の有無　【副業有無】</v>
      </c>
      <c r="D43" s="230"/>
      <c r="E43" s="230"/>
      <c r="F43" s="230"/>
      <c r="G43" s="230"/>
      <c r="H43" s="230"/>
      <c r="I43" s="230"/>
      <c r="J43" s="230"/>
      <c r="K43" s="230"/>
      <c r="L43" s="230"/>
      <c r="M43" s="230"/>
      <c r="N43" s="230"/>
      <c r="O43" s="230"/>
      <c r="P43" s="230"/>
      <c r="Q43" s="230"/>
      <c r="R43" s="230"/>
      <c r="S43" s="230"/>
      <c r="T43" s="230"/>
      <c r="U43" s="230"/>
      <c r="V43" s="230"/>
      <c r="W43" s="230"/>
      <c r="X43" s="230"/>
    </row>
    <row r="44" spans="2:24" ht="14" x14ac:dyDescent="0.2">
      <c r="B44" s="147" t="s">
        <v>570</v>
      </c>
      <c r="C44" s="230" t="str">
        <f>HYPERLINK("#分類事項一覧! $B$807 "," 副業の有無・副業の従業上の地位・雇用形態　【副業有無･副業従地位･雇形】")</f>
        <v xml:space="preserve"> 副業の有無・副業の従業上の地位・雇用形態　【副業有無･副業従地位･雇形】</v>
      </c>
      <c r="D44" s="230"/>
      <c r="E44" s="230"/>
      <c r="F44" s="230"/>
      <c r="G44" s="230"/>
      <c r="H44" s="230"/>
      <c r="I44" s="230"/>
      <c r="J44" s="230"/>
      <c r="K44" s="230"/>
      <c r="L44" s="230"/>
      <c r="M44" s="230"/>
      <c r="N44" s="230"/>
      <c r="O44" s="230"/>
      <c r="P44" s="230"/>
      <c r="Q44" s="230"/>
      <c r="R44" s="230"/>
      <c r="S44" s="230"/>
      <c r="T44" s="230"/>
      <c r="U44" s="230"/>
      <c r="V44" s="230"/>
      <c r="W44" s="230"/>
      <c r="X44" s="230"/>
    </row>
    <row r="45" spans="2:24" ht="14" x14ac:dyDescent="0.2">
      <c r="B45" s="147" t="s">
        <v>571</v>
      </c>
      <c r="C45" s="230" t="str">
        <f>HYPERLINK("#分類事項一覧! $B$818 "," フリーランスの本業・副業の別　【フリー本業･副業別】")</f>
        <v xml:space="preserve"> フリーランスの本業・副業の別　【フリー本業･副業別】</v>
      </c>
      <c r="D45" s="230"/>
      <c r="E45" s="230"/>
      <c r="F45" s="230"/>
      <c r="G45" s="230"/>
      <c r="H45" s="230"/>
      <c r="I45" s="230"/>
      <c r="J45" s="230"/>
      <c r="K45" s="230"/>
      <c r="L45" s="230"/>
      <c r="M45" s="230"/>
      <c r="N45" s="230"/>
      <c r="O45" s="230"/>
      <c r="P45" s="230"/>
      <c r="Q45" s="230"/>
      <c r="R45" s="230"/>
      <c r="S45" s="230"/>
      <c r="T45" s="230"/>
      <c r="U45" s="230"/>
      <c r="V45" s="230"/>
      <c r="W45" s="230"/>
      <c r="X45" s="230"/>
    </row>
    <row r="46" spans="2:24" ht="14" x14ac:dyDescent="0.2">
      <c r="B46" s="147" t="s">
        <v>572</v>
      </c>
      <c r="C46" s="230" t="str">
        <f>HYPERLINK("#分類事項一覧! $B$828 "," フリーランスの本業・副業の別・従業上の地位・雇用形態　【フリー本業･副業別･従地位･雇形】")</f>
        <v xml:space="preserve"> フリーランスの本業・副業の別・従業上の地位・雇用形態　【フリー本業･副業別･従地位･雇形】</v>
      </c>
      <c r="D46" s="230"/>
      <c r="E46" s="230"/>
      <c r="F46" s="230"/>
      <c r="G46" s="230"/>
      <c r="H46" s="230"/>
      <c r="I46" s="230"/>
      <c r="J46" s="230"/>
      <c r="K46" s="230"/>
      <c r="L46" s="230"/>
      <c r="M46" s="230"/>
      <c r="N46" s="230"/>
      <c r="O46" s="230"/>
      <c r="P46" s="230"/>
      <c r="Q46" s="230"/>
      <c r="R46" s="230"/>
      <c r="S46" s="230"/>
      <c r="T46" s="230"/>
      <c r="U46" s="230"/>
      <c r="V46" s="230"/>
      <c r="W46" s="230"/>
      <c r="X46" s="230"/>
    </row>
    <row r="47" spans="2:24" ht="14" x14ac:dyDescent="0.2">
      <c r="B47" s="147" t="s">
        <v>573</v>
      </c>
      <c r="C47" s="230" t="str">
        <f>HYPERLINK("#分類事項一覧! $B$846 "," 就業希望の有無・求職活動の有無　【就希有無･求活】")</f>
        <v xml:space="preserve"> 就業希望の有無・求職活動の有無　【就希有無･求活】</v>
      </c>
      <c r="D47" s="230"/>
      <c r="E47" s="230"/>
      <c r="F47" s="230"/>
      <c r="G47" s="230"/>
      <c r="H47" s="230"/>
      <c r="I47" s="230"/>
      <c r="J47" s="230"/>
      <c r="K47" s="230"/>
      <c r="L47" s="230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</row>
    <row r="48" spans="2:24" ht="13.5" customHeight="1" x14ac:dyDescent="0.2">
      <c r="B48" s="147" t="s">
        <v>574</v>
      </c>
      <c r="C48" s="230" t="str">
        <f>HYPERLINK("#分類事項一覧! $B$857 "," 就業希望の有無・希望する仕事の形態・就業希望時期　【就希有無･希望形態･就希時期】")</f>
        <v xml:space="preserve"> 就業希望の有無・希望する仕事の形態・就業希望時期　【就希有無･希望形態･就希時期】</v>
      </c>
      <c r="D48" s="230"/>
      <c r="E48" s="230"/>
      <c r="F48" s="230"/>
      <c r="G48" s="230"/>
      <c r="H48" s="230"/>
      <c r="I48" s="230"/>
      <c r="J48" s="230"/>
      <c r="K48" s="230"/>
      <c r="L48" s="230"/>
      <c r="M48" s="230"/>
      <c r="N48" s="230"/>
      <c r="O48" s="230"/>
      <c r="P48" s="230"/>
      <c r="Q48" s="230"/>
      <c r="R48" s="230"/>
      <c r="S48" s="230"/>
      <c r="T48" s="230"/>
      <c r="U48" s="230"/>
      <c r="V48" s="230"/>
      <c r="W48" s="230"/>
      <c r="X48" s="230"/>
    </row>
    <row r="49" spans="2:24" ht="14" x14ac:dyDescent="0.2">
      <c r="B49" s="147" t="s">
        <v>575</v>
      </c>
      <c r="C49" s="230" t="str">
        <f>HYPERLINK("#分類事項一覧! $B$869 "," 就業希望理由　【就希理由】")</f>
        <v xml:space="preserve"> 就業希望理由　【就希理由】</v>
      </c>
      <c r="D49" s="230"/>
      <c r="E49" s="230"/>
      <c r="F49" s="230"/>
      <c r="G49" s="230"/>
      <c r="H49" s="230"/>
      <c r="I49" s="230"/>
      <c r="J49" s="230"/>
      <c r="K49" s="230"/>
      <c r="L49" s="230"/>
      <c r="M49" s="230"/>
      <c r="N49" s="230"/>
      <c r="O49" s="230"/>
      <c r="P49" s="230"/>
      <c r="Q49" s="230"/>
      <c r="R49" s="230"/>
      <c r="S49" s="230"/>
      <c r="T49" s="230"/>
      <c r="U49" s="230"/>
      <c r="V49" s="230"/>
      <c r="W49" s="230"/>
      <c r="X49" s="230"/>
    </row>
    <row r="50" spans="2:24" ht="14" x14ac:dyDescent="0.2">
      <c r="B50" s="147" t="s">
        <v>576</v>
      </c>
      <c r="C50" s="230" t="str">
        <f>HYPERLINK("#分類事項一覧! $B$884 "," 希望する仕事の種類　【希望種類】")</f>
        <v xml:space="preserve"> 希望する仕事の種類　【希望種類】</v>
      </c>
      <c r="D50" s="230"/>
      <c r="E50" s="230"/>
      <c r="F50" s="230"/>
      <c r="G50" s="230"/>
      <c r="H50" s="230"/>
      <c r="I50" s="230"/>
      <c r="J50" s="230"/>
      <c r="K50" s="230"/>
      <c r="L50" s="230"/>
      <c r="M50" s="230"/>
      <c r="N50" s="230"/>
      <c r="O50" s="230"/>
      <c r="P50" s="230"/>
      <c r="Q50" s="230"/>
      <c r="R50" s="230"/>
      <c r="S50" s="230"/>
      <c r="T50" s="230"/>
      <c r="U50" s="230"/>
      <c r="V50" s="230"/>
      <c r="W50" s="230"/>
      <c r="X50" s="230"/>
    </row>
    <row r="51" spans="2:24" ht="14" x14ac:dyDescent="0.2">
      <c r="B51" s="147" t="s">
        <v>577</v>
      </c>
      <c r="C51" s="230" t="str">
        <f>HYPERLINK("#分類事項一覧! $B$903 "," 希望する仕事の形態　【希望形態】")</f>
        <v xml:space="preserve"> 希望する仕事の形態　【希望形態】</v>
      </c>
      <c r="D51" s="230"/>
      <c r="E51" s="230"/>
      <c r="F51" s="230"/>
      <c r="G51" s="230"/>
      <c r="H51" s="230"/>
      <c r="I51" s="230"/>
      <c r="J51" s="230"/>
      <c r="K51" s="230"/>
      <c r="L51" s="230"/>
      <c r="M51" s="230"/>
      <c r="N51" s="230"/>
      <c r="O51" s="230"/>
      <c r="P51" s="230"/>
      <c r="Q51" s="230"/>
      <c r="R51" s="230"/>
      <c r="S51" s="230"/>
      <c r="T51" s="230"/>
      <c r="U51" s="230"/>
      <c r="V51" s="230"/>
      <c r="W51" s="230"/>
      <c r="X51" s="230"/>
    </row>
    <row r="52" spans="2:24" ht="14" x14ac:dyDescent="0.2">
      <c r="B52" s="147" t="s">
        <v>578</v>
      </c>
      <c r="C52" s="230" t="str">
        <f>HYPERLINK("#分類事項一覧! $B$918 "," 求職活動の有無　【求活】")</f>
        <v xml:space="preserve"> 求職活動の有無　【求活】</v>
      </c>
      <c r="D52" s="230"/>
      <c r="E52" s="230"/>
      <c r="F52" s="230"/>
      <c r="G52" s="230"/>
      <c r="H52" s="230"/>
      <c r="I52" s="230"/>
      <c r="J52" s="230"/>
      <c r="K52" s="230"/>
      <c r="L52" s="230"/>
      <c r="M52" s="230"/>
      <c r="N52" s="230"/>
      <c r="O52" s="230"/>
      <c r="P52" s="230"/>
      <c r="Q52" s="230"/>
      <c r="R52" s="230"/>
      <c r="S52" s="230"/>
      <c r="T52" s="230"/>
      <c r="U52" s="230"/>
      <c r="V52" s="230"/>
      <c r="W52" s="230"/>
      <c r="X52" s="230"/>
    </row>
    <row r="53" spans="2:24" ht="14" x14ac:dyDescent="0.2">
      <c r="B53" s="147" t="s">
        <v>579</v>
      </c>
      <c r="C53" s="230" t="str">
        <f>HYPERLINK("#分類事項一覧! $B$926 "," 非求職理由　【非求理由】")</f>
        <v xml:space="preserve"> 非求職理由　【非求理由】</v>
      </c>
      <c r="D53" s="230"/>
      <c r="E53" s="230"/>
      <c r="F53" s="230"/>
      <c r="G53" s="230"/>
      <c r="H53" s="230"/>
      <c r="I53" s="230"/>
      <c r="J53" s="230"/>
      <c r="K53" s="230"/>
      <c r="L53" s="230"/>
      <c r="M53" s="230"/>
      <c r="N53" s="230"/>
      <c r="O53" s="230"/>
      <c r="P53" s="230"/>
      <c r="Q53" s="230"/>
      <c r="R53" s="230"/>
      <c r="S53" s="230"/>
      <c r="T53" s="230"/>
      <c r="U53" s="230"/>
      <c r="V53" s="230"/>
      <c r="W53" s="230"/>
      <c r="X53" s="230"/>
    </row>
    <row r="54" spans="2:24" ht="14" x14ac:dyDescent="0.2">
      <c r="B54" s="147" t="s">
        <v>580</v>
      </c>
      <c r="C54" s="230" t="str">
        <f>HYPERLINK("#分類事項一覧! $B$944 "," 求職期間　【求職期間】")</f>
        <v xml:space="preserve"> 求職期間　【求職期間】</v>
      </c>
      <c r="D54" s="230"/>
      <c r="E54" s="230"/>
      <c r="F54" s="230"/>
      <c r="G54" s="230"/>
      <c r="H54" s="230"/>
      <c r="I54" s="230"/>
      <c r="J54" s="230"/>
      <c r="K54" s="230"/>
      <c r="L54" s="230"/>
      <c r="M54" s="230"/>
      <c r="N54" s="230"/>
      <c r="O54" s="230"/>
      <c r="P54" s="230"/>
      <c r="Q54" s="230"/>
      <c r="R54" s="230"/>
      <c r="S54" s="230"/>
      <c r="T54" s="230"/>
      <c r="U54" s="230"/>
      <c r="V54" s="230"/>
      <c r="W54" s="230"/>
      <c r="X54" s="230"/>
    </row>
    <row r="55" spans="2:24" ht="14" x14ac:dyDescent="0.2">
      <c r="B55" s="147" t="s">
        <v>581</v>
      </c>
      <c r="C55" s="230" t="str">
        <f>HYPERLINK("#分類事項一覧! $B$966 "," 就業希望時期　【就希時期】")</f>
        <v xml:space="preserve"> 就業希望時期　【就希時期】</v>
      </c>
      <c r="D55" s="230"/>
      <c r="E55" s="230"/>
      <c r="F55" s="230"/>
      <c r="G55" s="230"/>
      <c r="H55" s="230"/>
      <c r="I55" s="230"/>
      <c r="J55" s="230"/>
      <c r="K55" s="230"/>
      <c r="L55" s="230"/>
      <c r="M55" s="230"/>
      <c r="N55" s="230"/>
      <c r="O55" s="230"/>
      <c r="P55" s="230"/>
      <c r="Q55" s="230"/>
      <c r="R55" s="230"/>
      <c r="S55" s="230"/>
      <c r="T55" s="230"/>
      <c r="U55" s="230"/>
      <c r="V55" s="230"/>
      <c r="W55" s="230"/>
      <c r="X55" s="230"/>
    </row>
    <row r="56" spans="2:24" ht="14" x14ac:dyDescent="0.2">
      <c r="B56" s="147" t="s">
        <v>582</v>
      </c>
      <c r="C56" s="230" t="str">
        <f>HYPERLINK("#分類事項一覧! $B$974 "," 非就業希望理由　【非就希理由】")</f>
        <v xml:space="preserve"> 非就業希望理由　【非就希理由】</v>
      </c>
      <c r="D56" s="230"/>
      <c r="E56" s="230"/>
      <c r="F56" s="230"/>
      <c r="G56" s="230"/>
      <c r="H56" s="230"/>
      <c r="I56" s="230"/>
      <c r="J56" s="230"/>
      <c r="K56" s="230"/>
      <c r="L56" s="230"/>
      <c r="M56" s="230"/>
      <c r="N56" s="230"/>
      <c r="O56" s="230"/>
      <c r="P56" s="230"/>
      <c r="Q56" s="230"/>
      <c r="R56" s="230"/>
      <c r="S56" s="230"/>
      <c r="T56" s="230"/>
      <c r="U56" s="230"/>
      <c r="V56" s="230"/>
      <c r="W56" s="230"/>
      <c r="X56" s="230"/>
    </row>
    <row r="57" spans="2:24" ht="14" x14ac:dyDescent="0.2">
      <c r="B57" s="147" t="s">
        <v>583</v>
      </c>
      <c r="C57" s="230" t="str">
        <f>HYPERLINK("#分類事項一覧! $B$992 "," 就業異動　【異動】")</f>
        <v xml:space="preserve"> 就業異動　【異動】</v>
      </c>
      <c r="D57" s="230"/>
      <c r="E57" s="230"/>
      <c r="F57" s="230"/>
      <c r="G57" s="230"/>
      <c r="H57" s="230"/>
      <c r="I57" s="230"/>
      <c r="J57" s="230"/>
      <c r="K57" s="230"/>
      <c r="L57" s="230"/>
      <c r="M57" s="230"/>
      <c r="N57" s="230"/>
      <c r="O57" s="230"/>
      <c r="P57" s="230"/>
      <c r="Q57" s="230"/>
      <c r="R57" s="230"/>
      <c r="S57" s="230"/>
      <c r="T57" s="230"/>
      <c r="U57" s="230"/>
      <c r="V57" s="230"/>
      <c r="W57" s="230"/>
      <c r="X57" s="230"/>
    </row>
    <row r="58" spans="2:24" ht="14" x14ac:dyDescent="0.2">
      <c r="B58" s="147" t="s">
        <v>584</v>
      </c>
      <c r="C58" s="230" t="str">
        <f>HYPERLINK("#分類事項一覧! $B$1003 "," 過去１年間の就業異動　【過１異動】")</f>
        <v xml:space="preserve"> 過去１年間の就業異動　【過１異動】</v>
      </c>
      <c r="D58" s="230"/>
      <c r="E58" s="230"/>
      <c r="F58" s="230"/>
      <c r="G58" s="230"/>
      <c r="H58" s="230"/>
      <c r="I58" s="230"/>
      <c r="J58" s="230"/>
      <c r="K58" s="230"/>
      <c r="L58" s="230"/>
      <c r="M58" s="230"/>
      <c r="N58" s="230"/>
      <c r="O58" s="230"/>
      <c r="P58" s="230"/>
      <c r="Q58" s="230"/>
      <c r="R58" s="230"/>
      <c r="S58" s="230"/>
      <c r="T58" s="230"/>
      <c r="U58" s="230"/>
      <c r="V58" s="230"/>
      <c r="W58" s="230"/>
      <c r="X58" s="230"/>
    </row>
    <row r="59" spans="2:24" ht="14" x14ac:dyDescent="0.2">
      <c r="B59" s="147" t="s">
        <v>585</v>
      </c>
      <c r="C59" s="230" t="str">
        <f>HYPERLINK("#分類事項一覧! $B$1015 "," 前職の離職時期　【前職離職時期】")</f>
        <v xml:space="preserve"> 前職の離職時期　【前職離職時期】</v>
      </c>
      <c r="D59" s="230"/>
      <c r="E59" s="230"/>
      <c r="F59" s="230"/>
      <c r="G59" s="230"/>
      <c r="H59" s="230"/>
      <c r="I59" s="230"/>
      <c r="J59" s="230"/>
      <c r="K59" s="230"/>
      <c r="L59" s="230"/>
      <c r="M59" s="230"/>
      <c r="N59" s="230"/>
      <c r="O59" s="230"/>
      <c r="P59" s="230"/>
      <c r="Q59" s="230"/>
      <c r="R59" s="230"/>
      <c r="S59" s="230"/>
      <c r="T59" s="230"/>
      <c r="U59" s="230"/>
      <c r="V59" s="230"/>
      <c r="W59" s="230"/>
      <c r="X59" s="230"/>
    </row>
    <row r="60" spans="2:24" ht="14" x14ac:dyDescent="0.2">
      <c r="B60" s="147" t="s">
        <v>586</v>
      </c>
      <c r="C60" s="230" t="str">
        <f>HYPERLINK("#分類事項一覧! $B$1052 "," 前職の離職理由　【前職離職理由】")</f>
        <v xml:space="preserve"> 前職の離職理由　【前職離職理由】</v>
      </c>
      <c r="D60" s="230"/>
      <c r="E60" s="230"/>
      <c r="F60" s="230"/>
      <c r="G60" s="230"/>
      <c r="H60" s="230"/>
      <c r="I60" s="230"/>
      <c r="J60" s="230"/>
      <c r="K60" s="230"/>
      <c r="L60" s="230"/>
      <c r="M60" s="230"/>
      <c r="N60" s="230"/>
      <c r="O60" s="230"/>
      <c r="P60" s="230"/>
      <c r="Q60" s="230"/>
      <c r="R60" s="230"/>
      <c r="S60" s="230"/>
      <c r="T60" s="230"/>
      <c r="U60" s="230"/>
      <c r="V60" s="230"/>
      <c r="W60" s="230"/>
      <c r="X60" s="230"/>
    </row>
    <row r="61" spans="2:24" ht="14" x14ac:dyDescent="0.2">
      <c r="B61" s="147" t="s">
        <v>587</v>
      </c>
      <c r="C61" s="230" t="str">
        <f>HYPERLINK("#分類事項一覧! $B$1074 "," 初職と現職等との関係　【初職現職関係】")</f>
        <v xml:space="preserve"> 初職と現職等との関係　【初職現職関係】</v>
      </c>
      <c r="D61" s="230"/>
      <c r="E61" s="230"/>
      <c r="F61" s="230"/>
      <c r="G61" s="230"/>
      <c r="H61" s="230"/>
      <c r="I61" s="230"/>
      <c r="J61" s="230"/>
      <c r="K61" s="230"/>
      <c r="L61" s="230"/>
      <c r="M61" s="230"/>
      <c r="N61" s="230"/>
      <c r="O61" s="230"/>
      <c r="P61" s="230"/>
      <c r="Q61" s="230"/>
      <c r="R61" s="230"/>
      <c r="S61" s="230"/>
      <c r="T61" s="230"/>
      <c r="U61" s="230"/>
      <c r="V61" s="230"/>
      <c r="W61" s="230"/>
      <c r="X61" s="230"/>
    </row>
    <row r="62" spans="2:24" ht="14" x14ac:dyDescent="0.2">
      <c r="B62" s="147" t="s">
        <v>588</v>
      </c>
      <c r="C62" s="230" t="str">
        <f>HYPERLINK("#分類事項一覧! $B$1084 "," 初職に就いた時期　【初就時期】")</f>
        <v xml:space="preserve"> 初職に就いた時期　【初就時期】</v>
      </c>
      <c r="D62" s="230"/>
      <c r="E62" s="230"/>
      <c r="F62" s="230"/>
      <c r="G62" s="230"/>
      <c r="H62" s="230"/>
      <c r="I62" s="230"/>
      <c r="J62" s="230"/>
      <c r="K62" s="230"/>
      <c r="L62" s="230"/>
      <c r="M62" s="230"/>
      <c r="N62" s="230"/>
      <c r="O62" s="230"/>
      <c r="P62" s="230"/>
      <c r="Q62" s="230"/>
      <c r="R62" s="230"/>
      <c r="S62" s="230"/>
      <c r="T62" s="230"/>
      <c r="U62" s="230"/>
      <c r="V62" s="230"/>
      <c r="W62" s="230"/>
      <c r="X62" s="230"/>
    </row>
    <row r="63" spans="2:24" ht="14" x14ac:dyDescent="0.2">
      <c r="B63" s="147" t="s">
        <v>589</v>
      </c>
      <c r="C63" s="230" t="str">
        <f>HYPERLINK("#分類事項一覧! $B$1101 "," 初職の従業上の地位・雇用形態　【初職従地位･雇形】")</f>
        <v xml:space="preserve"> 初職の従業上の地位・雇用形態　【初職従地位･雇形】</v>
      </c>
      <c r="D63" s="230"/>
      <c r="E63" s="230"/>
      <c r="F63" s="230"/>
      <c r="G63" s="230"/>
      <c r="H63" s="230"/>
      <c r="I63" s="230"/>
      <c r="J63" s="230"/>
      <c r="K63" s="230"/>
      <c r="L63" s="230"/>
      <c r="M63" s="230"/>
      <c r="N63" s="230"/>
      <c r="O63" s="230"/>
      <c r="P63" s="230"/>
      <c r="Q63" s="230"/>
      <c r="R63" s="230"/>
      <c r="S63" s="230"/>
      <c r="T63" s="230"/>
      <c r="U63" s="230"/>
      <c r="V63" s="230"/>
      <c r="W63" s="230"/>
      <c r="X63" s="230"/>
    </row>
    <row r="64" spans="2:24" ht="14" x14ac:dyDescent="0.2">
      <c r="B64" s="147" t="s">
        <v>590</v>
      </c>
      <c r="C64" s="230" t="str">
        <f>HYPERLINK("#分類事項一覧! $B$1119 "," 職業訓練・自己啓発の有無　【職訓･自啓有無】")</f>
        <v xml:space="preserve"> 職業訓練・自己啓発の有無　【職訓･自啓有無】</v>
      </c>
      <c r="D64" s="230"/>
      <c r="E64" s="230"/>
      <c r="F64" s="230"/>
      <c r="G64" s="230"/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230"/>
      <c r="S64" s="230"/>
      <c r="T64" s="230"/>
      <c r="U64" s="230"/>
      <c r="V64" s="230"/>
      <c r="W64" s="230"/>
      <c r="X64" s="230"/>
    </row>
    <row r="65" spans="2:24" ht="14" x14ac:dyDescent="0.2">
      <c r="B65" s="147" t="s">
        <v>591</v>
      </c>
      <c r="C65" s="230" t="str">
        <f>HYPERLINK("#分類事項一覧! $B$1127 "," 職業訓練・自己啓発の有無・職業訓練・自己啓発の内容　【職訓･自啓有無･職訓･自啓内容】")</f>
        <v xml:space="preserve"> 職業訓練・自己啓発の有無・職業訓練・自己啓発の内容　【職訓･自啓有無･職訓･自啓内容】</v>
      </c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  <c r="O65" s="230"/>
      <c r="P65" s="230"/>
      <c r="Q65" s="230"/>
      <c r="R65" s="230"/>
      <c r="S65" s="230"/>
      <c r="T65" s="230"/>
      <c r="U65" s="230"/>
      <c r="V65" s="230"/>
      <c r="W65" s="230"/>
      <c r="X65" s="230"/>
    </row>
    <row r="66" spans="2:24" ht="14" x14ac:dyDescent="0.2">
      <c r="B66" s="147" t="s">
        <v>592</v>
      </c>
      <c r="C66" s="230" t="str">
        <f>HYPERLINK("#分類事項一覧! $B$1162 "," 過去１年以内の転居の有無・転居前の居住地　【過１転居有無･転前居住地】")</f>
        <v xml:space="preserve"> 過去１年以内の転居の有無・転居前の居住地　【過１転居有無･転前居住地】</v>
      </c>
      <c r="D66" s="230"/>
      <c r="E66" s="230"/>
      <c r="F66" s="230"/>
      <c r="G66" s="230"/>
      <c r="H66" s="230"/>
      <c r="I66" s="230"/>
      <c r="J66" s="230"/>
      <c r="K66" s="230"/>
      <c r="L66" s="230"/>
      <c r="M66" s="230"/>
      <c r="N66" s="230"/>
      <c r="O66" s="230"/>
      <c r="P66" s="230"/>
      <c r="Q66" s="230"/>
      <c r="R66" s="230"/>
      <c r="S66" s="230"/>
      <c r="T66" s="230"/>
      <c r="U66" s="230"/>
      <c r="V66" s="230"/>
      <c r="W66" s="230"/>
      <c r="X66" s="230"/>
    </row>
    <row r="67" spans="2:24" ht="14" x14ac:dyDescent="0.2">
      <c r="B67" s="147" t="s">
        <v>593</v>
      </c>
      <c r="C67" s="230" t="str">
        <f>HYPERLINK("#分類事項一覧! $B$1176 "," 過去１年以内の転居の有無・過去１年間の就業異動　【過１転居有無･過１異動】")</f>
        <v xml:space="preserve"> 過去１年以内の転居の有無・過去１年間の就業異動　【過１転居有無･過１異動】</v>
      </c>
      <c r="D67" s="230"/>
      <c r="E67" s="230"/>
      <c r="F67" s="230"/>
      <c r="G67" s="230"/>
      <c r="H67" s="230"/>
      <c r="I67" s="230"/>
      <c r="J67" s="230"/>
      <c r="K67" s="230"/>
      <c r="L67" s="230"/>
      <c r="M67" s="230"/>
      <c r="N67" s="230"/>
      <c r="O67" s="230"/>
      <c r="P67" s="230"/>
      <c r="Q67" s="230"/>
      <c r="R67" s="230"/>
      <c r="S67" s="230"/>
      <c r="T67" s="230"/>
      <c r="U67" s="230"/>
      <c r="V67" s="230"/>
      <c r="W67" s="230"/>
      <c r="X67" s="230"/>
    </row>
    <row r="68" spans="2:24" ht="14" x14ac:dyDescent="0.2">
      <c r="B68" s="147" t="s">
        <v>594</v>
      </c>
      <c r="C68" s="230" t="str">
        <f>HYPERLINK("#分類事項一覧! $B$1195 "," 居住開始時期　【居開時期】")</f>
        <v xml:space="preserve"> 居住開始時期　【居開時期】</v>
      </c>
      <c r="D68" s="230"/>
      <c r="E68" s="230"/>
      <c r="F68" s="230"/>
      <c r="G68" s="230"/>
      <c r="H68" s="230"/>
      <c r="I68" s="230"/>
      <c r="J68" s="230"/>
      <c r="K68" s="230"/>
      <c r="L68" s="230"/>
      <c r="M68" s="230"/>
      <c r="N68" s="230"/>
      <c r="O68" s="230"/>
      <c r="P68" s="230"/>
      <c r="Q68" s="230"/>
      <c r="R68" s="230"/>
      <c r="S68" s="230"/>
      <c r="T68" s="230"/>
      <c r="U68" s="230"/>
      <c r="V68" s="230"/>
      <c r="W68" s="230"/>
      <c r="X68" s="230"/>
    </row>
    <row r="69" spans="2:24" ht="14" x14ac:dyDescent="0.2">
      <c r="B69" s="147" t="s">
        <v>595</v>
      </c>
      <c r="C69" s="230" t="str">
        <f>HYPERLINK("#分類事項一覧! $B$1207 "," 転居理由　【転居理由】")</f>
        <v xml:space="preserve"> 転居理由　【転居理由】</v>
      </c>
      <c r="D69" s="230"/>
      <c r="E69" s="230"/>
      <c r="F69" s="230"/>
      <c r="G69" s="230"/>
      <c r="H69" s="230"/>
      <c r="I69" s="230"/>
      <c r="J69" s="230"/>
      <c r="K69" s="230"/>
      <c r="L69" s="230"/>
      <c r="M69" s="230"/>
      <c r="N69" s="230"/>
      <c r="O69" s="230"/>
      <c r="P69" s="230"/>
      <c r="Q69" s="230"/>
      <c r="R69" s="230"/>
      <c r="S69" s="230"/>
      <c r="T69" s="230"/>
      <c r="U69" s="230"/>
      <c r="V69" s="230"/>
      <c r="W69" s="230"/>
      <c r="X69" s="230"/>
    </row>
    <row r="70" spans="2:24" ht="14" x14ac:dyDescent="0.2">
      <c r="B70" s="147" t="s">
        <v>596</v>
      </c>
      <c r="C70" s="230" t="str">
        <f>HYPERLINK("#分類事項一覧! $B$1225 "," 転居前の居住地　【転前居住地】")</f>
        <v xml:space="preserve"> 転居前の居住地　【転前居住地】</v>
      </c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0"/>
      <c r="S70" s="230"/>
      <c r="T70" s="230"/>
      <c r="U70" s="230"/>
      <c r="V70" s="230"/>
      <c r="W70" s="230"/>
      <c r="X70" s="230"/>
    </row>
    <row r="71" spans="2:24" ht="14" x14ac:dyDescent="0.2">
      <c r="B71" s="147" t="s">
        <v>597</v>
      </c>
      <c r="C71" s="230" t="str">
        <f>HYPERLINK("#分類事項一覧! $B$1267 "," 育児の有無・頻度　【育児有無･頻度】")</f>
        <v xml:space="preserve"> 育児の有無・頻度　【育児有無･頻度】</v>
      </c>
      <c r="D71" s="230"/>
      <c r="E71" s="230"/>
      <c r="F71" s="230"/>
      <c r="G71" s="230"/>
      <c r="H71" s="230"/>
      <c r="I71" s="230"/>
      <c r="J71" s="230"/>
      <c r="K71" s="230"/>
      <c r="L71" s="230"/>
      <c r="M71" s="230"/>
      <c r="N71" s="230"/>
      <c r="O71" s="230"/>
      <c r="P71" s="230"/>
      <c r="Q71" s="230"/>
      <c r="R71" s="230"/>
      <c r="S71" s="230"/>
      <c r="T71" s="230"/>
      <c r="U71" s="230"/>
      <c r="V71" s="230"/>
      <c r="W71" s="230"/>
      <c r="X71" s="230"/>
    </row>
    <row r="72" spans="2:24" ht="14" x14ac:dyDescent="0.2">
      <c r="B72" s="147" t="s">
        <v>598</v>
      </c>
      <c r="C72" s="230" t="str">
        <f>HYPERLINK("#分類事項一覧! $B$1282 "," 育児の有無・頻度・育児休業等制度利用の有無　【育児有無･頻度･育児休有無】")</f>
        <v xml:space="preserve"> 育児の有無・頻度・育児休業等制度利用の有無　【育児有無･頻度･育児休有無】</v>
      </c>
      <c r="D72" s="230"/>
      <c r="E72" s="230"/>
      <c r="F72" s="230"/>
      <c r="G72" s="230"/>
      <c r="H72" s="230"/>
      <c r="I72" s="230"/>
      <c r="J72" s="230"/>
      <c r="K72" s="230"/>
      <c r="L72" s="230"/>
      <c r="M72" s="230"/>
      <c r="N72" s="230"/>
      <c r="O72" s="230"/>
      <c r="P72" s="230"/>
      <c r="Q72" s="230"/>
      <c r="R72" s="230"/>
      <c r="S72" s="230"/>
      <c r="T72" s="230"/>
      <c r="U72" s="230"/>
      <c r="V72" s="230"/>
      <c r="W72" s="230"/>
      <c r="X72" s="230"/>
    </row>
    <row r="73" spans="2:24" ht="14" x14ac:dyDescent="0.2">
      <c r="B73" s="147" t="s">
        <v>599</v>
      </c>
      <c r="C73" s="230" t="str">
        <f>HYPERLINK("#分類事項一覧! $B$1293 "," 育児休業等制度利用の有無・育児休業等制度の種類　【育児休有無･育児休種類】")</f>
        <v xml:space="preserve"> 育児休業等制度利用の有無・育児休業等制度の種類　【育児休有無･育児休種類】</v>
      </c>
      <c r="D73" s="230"/>
      <c r="E73" s="230"/>
      <c r="F73" s="230"/>
      <c r="G73" s="230"/>
      <c r="H73" s="230"/>
      <c r="I73" s="230"/>
      <c r="J73" s="230"/>
      <c r="K73" s="230"/>
      <c r="L73" s="230"/>
      <c r="M73" s="230"/>
      <c r="N73" s="230"/>
      <c r="O73" s="230"/>
      <c r="P73" s="230"/>
      <c r="Q73" s="230"/>
      <c r="R73" s="230"/>
      <c r="S73" s="230"/>
      <c r="T73" s="230"/>
      <c r="U73" s="230"/>
      <c r="V73" s="230"/>
      <c r="W73" s="230"/>
      <c r="X73" s="230"/>
    </row>
    <row r="74" spans="2:24" ht="14" x14ac:dyDescent="0.2">
      <c r="B74" s="147" t="s">
        <v>600</v>
      </c>
      <c r="C74" s="230" t="str">
        <f>HYPERLINK("#分類事項一覧! $B$1308 "," 介護の有無・頻度　【介護有無･頻度】")</f>
        <v xml:space="preserve"> 介護の有無・頻度　【介護有無･頻度】</v>
      </c>
      <c r="D74" s="230"/>
      <c r="E74" s="230"/>
      <c r="F74" s="230"/>
      <c r="G74" s="230"/>
      <c r="H74" s="230"/>
      <c r="I74" s="230"/>
      <c r="J74" s="230"/>
      <c r="K74" s="230"/>
      <c r="L74" s="230"/>
      <c r="M74" s="230"/>
      <c r="N74" s="230"/>
      <c r="O74" s="230"/>
      <c r="P74" s="230"/>
      <c r="Q74" s="230"/>
      <c r="R74" s="230"/>
      <c r="S74" s="230"/>
      <c r="T74" s="230"/>
      <c r="U74" s="230"/>
      <c r="V74" s="230"/>
      <c r="W74" s="230"/>
      <c r="X74" s="230"/>
    </row>
    <row r="75" spans="2:24" ht="14" x14ac:dyDescent="0.2">
      <c r="B75" s="147" t="s">
        <v>601</v>
      </c>
      <c r="C75" s="230" t="str">
        <f>HYPERLINK("#分類事項一覧! $B$1323 "," 介護の有無・頻度・介護休業等制度利用の有無　【介護有無･頻度･介護休有無】")</f>
        <v xml:space="preserve"> 介護の有無・頻度・介護休業等制度利用の有無　【介護有無･頻度･介護休有無】</v>
      </c>
      <c r="D75" s="230"/>
      <c r="E75" s="230"/>
      <c r="F75" s="230"/>
      <c r="G75" s="230"/>
      <c r="H75" s="230"/>
      <c r="I75" s="230"/>
      <c r="J75" s="230"/>
      <c r="K75" s="230"/>
      <c r="L75" s="230"/>
      <c r="M75" s="230"/>
      <c r="N75" s="230"/>
      <c r="O75" s="230"/>
      <c r="P75" s="230"/>
      <c r="Q75" s="230"/>
      <c r="R75" s="230"/>
      <c r="S75" s="230"/>
      <c r="T75" s="230"/>
      <c r="U75" s="230"/>
      <c r="V75" s="230"/>
      <c r="W75" s="230"/>
      <c r="X75" s="230"/>
    </row>
    <row r="76" spans="2:24" ht="14" x14ac:dyDescent="0.2">
      <c r="B76" s="147" t="s">
        <v>602</v>
      </c>
      <c r="C76" s="230" t="str">
        <f>HYPERLINK("#分類事項一覧! $B$1334 "," 介護休業等制度利用の有無・介護休業等制度の種類　【介護休有無･介護休種類】")</f>
        <v xml:space="preserve"> 介護休業等制度利用の有無・介護休業等制度の種類　【介護休有無･介護休種類】</v>
      </c>
      <c r="D76" s="230"/>
      <c r="E76" s="230"/>
      <c r="F76" s="230"/>
      <c r="G76" s="230"/>
      <c r="H76" s="230"/>
      <c r="I76" s="230"/>
      <c r="J76" s="230"/>
      <c r="K76" s="230"/>
      <c r="L76" s="230"/>
      <c r="M76" s="230"/>
      <c r="N76" s="230"/>
      <c r="O76" s="230"/>
      <c r="P76" s="230"/>
      <c r="Q76" s="230"/>
      <c r="R76" s="230"/>
      <c r="S76" s="230"/>
      <c r="T76" s="230"/>
      <c r="U76" s="230"/>
      <c r="V76" s="230"/>
      <c r="W76" s="230"/>
      <c r="X76" s="230"/>
    </row>
    <row r="77" spans="2:24" ht="14" x14ac:dyDescent="0.2">
      <c r="B77" s="147" t="s">
        <v>603</v>
      </c>
      <c r="C77" s="230" t="str">
        <f>HYPERLINK("#分類事項一覧! $B$1349 "," 主な収入の種類　【主収入種類】")</f>
        <v xml:space="preserve"> 主な収入の種類　【主収入種類】</v>
      </c>
      <c r="D77" s="230"/>
      <c r="E77" s="230"/>
      <c r="F77" s="230"/>
      <c r="G77" s="230"/>
      <c r="H77" s="230"/>
      <c r="I77" s="230"/>
      <c r="J77" s="230"/>
      <c r="K77" s="230"/>
      <c r="L77" s="230"/>
      <c r="M77" s="230"/>
      <c r="N77" s="230"/>
      <c r="O77" s="230"/>
      <c r="P77" s="230"/>
      <c r="Q77" s="230"/>
      <c r="R77" s="230"/>
      <c r="S77" s="230"/>
      <c r="T77" s="230"/>
      <c r="U77" s="230"/>
      <c r="V77" s="230"/>
      <c r="W77" s="230"/>
      <c r="X77" s="230"/>
    </row>
    <row r="78" spans="2:24" ht="14" x14ac:dyDescent="0.2">
      <c r="B78" s="147" t="s">
        <v>604</v>
      </c>
      <c r="C78" s="230" t="str">
        <f>HYPERLINK("#分類事項一覧! $B$1368 "," 現職の従業上の地位・雇用形態　【現職従地位･雇形】")</f>
        <v xml:space="preserve"> 現職の従業上の地位・雇用形態　【現職従地位･雇形】</v>
      </c>
      <c r="D78" s="230"/>
      <c r="E78" s="230"/>
      <c r="F78" s="230"/>
      <c r="G78" s="230"/>
      <c r="H78" s="230"/>
      <c r="I78" s="230"/>
      <c r="J78" s="230"/>
      <c r="K78" s="230"/>
      <c r="L78" s="230"/>
      <c r="M78" s="230"/>
      <c r="N78" s="230"/>
      <c r="O78" s="230"/>
      <c r="P78" s="230"/>
      <c r="Q78" s="230"/>
      <c r="R78" s="230"/>
      <c r="S78" s="230"/>
      <c r="T78" s="230"/>
      <c r="U78" s="230"/>
      <c r="V78" s="230"/>
      <c r="W78" s="230"/>
      <c r="X78" s="230"/>
    </row>
    <row r="79" spans="2:24" ht="14" x14ac:dyDescent="0.2">
      <c r="B79" s="147" t="s">
        <v>605</v>
      </c>
      <c r="C79" s="230" t="str">
        <f>HYPERLINK("#分類事項一覧! $B$1389 "," 本業の従業上の地位・雇用形態　【本業従地位･雇形】")</f>
        <v xml:space="preserve"> 本業の従業上の地位・雇用形態　【本業従地位･雇形】</v>
      </c>
      <c r="D79" s="230"/>
      <c r="E79" s="230"/>
      <c r="F79" s="230"/>
      <c r="G79" s="230"/>
      <c r="H79" s="230"/>
      <c r="I79" s="230"/>
      <c r="J79" s="230"/>
      <c r="K79" s="230"/>
      <c r="L79" s="230"/>
      <c r="M79" s="230"/>
      <c r="N79" s="230"/>
      <c r="O79" s="230"/>
      <c r="P79" s="230"/>
      <c r="Q79" s="230"/>
      <c r="R79" s="230"/>
      <c r="S79" s="230"/>
      <c r="T79" s="230"/>
      <c r="U79" s="230"/>
      <c r="V79" s="230"/>
      <c r="W79" s="230"/>
      <c r="X79" s="230"/>
    </row>
    <row r="80" spans="2:24" ht="14" x14ac:dyDescent="0.2">
      <c r="B80" s="147" t="s">
        <v>606</v>
      </c>
      <c r="C80" s="230" t="str">
        <f>HYPERLINK("#分類事項一覧! $B$1400 "," 本業の従業上の地位・雇用形態・起業の有無　【本業従地位･雇形･起業有無】")</f>
        <v xml:space="preserve"> 本業の従業上の地位・雇用形態・起業の有無　【本業従地位･雇形･起業有無】</v>
      </c>
      <c r="D80" s="230"/>
      <c r="E80" s="230"/>
      <c r="F80" s="230"/>
      <c r="G80" s="230"/>
      <c r="H80" s="230"/>
      <c r="I80" s="230"/>
      <c r="J80" s="230"/>
      <c r="K80" s="230"/>
      <c r="L80" s="230"/>
      <c r="M80" s="230"/>
      <c r="N80" s="230"/>
      <c r="O80" s="230"/>
      <c r="P80" s="230"/>
      <c r="Q80" s="230"/>
      <c r="R80" s="230"/>
      <c r="S80" s="230"/>
      <c r="T80" s="230"/>
      <c r="U80" s="230"/>
      <c r="V80" s="230"/>
      <c r="W80" s="230"/>
      <c r="X80" s="230"/>
    </row>
    <row r="81" spans="2:25" ht="14" x14ac:dyDescent="0.2">
      <c r="B81" s="147" t="s">
        <v>607</v>
      </c>
      <c r="C81" s="230" t="str">
        <f>HYPERLINK("#分類事項一覧! $B$1414 "," 現職の産業　【現職産業】")</f>
        <v xml:space="preserve"> 現職の産業　【現職産業】</v>
      </c>
      <c r="D81" s="230"/>
      <c r="E81" s="230"/>
      <c r="F81" s="230"/>
      <c r="G81" s="230"/>
      <c r="H81" s="230"/>
      <c r="I81" s="230"/>
      <c r="J81" s="230"/>
      <c r="K81" s="230"/>
      <c r="L81" s="230"/>
      <c r="M81" s="230"/>
      <c r="N81" s="230"/>
      <c r="O81" s="230"/>
      <c r="P81" s="230"/>
      <c r="Q81" s="230"/>
      <c r="R81" s="230"/>
      <c r="S81" s="230"/>
      <c r="T81" s="230"/>
      <c r="U81" s="230"/>
      <c r="V81" s="230"/>
      <c r="W81" s="230"/>
      <c r="X81" s="230"/>
    </row>
    <row r="82" spans="2:25" ht="14" x14ac:dyDescent="0.2">
      <c r="B82" s="147" t="s">
        <v>608</v>
      </c>
      <c r="C82" s="230" t="str">
        <f>HYPERLINK("#分類事項一覧! $B$1441 "," 本業の産業　【本業産業】")</f>
        <v xml:space="preserve"> 本業の産業　【本業産業】</v>
      </c>
      <c r="D82" s="230"/>
      <c r="E82" s="230"/>
      <c r="F82" s="230"/>
      <c r="G82" s="230"/>
      <c r="H82" s="230"/>
      <c r="I82" s="230"/>
      <c r="J82" s="230"/>
      <c r="K82" s="230"/>
      <c r="L82" s="230"/>
      <c r="M82" s="230"/>
      <c r="N82" s="230"/>
      <c r="O82" s="230"/>
      <c r="P82" s="230"/>
      <c r="Q82" s="230"/>
      <c r="R82" s="230"/>
      <c r="S82" s="230"/>
      <c r="T82" s="230"/>
      <c r="U82" s="230"/>
      <c r="V82" s="230"/>
      <c r="W82" s="230"/>
      <c r="X82" s="230"/>
    </row>
    <row r="83" spans="2:25" ht="14" x14ac:dyDescent="0.2">
      <c r="B83" s="147" t="s">
        <v>609</v>
      </c>
      <c r="C83" s="230" t="str">
        <f>HYPERLINK("#分類事項一覧! $B$1468 "," 現職の職業　【現職職業】")</f>
        <v xml:space="preserve"> 現職の職業　【現職職業】</v>
      </c>
      <c r="D83" s="230"/>
      <c r="E83" s="230"/>
      <c r="F83" s="230"/>
      <c r="G83" s="230"/>
      <c r="H83" s="230"/>
      <c r="I83" s="230"/>
      <c r="J83" s="230"/>
      <c r="K83" s="230"/>
      <c r="L83" s="230"/>
      <c r="M83" s="230"/>
      <c r="N83" s="230"/>
      <c r="O83" s="230"/>
      <c r="P83" s="230"/>
      <c r="Q83" s="230"/>
      <c r="R83" s="230"/>
      <c r="S83" s="230"/>
      <c r="T83" s="230"/>
      <c r="U83" s="230"/>
      <c r="V83" s="230"/>
      <c r="W83" s="230"/>
      <c r="X83" s="230"/>
    </row>
    <row r="84" spans="2:25" ht="14" x14ac:dyDescent="0.2">
      <c r="B84" s="147" t="s">
        <v>610</v>
      </c>
      <c r="C84" s="230" t="str">
        <f>HYPERLINK("#分類事項一覧! $B$1487 "," 本業の職業　【本業職業】")</f>
        <v xml:space="preserve"> 本業の職業　【本業職業】</v>
      </c>
      <c r="D84" s="230"/>
      <c r="E84" s="230"/>
      <c r="F84" s="230"/>
      <c r="G84" s="230"/>
      <c r="H84" s="230"/>
      <c r="I84" s="230"/>
      <c r="J84" s="230"/>
      <c r="K84" s="230"/>
      <c r="L84" s="230"/>
      <c r="M84" s="230"/>
      <c r="N84" s="230"/>
      <c r="O84" s="230"/>
      <c r="P84" s="230"/>
      <c r="Q84" s="230"/>
      <c r="R84" s="230"/>
      <c r="S84" s="230"/>
      <c r="T84" s="230"/>
      <c r="U84" s="230"/>
      <c r="V84" s="230"/>
      <c r="W84" s="230"/>
      <c r="X84" s="230"/>
    </row>
    <row r="85" spans="2:25" ht="14" x14ac:dyDescent="0.2">
      <c r="B85" s="147" t="s">
        <v>611</v>
      </c>
      <c r="C85" s="230" t="str">
        <f>HYPERLINK("#分類事項一覧! $B$1506 "," 本業の従業者規模　【本業従業規模】")</f>
        <v xml:space="preserve"> 本業の従業者規模　【本業従業規模】</v>
      </c>
      <c r="D85" s="230"/>
      <c r="E85" s="230"/>
      <c r="F85" s="230"/>
      <c r="G85" s="230"/>
      <c r="H85" s="230"/>
      <c r="I85" s="230"/>
      <c r="J85" s="230"/>
      <c r="K85" s="230"/>
      <c r="L85" s="230"/>
      <c r="M85" s="230"/>
      <c r="N85" s="230"/>
      <c r="O85" s="230"/>
      <c r="P85" s="230"/>
      <c r="Q85" s="230"/>
      <c r="R85" s="230"/>
      <c r="S85" s="230"/>
      <c r="T85" s="230"/>
      <c r="U85" s="230"/>
      <c r="V85" s="230"/>
      <c r="W85" s="230"/>
      <c r="X85" s="230"/>
    </row>
    <row r="86" spans="2:25" ht="14" x14ac:dyDescent="0.2">
      <c r="B86" s="147" t="s">
        <v>612</v>
      </c>
      <c r="C86" s="230" t="str">
        <f>HYPERLINK("#分類事項一覧! $B$1526 "," 本業の年間就業日数・就業の規則性・週間就業時間　【本業年間日数･規則性･週間時間】")</f>
        <v xml:space="preserve"> 本業の年間就業日数・就業の規則性・週間就業時間　【本業年間日数･規則性･週間時間】</v>
      </c>
      <c r="D86" s="230"/>
      <c r="E86" s="230"/>
      <c r="F86" s="230"/>
      <c r="G86" s="230"/>
      <c r="H86" s="230"/>
      <c r="I86" s="230"/>
      <c r="J86" s="230"/>
      <c r="K86" s="230"/>
      <c r="L86" s="230"/>
      <c r="M86" s="230"/>
      <c r="N86" s="230"/>
      <c r="O86" s="230"/>
      <c r="P86" s="230"/>
      <c r="Q86" s="230"/>
      <c r="R86" s="230"/>
      <c r="S86" s="230"/>
      <c r="T86" s="230"/>
      <c r="U86" s="230"/>
      <c r="V86" s="230"/>
      <c r="W86" s="230"/>
      <c r="X86" s="230"/>
    </row>
    <row r="87" spans="2:25" ht="14" x14ac:dyDescent="0.2">
      <c r="B87" s="147" t="s">
        <v>613</v>
      </c>
      <c r="C87" s="230" t="str">
        <f>HYPERLINK("#分類事項一覧! $B$1581 "," 本業のテレワーク実施の有無・頻度　【本業テレ実施有無･頻度】")</f>
        <v xml:space="preserve"> 本業のテレワーク実施の有無・頻度　【本業テレ実施有無･頻度】</v>
      </c>
      <c r="D87" s="230"/>
      <c r="E87" s="230"/>
      <c r="F87" s="230"/>
      <c r="G87" s="230"/>
      <c r="H87" s="230"/>
      <c r="I87" s="230"/>
      <c r="J87" s="230"/>
      <c r="K87" s="230"/>
      <c r="L87" s="230"/>
      <c r="M87" s="230"/>
      <c r="N87" s="230"/>
      <c r="O87" s="230"/>
      <c r="P87" s="230"/>
      <c r="Q87" s="230"/>
      <c r="R87" s="230"/>
      <c r="S87" s="230"/>
      <c r="T87" s="230"/>
      <c r="U87" s="230"/>
      <c r="V87" s="230"/>
      <c r="W87" s="230"/>
      <c r="X87" s="230"/>
      <c r="Y87" s="148"/>
    </row>
    <row r="88" spans="2:25" ht="14" x14ac:dyDescent="0.2">
      <c r="B88" s="147" t="s">
        <v>614</v>
      </c>
      <c r="C88" s="230" t="str">
        <f>HYPERLINK("#分類事項一覧! $B$1590 "," 本業の所得　【本業所得】")</f>
        <v xml:space="preserve"> 本業の所得　【本業所得】</v>
      </c>
      <c r="D88" s="230"/>
      <c r="E88" s="230"/>
      <c r="F88" s="230"/>
      <c r="G88" s="230"/>
      <c r="H88" s="230"/>
      <c r="I88" s="230"/>
      <c r="J88" s="230"/>
      <c r="K88" s="230"/>
      <c r="L88" s="230"/>
      <c r="M88" s="230"/>
      <c r="N88" s="230"/>
      <c r="O88" s="230"/>
      <c r="P88" s="230"/>
      <c r="Q88" s="230"/>
      <c r="R88" s="230"/>
      <c r="S88" s="230"/>
      <c r="T88" s="230"/>
      <c r="U88" s="230"/>
      <c r="V88" s="230"/>
      <c r="W88" s="230"/>
      <c r="X88" s="230"/>
    </row>
    <row r="89" spans="2:25" ht="14" x14ac:dyDescent="0.2">
      <c r="B89" s="147" t="s">
        <v>615</v>
      </c>
      <c r="C89" s="230" t="str">
        <f>HYPERLINK("#分類事項一覧! $B$1613 "," 副業の従業上の地位・雇用形態　【副業従地位･雇形】")</f>
        <v xml:space="preserve"> 副業の従業上の地位・雇用形態　【副業従地位･雇形】</v>
      </c>
      <c r="D89" s="230"/>
      <c r="E89" s="230"/>
      <c r="F89" s="230"/>
      <c r="G89" s="230"/>
      <c r="H89" s="230"/>
      <c r="I89" s="230"/>
      <c r="J89" s="230"/>
      <c r="K89" s="230"/>
      <c r="L89" s="230"/>
      <c r="M89" s="230"/>
      <c r="N89" s="230"/>
      <c r="O89" s="230"/>
      <c r="P89" s="230"/>
      <c r="Q89" s="230"/>
      <c r="R89" s="230"/>
      <c r="S89" s="230"/>
      <c r="T89" s="230"/>
      <c r="U89" s="230"/>
      <c r="V89" s="230"/>
      <c r="W89" s="230"/>
      <c r="X89" s="230"/>
    </row>
    <row r="90" spans="2:25" ht="14" x14ac:dyDescent="0.2">
      <c r="B90" s="147" t="s">
        <v>616</v>
      </c>
      <c r="C90" s="230" t="str">
        <f>HYPERLINK("#分類事項一覧! $B$1625 "," 副業の産業　【副業産業】")</f>
        <v xml:space="preserve"> 副業の産業　【副業産業】</v>
      </c>
      <c r="D90" s="230"/>
      <c r="E90" s="230"/>
      <c r="F90" s="230"/>
      <c r="G90" s="230"/>
      <c r="H90" s="230"/>
      <c r="I90" s="230"/>
      <c r="J90" s="230"/>
      <c r="K90" s="230"/>
      <c r="L90" s="230"/>
      <c r="M90" s="230"/>
      <c r="N90" s="230"/>
      <c r="O90" s="230"/>
      <c r="P90" s="230"/>
      <c r="Q90" s="230"/>
      <c r="R90" s="230"/>
      <c r="S90" s="230"/>
      <c r="T90" s="230"/>
      <c r="U90" s="230"/>
      <c r="V90" s="230"/>
      <c r="W90" s="230"/>
      <c r="X90" s="230"/>
      <c r="Y90" s="148"/>
    </row>
    <row r="91" spans="2:25" ht="14" x14ac:dyDescent="0.2">
      <c r="B91" s="147" t="s">
        <v>617</v>
      </c>
      <c r="C91" s="230" t="str">
        <f>HYPERLINK("#分類事項一覧! $B$1652 "," 副業の職業　【副業職業】")</f>
        <v xml:space="preserve"> 副業の職業　【副業職業】</v>
      </c>
      <c r="D91" s="230"/>
      <c r="E91" s="230"/>
      <c r="F91" s="230"/>
      <c r="G91" s="230"/>
      <c r="H91" s="230"/>
      <c r="I91" s="230"/>
      <c r="J91" s="230"/>
      <c r="K91" s="230"/>
      <c r="L91" s="230"/>
      <c r="M91" s="230"/>
      <c r="N91" s="230"/>
      <c r="O91" s="230"/>
      <c r="P91" s="230"/>
      <c r="Q91" s="230"/>
      <c r="R91" s="230"/>
      <c r="S91" s="230"/>
      <c r="T91" s="230"/>
      <c r="U91" s="230"/>
      <c r="V91" s="230"/>
      <c r="W91" s="230"/>
      <c r="X91" s="230"/>
      <c r="Y91" s="148"/>
    </row>
    <row r="92" spans="2:25" ht="14" x14ac:dyDescent="0.2">
      <c r="B92" s="147" t="s">
        <v>618</v>
      </c>
      <c r="C92" s="230" t="str">
        <f>HYPERLINK("#分類事項一覧! $B$1671 "," 副業の就業の規則性・週間就業時間　【副業規則性･週間時間】")</f>
        <v xml:space="preserve"> 副業の就業の規則性・週間就業時間　【副業規則性･週間時間】</v>
      </c>
      <c r="D92" s="230"/>
      <c r="E92" s="230"/>
      <c r="F92" s="230"/>
      <c r="G92" s="230"/>
      <c r="H92" s="230"/>
      <c r="I92" s="230"/>
      <c r="J92" s="230"/>
      <c r="K92" s="230"/>
      <c r="L92" s="230"/>
      <c r="M92" s="230"/>
      <c r="N92" s="230"/>
      <c r="O92" s="230"/>
      <c r="P92" s="230"/>
      <c r="Q92" s="230"/>
      <c r="R92" s="230"/>
      <c r="S92" s="230"/>
      <c r="T92" s="230"/>
      <c r="U92" s="230"/>
      <c r="V92" s="230"/>
      <c r="W92" s="230"/>
      <c r="X92" s="230"/>
    </row>
    <row r="93" spans="2:25" ht="14" x14ac:dyDescent="0.2">
      <c r="B93" s="147" t="s">
        <v>619</v>
      </c>
      <c r="C93" s="230" t="str">
        <f>HYPERLINK("#分類事項一覧! $B$1686 "," 前職の従業上の地位・雇用形態　【前職従地位･雇形】")</f>
        <v xml:space="preserve"> 前職の従業上の地位・雇用形態　【前職従地位･雇形】</v>
      </c>
      <c r="D93" s="230"/>
      <c r="E93" s="230"/>
      <c r="F93" s="230"/>
      <c r="G93" s="230"/>
      <c r="H93" s="230"/>
      <c r="I93" s="230"/>
      <c r="J93" s="230"/>
      <c r="K93" s="230"/>
      <c r="L93" s="230"/>
      <c r="M93" s="230"/>
      <c r="N93" s="230"/>
      <c r="O93" s="230"/>
      <c r="P93" s="230"/>
      <c r="Q93" s="230"/>
      <c r="R93" s="230"/>
      <c r="S93" s="230"/>
      <c r="T93" s="230"/>
      <c r="U93" s="230"/>
      <c r="V93" s="230"/>
      <c r="W93" s="230"/>
      <c r="X93" s="230"/>
    </row>
    <row r="94" spans="2:25" ht="14" x14ac:dyDescent="0.2">
      <c r="B94" s="147" t="s">
        <v>620</v>
      </c>
      <c r="C94" s="230" t="str">
        <f>HYPERLINK("#分類事項一覧! $B$1706 "," 前職の産業　【前職産業】")</f>
        <v xml:space="preserve"> 前職の産業　【前職産業】</v>
      </c>
      <c r="D94" s="230"/>
      <c r="E94" s="230"/>
      <c r="F94" s="230"/>
      <c r="G94" s="230"/>
      <c r="H94" s="230"/>
      <c r="I94" s="230"/>
      <c r="J94" s="230"/>
      <c r="K94" s="230"/>
      <c r="L94" s="230"/>
      <c r="M94" s="230"/>
      <c r="N94" s="230"/>
      <c r="O94" s="230"/>
      <c r="P94" s="230"/>
      <c r="Q94" s="230"/>
      <c r="R94" s="230"/>
      <c r="S94" s="230"/>
      <c r="T94" s="230"/>
      <c r="U94" s="230"/>
      <c r="V94" s="230"/>
      <c r="W94" s="230"/>
      <c r="X94" s="230"/>
    </row>
    <row r="95" spans="2:25" ht="14" x14ac:dyDescent="0.2">
      <c r="B95" s="147" t="s">
        <v>621</v>
      </c>
      <c r="C95" s="230" t="str">
        <f>HYPERLINK("#分類事項一覧! $B$1733 "," 前職の職業　【前職職業】")</f>
        <v xml:space="preserve"> 前職の職業　【前職職業】</v>
      </c>
      <c r="D95" s="230"/>
      <c r="E95" s="230"/>
      <c r="F95" s="230"/>
      <c r="G95" s="230"/>
      <c r="H95" s="230"/>
      <c r="I95" s="230"/>
      <c r="J95" s="230"/>
      <c r="K95" s="230"/>
      <c r="L95" s="230"/>
      <c r="M95" s="230"/>
      <c r="N95" s="230"/>
      <c r="O95" s="230"/>
      <c r="P95" s="230"/>
      <c r="Q95" s="230"/>
      <c r="R95" s="230"/>
      <c r="S95" s="230"/>
      <c r="T95" s="230"/>
      <c r="U95" s="230"/>
      <c r="V95" s="230"/>
      <c r="W95" s="230"/>
      <c r="X95" s="230"/>
    </row>
    <row r="96" spans="2:25" ht="14" x14ac:dyDescent="0.2">
      <c r="B96" s="147" t="s">
        <v>622</v>
      </c>
      <c r="C96" s="230" t="str">
        <f>HYPERLINK("#分類事項一覧! $B$1752 "," 世帯主の年齢　【世主年齢】")</f>
        <v xml:space="preserve"> 世帯主の年齢　【世主年齢】</v>
      </c>
      <c r="D96" s="230"/>
      <c r="E96" s="230"/>
      <c r="F96" s="230"/>
      <c r="G96" s="230"/>
      <c r="H96" s="230"/>
      <c r="I96" s="230"/>
      <c r="J96" s="230"/>
      <c r="K96" s="230"/>
      <c r="L96" s="230"/>
      <c r="M96" s="230"/>
      <c r="N96" s="230"/>
      <c r="O96" s="230"/>
      <c r="P96" s="230"/>
      <c r="Q96" s="230"/>
      <c r="R96" s="230"/>
      <c r="S96" s="230"/>
      <c r="T96" s="230"/>
      <c r="U96" s="230"/>
      <c r="V96" s="230"/>
      <c r="W96" s="230"/>
      <c r="X96" s="230"/>
    </row>
    <row r="97" spans="2:24" ht="14" x14ac:dyDescent="0.2">
      <c r="B97" s="147" t="s">
        <v>623</v>
      </c>
      <c r="C97" s="230" t="str">
        <f>HYPERLINK("#分類事項一覧! $B$1772 "," 世帯主の就業状態・仕事の主従・従業上の地位・雇用形態　【世主就状･仕主従･従地位･雇形】")</f>
        <v xml:space="preserve"> 世帯主の就業状態・仕事の主従・従業上の地位・雇用形態　【世主就状･仕主従･従地位･雇形】</v>
      </c>
      <c r="D97" s="230"/>
      <c r="E97" s="230"/>
      <c r="F97" s="230"/>
      <c r="G97" s="230"/>
      <c r="H97" s="230"/>
      <c r="I97" s="230"/>
      <c r="J97" s="230"/>
      <c r="K97" s="230"/>
      <c r="L97" s="230"/>
      <c r="M97" s="230"/>
      <c r="N97" s="230"/>
      <c r="O97" s="230"/>
      <c r="P97" s="230"/>
      <c r="Q97" s="230"/>
      <c r="R97" s="230"/>
      <c r="S97" s="230"/>
      <c r="T97" s="230"/>
      <c r="U97" s="230"/>
      <c r="V97" s="230"/>
      <c r="W97" s="230"/>
      <c r="X97" s="230"/>
    </row>
    <row r="98" spans="2:24" ht="14" x14ac:dyDescent="0.2">
      <c r="B98" s="147" t="s">
        <v>624</v>
      </c>
      <c r="C98" s="230" t="str">
        <f>HYPERLINK("#分類事項一覧! $B$1782 "," 世帯主の従業上の地位・雇用形態　【世主従地位･雇形】")</f>
        <v xml:space="preserve"> 世帯主の従業上の地位・雇用形態　【世主従地位･雇形】</v>
      </c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  <c r="O98" s="230"/>
      <c r="P98" s="230"/>
      <c r="Q98" s="230"/>
      <c r="R98" s="230"/>
      <c r="S98" s="230"/>
      <c r="T98" s="230"/>
      <c r="U98" s="230"/>
      <c r="V98" s="230"/>
      <c r="W98" s="230"/>
      <c r="X98" s="230"/>
    </row>
    <row r="99" spans="2:24" ht="14" x14ac:dyDescent="0.2">
      <c r="B99" s="147" t="s">
        <v>625</v>
      </c>
      <c r="C99" s="230" t="str">
        <f>HYPERLINK("#分類事項一覧! $B$1796 "," 世帯主の産業　【世主産業】")</f>
        <v xml:space="preserve"> 世帯主の産業　【世主産業】</v>
      </c>
      <c r="D99" s="230"/>
      <c r="E99" s="230"/>
      <c r="F99" s="230"/>
      <c r="G99" s="230"/>
      <c r="H99" s="230"/>
      <c r="I99" s="230"/>
      <c r="J99" s="230"/>
      <c r="K99" s="230"/>
      <c r="L99" s="230"/>
      <c r="M99" s="230"/>
      <c r="N99" s="230"/>
      <c r="O99" s="230"/>
      <c r="P99" s="230"/>
      <c r="Q99" s="230"/>
      <c r="R99" s="230"/>
      <c r="S99" s="230"/>
      <c r="T99" s="230"/>
      <c r="U99" s="230"/>
      <c r="V99" s="230"/>
      <c r="W99" s="230"/>
      <c r="X99" s="230"/>
    </row>
    <row r="100" spans="2:24" ht="14" x14ac:dyDescent="0.2">
      <c r="B100" s="147" t="s">
        <v>626</v>
      </c>
      <c r="C100" s="230" t="str">
        <f>HYPERLINK("#分類事項一覧! $B$1823 "," 世帯主の職業　【世主職業】")</f>
        <v xml:space="preserve"> 世帯主の職業　【世主職業】</v>
      </c>
      <c r="D100" s="230"/>
      <c r="E100" s="230"/>
      <c r="F100" s="230"/>
      <c r="G100" s="230"/>
      <c r="H100" s="230"/>
      <c r="I100" s="230"/>
      <c r="J100" s="230"/>
      <c r="K100" s="230"/>
      <c r="L100" s="230"/>
      <c r="M100" s="230"/>
      <c r="N100" s="230"/>
      <c r="O100" s="230"/>
      <c r="P100" s="230"/>
      <c r="Q100" s="230"/>
      <c r="R100" s="230"/>
      <c r="S100" s="230"/>
      <c r="T100" s="230"/>
      <c r="U100" s="230"/>
      <c r="V100" s="230"/>
      <c r="W100" s="230"/>
      <c r="X100" s="230"/>
    </row>
    <row r="101" spans="2:24" ht="14" x14ac:dyDescent="0.2">
      <c r="B101" s="147" t="s">
        <v>627</v>
      </c>
      <c r="C101" s="230" t="str">
        <f>HYPERLINK("#分類事項一覧! $B$1842 "," 世帯主の所得　【世主所得】")</f>
        <v xml:space="preserve"> 世帯主の所得　【世主所得】</v>
      </c>
      <c r="D101" s="230"/>
      <c r="E101" s="230"/>
      <c r="F101" s="230"/>
      <c r="G101" s="230"/>
      <c r="H101" s="230"/>
      <c r="I101" s="230"/>
      <c r="J101" s="230"/>
      <c r="K101" s="230"/>
      <c r="L101" s="230"/>
      <c r="M101" s="230"/>
      <c r="N101" s="230"/>
      <c r="O101" s="230"/>
      <c r="P101" s="230"/>
      <c r="Q101" s="230"/>
      <c r="R101" s="230"/>
      <c r="S101" s="230"/>
      <c r="T101" s="230"/>
      <c r="U101" s="230"/>
      <c r="V101" s="230"/>
      <c r="W101" s="230"/>
      <c r="X101" s="230"/>
    </row>
    <row r="102" spans="2:24" ht="14" x14ac:dyDescent="0.2">
      <c r="B102" s="147" t="s">
        <v>628</v>
      </c>
      <c r="C102" s="230" t="str">
        <f>HYPERLINK("#分類事項一覧! $B$1865 "," 世帯主の副業の有無　【世主副業有無】")</f>
        <v xml:space="preserve"> 世帯主の副業の有無　【世主副業有無】</v>
      </c>
      <c r="D102" s="230"/>
      <c r="E102" s="230"/>
      <c r="F102" s="230"/>
      <c r="G102" s="230"/>
      <c r="H102" s="230"/>
      <c r="I102" s="230"/>
      <c r="J102" s="230"/>
      <c r="K102" s="230"/>
      <c r="L102" s="230"/>
      <c r="M102" s="230"/>
      <c r="N102" s="230"/>
      <c r="O102" s="230"/>
      <c r="P102" s="230"/>
      <c r="Q102" s="230"/>
      <c r="R102" s="230"/>
      <c r="S102" s="230"/>
      <c r="T102" s="230"/>
      <c r="U102" s="230"/>
      <c r="V102" s="230"/>
      <c r="W102" s="230"/>
      <c r="X102" s="230"/>
    </row>
    <row r="103" spans="2:24" ht="14" x14ac:dyDescent="0.2">
      <c r="B103" s="147" t="s">
        <v>629</v>
      </c>
      <c r="C103" s="230" t="str">
        <f>HYPERLINK("#分類事項一覧! $B$1874 "," 夫の就業状態・仕事の主従　【夫就状･仕主従】")</f>
        <v xml:space="preserve"> 夫の就業状態・仕事の主従　【夫就状･仕主従】</v>
      </c>
      <c r="D103" s="230"/>
      <c r="E103" s="230"/>
      <c r="F103" s="230"/>
      <c r="G103" s="230"/>
      <c r="H103" s="230"/>
      <c r="I103" s="230"/>
      <c r="J103" s="230"/>
      <c r="K103" s="230"/>
      <c r="L103" s="230"/>
      <c r="M103" s="230"/>
      <c r="N103" s="230"/>
      <c r="O103" s="230"/>
      <c r="P103" s="230"/>
      <c r="Q103" s="230"/>
      <c r="R103" s="230"/>
      <c r="S103" s="230"/>
      <c r="T103" s="230"/>
      <c r="U103" s="230"/>
      <c r="V103" s="230"/>
      <c r="W103" s="230"/>
      <c r="X103" s="230"/>
    </row>
    <row r="104" spans="2:24" ht="14" x14ac:dyDescent="0.2">
      <c r="B104" s="147" t="s">
        <v>630</v>
      </c>
      <c r="C104" s="230" t="str">
        <f>HYPERLINK("#分類事項一覧! $B$1883 "," 夫の就業状態・仕事の主従・従業上の地位・雇用形態　【夫就状･仕主従･従地位･雇形】")</f>
        <v xml:space="preserve"> 夫の就業状態・仕事の主従・従業上の地位・雇用形態　【夫就状･仕主従･従地位･雇形】</v>
      </c>
      <c r="D104" s="230"/>
      <c r="E104" s="230"/>
      <c r="F104" s="230"/>
      <c r="G104" s="230"/>
      <c r="H104" s="230"/>
      <c r="I104" s="230"/>
      <c r="J104" s="230"/>
      <c r="K104" s="230"/>
      <c r="L104" s="230"/>
      <c r="M104" s="230"/>
      <c r="N104" s="230"/>
      <c r="O104" s="230"/>
      <c r="P104" s="230"/>
      <c r="Q104" s="230"/>
      <c r="R104" s="230"/>
      <c r="S104" s="230"/>
      <c r="T104" s="230"/>
      <c r="U104" s="230"/>
      <c r="V104" s="230"/>
      <c r="W104" s="230"/>
      <c r="X104" s="230"/>
    </row>
    <row r="105" spans="2:24" ht="14" x14ac:dyDescent="0.2">
      <c r="B105" s="147" t="s">
        <v>631</v>
      </c>
      <c r="C105" s="230" t="str">
        <f>HYPERLINK("#分類事項一覧! $B$1892 "," 夫の就業状態・仕事の主従・育児休業等制度利用の有無・従業上の地位・雇用形態　【夫就状･仕主従･育児休有無･従地位･雇形】")</f>
        <v xml:space="preserve"> 夫の就業状態・仕事の主従・育児休業等制度利用の有無・従業上の地位・雇用形態　【夫就状･仕主従･育児休有無･従地位･雇形】</v>
      </c>
      <c r="D105" s="230"/>
      <c r="E105" s="230"/>
      <c r="F105" s="230"/>
      <c r="G105" s="230"/>
      <c r="H105" s="230"/>
      <c r="I105" s="230"/>
      <c r="J105" s="230"/>
      <c r="K105" s="230"/>
      <c r="L105" s="230"/>
      <c r="M105" s="230"/>
      <c r="N105" s="230"/>
      <c r="O105" s="230"/>
      <c r="P105" s="230"/>
      <c r="Q105" s="230"/>
      <c r="R105" s="230"/>
      <c r="S105" s="230"/>
      <c r="T105" s="230"/>
      <c r="U105" s="230"/>
      <c r="V105" s="230"/>
      <c r="W105" s="230"/>
      <c r="X105" s="230"/>
    </row>
    <row r="106" spans="2:24" ht="14" x14ac:dyDescent="0.2">
      <c r="B106" s="147" t="s">
        <v>632</v>
      </c>
      <c r="C106" s="230" t="str">
        <f>HYPERLINK("#分類事項一覧! $B$1909 "," 夫の就業状態・従業上の地位・雇用形態　【夫就状･従地位･雇形】")</f>
        <v xml:space="preserve"> 夫の就業状態・従業上の地位・雇用形態　【夫就状･従地位･雇形】</v>
      </c>
      <c r="D106" s="230"/>
      <c r="E106" s="230"/>
      <c r="F106" s="230"/>
      <c r="G106" s="230"/>
      <c r="H106" s="230"/>
      <c r="I106" s="230"/>
      <c r="J106" s="230"/>
      <c r="K106" s="230"/>
      <c r="L106" s="230"/>
      <c r="M106" s="230"/>
      <c r="N106" s="230"/>
      <c r="O106" s="230"/>
      <c r="P106" s="230"/>
      <c r="Q106" s="230"/>
      <c r="R106" s="230"/>
      <c r="S106" s="230"/>
      <c r="T106" s="230"/>
      <c r="U106" s="230"/>
      <c r="V106" s="230"/>
      <c r="W106" s="230"/>
      <c r="X106" s="230"/>
    </row>
    <row r="107" spans="2:24" ht="14" x14ac:dyDescent="0.2">
      <c r="B107" s="147" t="s">
        <v>633</v>
      </c>
      <c r="C107" s="230" t="str">
        <f>HYPERLINK("#分類事項一覧! $B$1917 "," 夫の副業の有無　【夫副業有無】")</f>
        <v xml:space="preserve"> 夫の副業の有無　【夫副業有無】</v>
      </c>
      <c r="D107" s="230"/>
      <c r="E107" s="230"/>
      <c r="F107" s="230"/>
      <c r="G107" s="230"/>
      <c r="H107" s="230"/>
      <c r="I107" s="230"/>
      <c r="J107" s="230"/>
      <c r="K107" s="230"/>
      <c r="L107" s="230"/>
      <c r="M107" s="230"/>
      <c r="N107" s="230"/>
      <c r="O107" s="230"/>
      <c r="P107" s="230"/>
      <c r="Q107" s="230"/>
      <c r="R107" s="230"/>
      <c r="S107" s="230"/>
      <c r="T107" s="230"/>
      <c r="U107" s="230"/>
      <c r="V107" s="230"/>
      <c r="W107" s="230"/>
      <c r="X107" s="230"/>
    </row>
    <row r="108" spans="2:24" ht="14" x14ac:dyDescent="0.2">
      <c r="B108" s="147" t="s">
        <v>634</v>
      </c>
      <c r="C108" s="230" t="str">
        <f>HYPERLINK("#分類事項一覧! $B$1926 "," 夫の前職の離職理由　【夫前職離職理由】")</f>
        <v xml:space="preserve"> 夫の前職の離職理由　【夫前職離職理由】</v>
      </c>
      <c r="D108" s="230"/>
      <c r="E108" s="230"/>
      <c r="F108" s="230"/>
      <c r="G108" s="230"/>
      <c r="H108" s="230"/>
      <c r="I108" s="230"/>
      <c r="J108" s="230"/>
      <c r="K108" s="230"/>
      <c r="L108" s="230"/>
      <c r="M108" s="230"/>
      <c r="N108" s="230"/>
      <c r="O108" s="230"/>
      <c r="P108" s="230"/>
      <c r="Q108" s="230"/>
      <c r="R108" s="230"/>
      <c r="S108" s="230"/>
      <c r="T108" s="230"/>
      <c r="U108" s="230"/>
      <c r="V108" s="230"/>
      <c r="W108" s="230"/>
      <c r="X108" s="230"/>
    </row>
    <row r="109" spans="2:24" ht="14" x14ac:dyDescent="0.2">
      <c r="B109" s="147" t="s">
        <v>635</v>
      </c>
      <c r="C109" s="230" t="str">
        <f>HYPERLINK("#分類事項一覧! $B$1948 "," 夫の育児の有無・頻度　【夫育児有無･頻度】")</f>
        <v xml:space="preserve"> 夫の育児の有無・頻度　【夫育児有無･頻度】</v>
      </c>
      <c r="D109" s="230"/>
      <c r="E109" s="230"/>
      <c r="F109" s="230"/>
      <c r="G109" s="230"/>
      <c r="H109" s="230"/>
      <c r="I109" s="230"/>
      <c r="J109" s="230"/>
      <c r="K109" s="230"/>
      <c r="L109" s="230"/>
      <c r="M109" s="230"/>
      <c r="N109" s="230"/>
      <c r="O109" s="230"/>
      <c r="P109" s="230"/>
      <c r="Q109" s="230"/>
      <c r="R109" s="230"/>
      <c r="S109" s="230"/>
      <c r="T109" s="230"/>
      <c r="U109" s="230"/>
      <c r="V109" s="230"/>
      <c r="W109" s="230"/>
      <c r="X109" s="230"/>
    </row>
    <row r="110" spans="2:24" ht="14" x14ac:dyDescent="0.2">
      <c r="B110" s="147" t="s">
        <v>636</v>
      </c>
      <c r="C110" s="230" t="str">
        <f>HYPERLINK("#分類事項一覧! $B$1963 "," 夫の育児休業等制度の種類　【夫育児休種類】")</f>
        <v xml:space="preserve"> 夫の育児休業等制度の種類　【夫育児休種類】</v>
      </c>
      <c r="D110" s="230"/>
      <c r="E110" s="230"/>
      <c r="F110" s="230"/>
      <c r="G110" s="230"/>
      <c r="H110" s="230"/>
      <c r="I110" s="230"/>
      <c r="J110" s="230"/>
      <c r="K110" s="230"/>
      <c r="L110" s="230"/>
      <c r="M110" s="230"/>
      <c r="N110" s="230"/>
      <c r="O110" s="230"/>
      <c r="P110" s="230"/>
      <c r="Q110" s="230"/>
      <c r="R110" s="230"/>
      <c r="S110" s="230"/>
      <c r="T110" s="230"/>
      <c r="U110" s="230"/>
      <c r="V110" s="230"/>
      <c r="W110" s="230"/>
      <c r="X110" s="230"/>
    </row>
    <row r="111" spans="2:24" ht="14" x14ac:dyDescent="0.2">
      <c r="B111" s="147" t="s">
        <v>637</v>
      </c>
      <c r="C111" s="230" t="str">
        <f>HYPERLINK("#分類事項一覧! $B$1972 "," 妻の年齢　【妻年齢】")</f>
        <v xml:space="preserve"> 妻の年齢　【妻年齢】</v>
      </c>
      <c r="D111" s="230"/>
      <c r="E111" s="230"/>
      <c r="F111" s="230"/>
      <c r="G111" s="230"/>
      <c r="H111" s="230"/>
      <c r="I111" s="230"/>
      <c r="J111" s="230"/>
      <c r="K111" s="230"/>
      <c r="L111" s="230"/>
      <c r="M111" s="230"/>
      <c r="N111" s="230"/>
      <c r="O111" s="230"/>
      <c r="P111" s="230"/>
      <c r="Q111" s="230"/>
      <c r="R111" s="230"/>
      <c r="S111" s="230"/>
      <c r="T111" s="230"/>
      <c r="U111" s="230"/>
      <c r="V111" s="230"/>
      <c r="W111" s="230"/>
      <c r="X111" s="230"/>
    </row>
    <row r="112" spans="2:24" ht="14" x14ac:dyDescent="0.2">
      <c r="B112" s="147" t="s">
        <v>638</v>
      </c>
      <c r="C112" s="230" t="str">
        <f>HYPERLINK("#分類事項一覧! $B$1985 "," 妻の就業状態・仕事の主従　【妻就状･仕主従】")</f>
        <v xml:space="preserve"> 妻の就業状態・仕事の主従　【妻就状･仕主従】</v>
      </c>
      <c r="D112" s="230"/>
      <c r="E112" s="230"/>
      <c r="F112" s="230"/>
      <c r="G112" s="230"/>
      <c r="H112" s="230"/>
      <c r="I112" s="230"/>
      <c r="J112" s="230"/>
      <c r="K112" s="230"/>
      <c r="L112" s="230"/>
      <c r="M112" s="230"/>
      <c r="N112" s="230"/>
      <c r="O112" s="230"/>
      <c r="P112" s="230"/>
      <c r="Q112" s="230"/>
      <c r="R112" s="230"/>
      <c r="S112" s="230"/>
      <c r="T112" s="230"/>
      <c r="U112" s="230"/>
      <c r="V112" s="230"/>
      <c r="W112" s="230"/>
      <c r="X112" s="230"/>
    </row>
    <row r="113" spans="2:24" ht="14" x14ac:dyDescent="0.2">
      <c r="B113" s="147" t="s">
        <v>639</v>
      </c>
      <c r="C113" s="230" t="str">
        <f>HYPERLINK("#分類事項一覧! $B$1994 "," 妻の就業状態・仕事の主従・現職に就いた理由　【妻就状･仕主従･就理由】")</f>
        <v xml:space="preserve"> 妻の就業状態・仕事の主従・現職に就いた理由　【妻就状･仕主従･就理由】</v>
      </c>
      <c r="D113" s="230"/>
      <c r="E113" s="230"/>
      <c r="F113" s="230"/>
      <c r="G113" s="230"/>
      <c r="H113" s="230"/>
      <c r="I113" s="230"/>
      <c r="J113" s="230"/>
      <c r="K113" s="230"/>
      <c r="L113" s="230"/>
      <c r="M113" s="230"/>
      <c r="N113" s="230"/>
      <c r="O113" s="230"/>
      <c r="P113" s="230"/>
      <c r="Q113" s="230"/>
      <c r="R113" s="230"/>
      <c r="S113" s="230"/>
      <c r="T113" s="230"/>
      <c r="U113" s="230"/>
      <c r="V113" s="230"/>
      <c r="W113" s="230"/>
      <c r="X113" s="230"/>
    </row>
    <row r="114" spans="2:24" ht="14" x14ac:dyDescent="0.2">
      <c r="B114" s="147" t="s">
        <v>640</v>
      </c>
      <c r="C114" s="230" t="str">
        <f>HYPERLINK("#分類事項一覧! $B$2012 "," 妻の就業状態・仕事の主従・育児休業等制度利用の有無・従業上の地位・雇用形態　【妻就状･仕主従･育児休有無･従地位･雇形】")</f>
        <v xml:space="preserve"> 妻の就業状態・仕事の主従・育児休業等制度利用の有無・従業上の地位・雇用形態　【妻就状･仕主従･育児休有無･従地位･雇形】</v>
      </c>
      <c r="D114" s="230"/>
      <c r="E114" s="230"/>
      <c r="F114" s="230"/>
      <c r="G114" s="230"/>
      <c r="H114" s="230"/>
      <c r="I114" s="230"/>
      <c r="J114" s="230"/>
      <c r="K114" s="230"/>
      <c r="L114" s="230"/>
      <c r="M114" s="230"/>
      <c r="N114" s="230"/>
      <c r="O114" s="230"/>
      <c r="P114" s="230"/>
      <c r="Q114" s="230"/>
      <c r="R114" s="230"/>
      <c r="S114" s="230"/>
      <c r="T114" s="230"/>
      <c r="U114" s="230"/>
      <c r="V114" s="230"/>
      <c r="W114" s="230"/>
      <c r="X114" s="230"/>
    </row>
    <row r="115" spans="2:24" ht="14" x14ac:dyDescent="0.2">
      <c r="B115" s="147" t="s">
        <v>641</v>
      </c>
      <c r="C115" s="230" t="str">
        <f>HYPERLINK("#分類事項一覧! $B$2031 "," 妻の就業状態・従業上の地位・雇用形態　【妻就状･従地位･雇形】")</f>
        <v xml:space="preserve"> 妻の就業状態・従業上の地位・雇用形態　【妻就状･従地位･雇形】</v>
      </c>
      <c r="D115" s="230"/>
      <c r="E115" s="230"/>
      <c r="F115" s="230"/>
      <c r="G115" s="230"/>
      <c r="H115" s="230"/>
      <c r="I115" s="230"/>
      <c r="J115" s="230"/>
      <c r="K115" s="230"/>
      <c r="L115" s="230"/>
      <c r="M115" s="230"/>
      <c r="N115" s="230"/>
      <c r="O115" s="230"/>
      <c r="P115" s="230"/>
      <c r="Q115" s="230"/>
      <c r="R115" s="230"/>
      <c r="S115" s="230"/>
      <c r="T115" s="230"/>
      <c r="U115" s="230"/>
      <c r="V115" s="230"/>
      <c r="W115" s="230"/>
      <c r="X115" s="230"/>
    </row>
    <row r="116" spans="2:24" ht="14" x14ac:dyDescent="0.2">
      <c r="B116" s="147" t="s">
        <v>642</v>
      </c>
      <c r="C116" s="230" t="str">
        <f>HYPERLINK("#分類事項一覧! $B$2039 "," 妻の従業上の地位・雇用形態　【妻従地位･雇形】")</f>
        <v xml:space="preserve"> 妻の従業上の地位・雇用形態　【妻従地位･雇形】</v>
      </c>
      <c r="D116" s="230"/>
      <c r="E116" s="230"/>
      <c r="F116" s="230"/>
      <c r="G116" s="230"/>
      <c r="H116" s="230"/>
      <c r="I116" s="230"/>
      <c r="J116" s="230"/>
      <c r="K116" s="230"/>
      <c r="L116" s="230"/>
      <c r="M116" s="230"/>
      <c r="N116" s="230"/>
      <c r="O116" s="230"/>
      <c r="P116" s="230"/>
      <c r="Q116" s="230"/>
      <c r="R116" s="230"/>
      <c r="S116" s="230"/>
      <c r="T116" s="230"/>
      <c r="U116" s="230"/>
      <c r="V116" s="230"/>
      <c r="W116" s="230"/>
      <c r="X116" s="230"/>
    </row>
    <row r="117" spans="2:24" ht="14" x14ac:dyDescent="0.2">
      <c r="B117" s="147" t="s">
        <v>643</v>
      </c>
      <c r="C117" s="230" t="str">
        <f>HYPERLINK("#分類事項一覧! $B$2054 "," 妻の育児の有無・頻度　【妻育児有無･頻度】")</f>
        <v xml:space="preserve"> 妻の育児の有無・頻度　【妻育児有無･頻度】</v>
      </c>
      <c r="D117" s="230"/>
      <c r="E117" s="230"/>
      <c r="F117" s="230"/>
      <c r="G117" s="230"/>
      <c r="H117" s="230"/>
      <c r="I117" s="230"/>
      <c r="J117" s="230"/>
      <c r="K117" s="230"/>
      <c r="L117" s="230"/>
      <c r="M117" s="230"/>
      <c r="N117" s="230"/>
      <c r="O117" s="230"/>
      <c r="P117" s="230"/>
      <c r="Q117" s="230"/>
      <c r="R117" s="230"/>
      <c r="S117" s="230"/>
      <c r="T117" s="230"/>
      <c r="U117" s="230"/>
      <c r="V117" s="230"/>
      <c r="W117" s="230"/>
      <c r="X117" s="230"/>
    </row>
    <row r="118" spans="2:24" ht="14" x14ac:dyDescent="0.2">
      <c r="B118" s="147" t="s">
        <v>644</v>
      </c>
      <c r="C118" s="230" t="str">
        <f>HYPERLINK("#分類事項一覧! $B$2069 "," 妻の育児休業等制度の種類　【妻育児休種類】")</f>
        <v xml:space="preserve"> 妻の育児休業等制度の種類　【妻育児休種類】</v>
      </c>
      <c r="D118" s="230"/>
      <c r="E118" s="230"/>
      <c r="F118" s="230"/>
      <c r="G118" s="230"/>
      <c r="H118" s="230"/>
      <c r="I118" s="230"/>
      <c r="J118" s="230"/>
      <c r="K118" s="230"/>
      <c r="L118" s="230"/>
      <c r="M118" s="230"/>
      <c r="N118" s="230"/>
      <c r="O118" s="230"/>
      <c r="P118" s="230"/>
      <c r="Q118" s="230"/>
      <c r="R118" s="230"/>
      <c r="S118" s="230"/>
      <c r="T118" s="230"/>
      <c r="U118" s="230"/>
      <c r="V118" s="230"/>
      <c r="W118" s="230"/>
      <c r="X118" s="230"/>
    </row>
    <row r="119" spans="2:24" ht="14" x14ac:dyDescent="0.2">
      <c r="B119" s="147" t="s">
        <v>645</v>
      </c>
      <c r="C119" s="230" t="str">
        <f>HYPERLINK("#分類事項一覧! $B$2078 "," 世帯の家族類型　【類型】")</f>
        <v xml:space="preserve"> 世帯の家族類型　【類型】</v>
      </c>
      <c r="D119" s="230"/>
      <c r="E119" s="230"/>
      <c r="F119" s="230"/>
      <c r="G119" s="230"/>
      <c r="H119" s="230"/>
      <c r="I119" s="230"/>
      <c r="J119" s="230"/>
      <c r="K119" s="230"/>
      <c r="L119" s="230"/>
      <c r="M119" s="230"/>
      <c r="N119" s="230"/>
      <c r="O119" s="230"/>
      <c r="P119" s="230"/>
      <c r="Q119" s="230"/>
      <c r="R119" s="230"/>
      <c r="S119" s="230"/>
      <c r="T119" s="230"/>
      <c r="U119" s="230"/>
      <c r="V119" s="230"/>
      <c r="W119" s="230"/>
      <c r="X119" s="230"/>
    </row>
    <row r="120" spans="2:24" ht="14" x14ac:dyDescent="0.2">
      <c r="B120" s="147" t="s">
        <v>646</v>
      </c>
      <c r="C120" s="230" t="str">
        <f>HYPERLINK("#分類事項一覧! $B$2092 "," 世帯の家族類型・６歳未満の子供の有無　【類型･6歳未満子有無】")</f>
        <v xml:space="preserve"> 世帯の家族類型・６歳未満の子供の有無　【類型･6歳未満子有無】</v>
      </c>
      <c r="D120" s="230"/>
      <c r="E120" s="230"/>
      <c r="F120" s="230"/>
      <c r="G120" s="230"/>
      <c r="H120" s="230"/>
      <c r="I120" s="230"/>
      <c r="J120" s="230"/>
      <c r="K120" s="230"/>
      <c r="L120" s="230"/>
      <c r="M120" s="230"/>
      <c r="N120" s="230"/>
      <c r="O120" s="230"/>
      <c r="P120" s="230"/>
      <c r="Q120" s="230"/>
      <c r="R120" s="230"/>
      <c r="S120" s="230"/>
      <c r="T120" s="230"/>
      <c r="U120" s="230"/>
      <c r="V120" s="230"/>
      <c r="W120" s="230"/>
      <c r="X120" s="230"/>
    </row>
    <row r="121" spans="2:24" ht="14" x14ac:dyDescent="0.2">
      <c r="B121" s="147" t="s">
        <v>647</v>
      </c>
      <c r="C121" s="230" t="str">
        <f>HYPERLINK("#分類事項一覧! $B$2105 "," 世帯の家族類型・末子の年齢　【類型･末子年齢】")</f>
        <v xml:space="preserve"> 世帯の家族類型・末子の年齢　【類型･末子年齢】</v>
      </c>
      <c r="D121" s="230"/>
      <c r="E121" s="230"/>
      <c r="F121" s="230"/>
      <c r="G121" s="230"/>
      <c r="H121" s="230"/>
      <c r="I121" s="230"/>
      <c r="J121" s="230"/>
      <c r="K121" s="230"/>
      <c r="L121" s="230"/>
      <c r="M121" s="230"/>
      <c r="N121" s="230"/>
      <c r="O121" s="230"/>
      <c r="P121" s="230"/>
      <c r="Q121" s="230"/>
      <c r="R121" s="230"/>
      <c r="S121" s="230"/>
      <c r="T121" s="230"/>
      <c r="U121" s="230"/>
      <c r="V121" s="230"/>
      <c r="W121" s="230"/>
      <c r="X121" s="230"/>
    </row>
    <row r="122" spans="2:24" ht="14" x14ac:dyDescent="0.2">
      <c r="B122" s="147" t="s">
        <v>648</v>
      </c>
      <c r="C122" s="230" t="str">
        <f>HYPERLINK("#分類事項一覧! $B$2122 "," 世帯の家族類型・夫と妻の就業状態・有業の親の有無　【類型･夫妻就状･有業親有無】")</f>
        <v xml:space="preserve"> 世帯の家族類型・夫と妻の就業状態・有業の親の有無　【類型･夫妻就状･有業親有無】</v>
      </c>
      <c r="D122" s="230"/>
      <c r="E122" s="230"/>
      <c r="F122" s="230"/>
      <c r="G122" s="230"/>
      <c r="H122" s="230"/>
      <c r="I122" s="230"/>
      <c r="J122" s="230"/>
      <c r="K122" s="230"/>
      <c r="L122" s="230"/>
      <c r="M122" s="230"/>
      <c r="N122" s="230"/>
      <c r="O122" s="230"/>
      <c r="P122" s="230"/>
      <c r="Q122" s="230"/>
      <c r="R122" s="230"/>
      <c r="S122" s="230"/>
      <c r="T122" s="230"/>
      <c r="U122" s="230"/>
      <c r="V122" s="230"/>
      <c r="W122" s="230"/>
      <c r="X122" s="230"/>
    </row>
    <row r="123" spans="2:24" ht="14" x14ac:dyDescent="0.2">
      <c r="B123" s="147" t="s">
        <v>649</v>
      </c>
      <c r="C123" s="230" t="str">
        <f>HYPERLINK("#分類事項一覧! $B$2157 "," 一般・単身世帯　【一般･単身】")</f>
        <v xml:space="preserve"> 一般・単身世帯　【一般･単身】</v>
      </c>
      <c r="D123" s="230"/>
      <c r="E123" s="230"/>
      <c r="F123" s="230"/>
      <c r="G123" s="230"/>
      <c r="H123" s="230"/>
      <c r="I123" s="230"/>
      <c r="J123" s="230"/>
      <c r="K123" s="230"/>
      <c r="L123" s="230"/>
      <c r="M123" s="230"/>
      <c r="N123" s="230"/>
      <c r="O123" s="230"/>
      <c r="P123" s="230"/>
      <c r="Q123" s="230"/>
      <c r="R123" s="230"/>
      <c r="S123" s="230"/>
      <c r="T123" s="230"/>
      <c r="U123" s="230"/>
      <c r="V123" s="230"/>
      <c r="W123" s="230"/>
      <c r="X123" s="230"/>
    </row>
    <row r="124" spans="2:24" ht="14" x14ac:dyDescent="0.2">
      <c r="B124" s="147" t="s">
        <v>650</v>
      </c>
      <c r="C124" s="230" t="str">
        <f>HYPERLINK("#分類事項一覧! $B$2166 "," 一般・単身世帯・世帯の家族類型　【一般･単身･類型】")</f>
        <v xml:space="preserve"> 一般・単身世帯・世帯の家族類型　【一般･単身･類型】</v>
      </c>
      <c r="D124" s="230"/>
      <c r="E124" s="230"/>
      <c r="F124" s="230"/>
      <c r="G124" s="230"/>
      <c r="H124" s="230"/>
      <c r="I124" s="230"/>
      <c r="J124" s="230"/>
      <c r="K124" s="230"/>
      <c r="L124" s="230"/>
      <c r="M124" s="230"/>
      <c r="N124" s="230"/>
      <c r="O124" s="230"/>
      <c r="P124" s="230"/>
      <c r="Q124" s="230"/>
      <c r="R124" s="230"/>
      <c r="S124" s="230"/>
      <c r="T124" s="230"/>
      <c r="U124" s="230"/>
      <c r="V124" s="230"/>
      <c r="W124" s="230"/>
      <c r="X124" s="230"/>
    </row>
    <row r="125" spans="2:24" ht="14" x14ac:dyDescent="0.2">
      <c r="B125" s="147" t="s">
        <v>651</v>
      </c>
      <c r="C125" s="230" t="str">
        <f>HYPERLINK("#分類事項一覧! $B$2179 "," 夫と妻の就業状態　【夫妻就状】")</f>
        <v xml:space="preserve"> 夫と妻の就業状態　【夫妻就状】</v>
      </c>
      <c r="D125" s="230"/>
      <c r="E125" s="230"/>
      <c r="F125" s="230"/>
      <c r="G125" s="230"/>
      <c r="H125" s="230"/>
      <c r="I125" s="230"/>
      <c r="J125" s="230"/>
      <c r="K125" s="230"/>
      <c r="L125" s="230"/>
      <c r="M125" s="230"/>
      <c r="N125" s="230"/>
      <c r="O125" s="230"/>
      <c r="P125" s="230"/>
      <c r="Q125" s="230"/>
      <c r="R125" s="230"/>
      <c r="S125" s="230"/>
      <c r="T125" s="230"/>
      <c r="U125" s="230"/>
      <c r="V125" s="230"/>
      <c r="W125" s="230"/>
      <c r="X125" s="230"/>
    </row>
    <row r="126" spans="2:24" ht="14" x14ac:dyDescent="0.2">
      <c r="B126" s="147" t="s">
        <v>652</v>
      </c>
      <c r="C126" s="230" t="str">
        <f>HYPERLINK("#分類事項一覧! $B$2190 "," 世帯主・世帯員の就業状態　【世主･世員就状】")</f>
        <v xml:space="preserve"> 世帯主・世帯員の就業状態　【世主･世員就状】</v>
      </c>
      <c r="D126" s="230"/>
      <c r="E126" s="230"/>
      <c r="F126" s="230"/>
      <c r="G126" s="230"/>
      <c r="H126" s="230"/>
      <c r="I126" s="230"/>
      <c r="J126" s="230"/>
      <c r="K126" s="230"/>
      <c r="L126" s="230"/>
      <c r="M126" s="230"/>
      <c r="N126" s="230"/>
      <c r="O126" s="230"/>
      <c r="P126" s="230"/>
      <c r="Q126" s="230"/>
      <c r="R126" s="230"/>
      <c r="S126" s="230"/>
      <c r="T126" s="230"/>
      <c r="U126" s="230"/>
      <c r="V126" s="230"/>
      <c r="W126" s="230"/>
      <c r="X126" s="230"/>
    </row>
    <row r="127" spans="2:24" ht="14" x14ac:dyDescent="0.2">
      <c r="B127" s="147" t="s">
        <v>653</v>
      </c>
      <c r="C127" s="230" t="str">
        <f>HYPERLINK("#分類事項一覧! $B$2203 "," 世帯の介護の有無・頻度・介護休業等制度利用の有無・介護休業等制度の種類　【世帯介護有無･頻度･介護休有無･介護休種】")</f>
        <v xml:space="preserve"> 世帯の介護の有無・頻度・介護休業等制度利用の有無・介護休業等制度の種類　【世帯介護有無･頻度･介護休有無･介護休種】</v>
      </c>
      <c r="D127" s="230"/>
      <c r="E127" s="230"/>
      <c r="F127" s="230"/>
      <c r="G127" s="230"/>
      <c r="H127" s="230"/>
      <c r="I127" s="230"/>
      <c r="J127" s="230"/>
      <c r="K127" s="230"/>
      <c r="L127" s="230"/>
      <c r="M127" s="230"/>
      <c r="N127" s="230"/>
      <c r="O127" s="230"/>
      <c r="P127" s="230"/>
      <c r="Q127" s="230"/>
      <c r="R127" s="230"/>
      <c r="S127" s="230"/>
      <c r="T127" s="230"/>
      <c r="U127" s="230"/>
      <c r="V127" s="230"/>
      <c r="W127" s="230"/>
      <c r="X127" s="230"/>
    </row>
    <row r="128" spans="2:24" ht="14" x14ac:dyDescent="0.2">
      <c r="B128" s="147" t="s">
        <v>654</v>
      </c>
      <c r="C128" s="230" t="str">
        <f>HYPERLINK("#分類事項一覧! $B$2220 "," 世帯の収入の種類・有業親族世帯人員　【世帯収入種類･有業親族人員】")</f>
        <v xml:space="preserve"> 世帯の収入の種類・有業親族世帯人員　【世帯収入種類･有業親族人員】</v>
      </c>
      <c r="D128" s="230"/>
      <c r="E128" s="230"/>
      <c r="F128" s="230"/>
      <c r="G128" s="230"/>
      <c r="H128" s="230"/>
      <c r="I128" s="230"/>
      <c r="J128" s="230"/>
      <c r="K128" s="230"/>
      <c r="L128" s="230"/>
      <c r="M128" s="230"/>
      <c r="N128" s="230"/>
      <c r="O128" s="230"/>
      <c r="P128" s="230"/>
      <c r="Q128" s="230"/>
      <c r="R128" s="230"/>
      <c r="S128" s="230"/>
      <c r="T128" s="230"/>
      <c r="U128" s="230"/>
      <c r="V128" s="230"/>
      <c r="W128" s="230"/>
      <c r="X128" s="230"/>
    </row>
    <row r="129" spans="1:24" ht="14" x14ac:dyDescent="0.2">
      <c r="B129" s="147" t="s">
        <v>655</v>
      </c>
      <c r="C129" s="230" t="str">
        <f>HYPERLINK("#分類事項一覧! $B$2235 "," 世帯所得　【世帯所得】")</f>
        <v xml:space="preserve"> 世帯所得　【世帯所得】</v>
      </c>
      <c r="D129" s="230"/>
      <c r="E129" s="230"/>
      <c r="F129" s="230"/>
      <c r="G129" s="230"/>
      <c r="H129" s="230"/>
      <c r="I129" s="230"/>
      <c r="J129" s="230"/>
      <c r="K129" s="230"/>
      <c r="L129" s="230"/>
      <c r="M129" s="230"/>
      <c r="N129" s="230"/>
      <c r="O129" s="230"/>
      <c r="P129" s="230"/>
      <c r="Q129" s="230"/>
      <c r="R129" s="230"/>
      <c r="S129" s="230"/>
      <c r="T129" s="230"/>
      <c r="U129" s="230"/>
      <c r="V129" s="230"/>
      <c r="W129" s="230"/>
      <c r="X129" s="230"/>
    </row>
    <row r="130" spans="1:24" ht="14" x14ac:dyDescent="0.2">
      <c r="B130" s="147" t="s">
        <v>656</v>
      </c>
      <c r="C130" s="230" t="str">
        <f>HYPERLINK("#分類事項一覧! $B$2256 "," 親族世帯人員　【親族人員】")</f>
        <v xml:space="preserve"> 親族世帯人員　【親族人員】</v>
      </c>
      <c r="D130" s="230"/>
      <c r="E130" s="230"/>
      <c r="F130" s="230"/>
      <c r="G130" s="230"/>
      <c r="H130" s="230"/>
      <c r="I130" s="230"/>
      <c r="J130" s="230"/>
      <c r="K130" s="230"/>
      <c r="L130" s="230"/>
      <c r="M130" s="230"/>
      <c r="N130" s="230"/>
      <c r="O130" s="230"/>
      <c r="P130" s="230"/>
      <c r="Q130" s="230"/>
      <c r="R130" s="230"/>
      <c r="S130" s="230"/>
      <c r="T130" s="230"/>
      <c r="U130" s="230"/>
      <c r="V130" s="230"/>
      <c r="W130" s="230"/>
      <c r="X130" s="230"/>
    </row>
    <row r="131" spans="1:24" ht="14" x14ac:dyDescent="0.2">
      <c r="B131" s="147" t="s">
        <v>657</v>
      </c>
      <c r="C131" s="230" t="str">
        <f>HYPERLINK("#分類事項一覧! $B$2268 "," 世帯人員・親族世帯人員・有業親族世帯人員　【世帯人員･親族人員･有業親族人員】")</f>
        <v xml:space="preserve"> 世帯人員・親族世帯人員・有業親族世帯人員　【世帯人員･親族人員･有業親族人員】</v>
      </c>
      <c r="D131" s="230"/>
      <c r="E131" s="230"/>
      <c r="F131" s="230"/>
      <c r="G131" s="230"/>
      <c r="H131" s="230"/>
      <c r="I131" s="230"/>
      <c r="J131" s="230"/>
      <c r="K131" s="230"/>
      <c r="L131" s="230"/>
      <c r="M131" s="230"/>
      <c r="N131" s="230"/>
      <c r="O131" s="230"/>
      <c r="P131" s="230"/>
      <c r="Q131" s="230"/>
      <c r="R131" s="230"/>
      <c r="S131" s="230"/>
      <c r="T131" s="230"/>
      <c r="U131" s="230"/>
      <c r="V131" s="230"/>
      <c r="W131" s="230"/>
      <c r="X131" s="230"/>
    </row>
    <row r="132" spans="1:24" ht="14" x14ac:dyDescent="0.2">
      <c r="B132" s="147" t="s">
        <v>658</v>
      </c>
      <c r="C132" s="230" t="str">
        <f>HYPERLINK("#分類事項一覧! $B$2290 "," ６歳未満の子供の有無　【6歳未満子有無】")</f>
        <v xml:space="preserve"> ６歳未満の子供の有無　【6歳未満子有無】</v>
      </c>
      <c r="D132" s="230"/>
      <c r="E132" s="230"/>
      <c r="F132" s="230"/>
      <c r="G132" s="230"/>
      <c r="H132" s="230"/>
      <c r="I132" s="230"/>
      <c r="J132" s="230"/>
      <c r="K132" s="230"/>
      <c r="L132" s="230"/>
      <c r="M132" s="230"/>
      <c r="N132" s="230"/>
      <c r="O132" s="230"/>
      <c r="P132" s="230"/>
      <c r="Q132" s="230"/>
      <c r="R132" s="230"/>
      <c r="S132" s="230"/>
      <c r="T132" s="230"/>
      <c r="U132" s="230"/>
      <c r="V132" s="230"/>
      <c r="W132" s="230"/>
      <c r="X132" s="230"/>
    </row>
    <row r="133" spans="1:24" ht="14" x14ac:dyDescent="0.2">
      <c r="B133" s="147" t="s">
        <v>659</v>
      </c>
      <c r="C133" s="230" t="str">
        <f>HYPERLINK("#分類事項一覧! $B$2298 "," 子供の数　【子数】")</f>
        <v xml:space="preserve"> 子供の数　【子数】</v>
      </c>
      <c r="D133" s="230"/>
      <c r="E133" s="230"/>
      <c r="F133" s="230"/>
      <c r="G133" s="230"/>
      <c r="H133" s="230"/>
      <c r="I133" s="230"/>
      <c r="J133" s="230"/>
      <c r="K133" s="230"/>
      <c r="L133" s="230"/>
      <c r="M133" s="230"/>
      <c r="N133" s="230"/>
      <c r="O133" s="230"/>
      <c r="P133" s="230"/>
      <c r="Q133" s="230"/>
      <c r="R133" s="230"/>
      <c r="S133" s="230"/>
      <c r="T133" s="230"/>
      <c r="U133" s="230"/>
      <c r="V133" s="230"/>
      <c r="W133" s="230"/>
      <c r="X133" s="230"/>
    </row>
    <row r="134" spans="1:24" ht="14" x14ac:dyDescent="0.2">
      <c r="B134" s="147" t="s">
        <v>660</v>
      </c>
      <c r="C134" s="230" t="str">
        <f>HYPERLINK("#分類事項一覧! $B$2308 "," 末子の年齢　【末子年齢】")</f>
        <v xml:space="preserve"> 末子の年齢　【末子年齢】</v>
      </c>
      <c r="D134" s="230"/>
      <c r="E134" s="230"/>
      <c r="F134" s="230"/>
      <c r="G134" s="230"/>
      <c r="H134" s="230"/>
      <c r="I134" s="230"/>
      <c r="J134" s="230"/>
      <c r="K134" s="230"/>
      <c r="L134" s="230"/>
      <c r="M134" s="230"/>
      <c r="N134" s="230"/>
      <c r="O134" s="230"/>
      <c r="P134" s="230"/>
      <c r="Q134" s="230"/>
      <c r="R134" s="230"/>
      <c r="S134" s="230"/>
      <c r="T134" s="230"/>
      <c r="U134" s="230"/>
      <c r="V134" s="230"/>
      <c r="W134" s="230"/>
      <c r="X134" s="230"/>
    </row>
    <row r="135" spans="1:24" ht="14" x14ac:dyDescent="0.2">
      <c r="B135" s="147" t="s">
        <v>2141</v>
      </c>
      <c r="C135" s="230" t="str">
        <f>HYPERLINK("#分類事項一覧! $B$2321 "," 地域区分　【地域区分】")</f>
        <v xml:space="preserve"> 地域区分　【地域区分】</v>
      </c>
      <c r="D135" s="230"/>
      <c r="E135" s="230"/>
      <c r="F135" s="230"/>
      <c r="G135" s="230"/>
      <c r="H135" s="230"/>
      <c r="I135" s="230"/>
      <c r="J135" s="230"/>
      <c r="K135" s="230"/>
      <c r="L135" s="230"/>
      <c r="M135" s="230"/>
      <c r="N135" s="230"/>
      <c r="O135" s="230"/>
      <c r="P135" s="230"/>
      <c r="Q135" s="230"/>
      <c r="R135" s="230"/>
      <c r="S135" s="230"/>
      <c r="T135" s="230"/>
      <c r="U135" s="230"/>
      <c r="V135" s="230"/>
      <c r="W135" s="230"/>
      <c r="X135" s="230"/>
    </row>
    <row r="136" spans="1:24" ht="14" x14ac:dyDescent="0.2">
      <c r="A136" s="148"/>
    </row>
    <row r="137" spans="1:24" ht="14" x14ac:dyDescent="0.2">
      <c r="A137" s="148"/>
    </row>
    <row r="138" spans="1:24" ht="14" x14ac:dyDescent="0.2">
      <c r="A138" s="148"/>
    </row>
    <row r="139" spans="1:24" ht="14" x14ac:dyDescent="0.2">
      <c r="A139" s="148"/>
    </row>
    <row r="140" spans="1:24" ht="14" x14ac:dyDescent="0.2">
      <c r="A140" s="148"/>
    </row>
    <row r="141" spans="1:24" ht="14" x14ac:dyDescent="0.2">
      <c r="A141" s="148"/>
    </row>
    <row r="142" spans="1:24" ht="14" x14ac:dyDescent="0.2">
      <c r="A142" s="148"/>
    </row>
    <row r="143" spans="1:24" ht="14" x14ac:dyDescent="0.2">
      <c r="A143" s="148"/>
    </row>
    <row r="144" spans="1:24" ht="14" x14ac:dyDescent="0.2">
      <c r="A144" s="148"/>
    </row>
    <row r="145" spans="1:1" ht="14" x14ac:dyDescent="0.2">
      <c r="A145" s="148"/>
    </row>
    <row r="146" spans="1:1" ht="14" x14ac:dyDescent="0.2">
      <c r="A146" s="148"/>
    </row>
    <row r="147" spans="1:1" ht="14" x14ac:dyDescent="0.2">
      <c r="A147" s="148"/>
    </row>
    <row r="148" spans="1:1" ht="14" x14ac:dyDescent="0.2">
      <c r="A148" s="148"/>
    </row>
    <row r="149" spans="1:1" ht="14" x14ac:dyDescent="0.2">
      <c r="A149" s="148"/>
    </row>
  </sheetData>
  <mergeCells count="132">
    <mergeCell ref="C121:X121"/>
    <mergeCell ref="C122:X122"/>
    <mergeCell ref="C123:X123"/>
    <mergeCell ref="C124:X124"/>
    <mergeCell ref="C119:X119"/>
    <mergeCell ref="C120:X120"/>
    <mergeCell ref="C135:X135"/>
    <mergeCell ref="C130:X130"/>
    <mergeCell ref="C131:X131"/>
    <mergeCell ref="C132:X132"/>
    <mergeCell ref="C133:X133"/>
    <mergeCell ref="C134:X134"/>
    <mergeCell ref="C125:X125"/>
    <mergeCell ref="C126:X126"/>
    <mergeCell ref="C127:X127"/>
    <mergeCell ref="C128:X128"/>
    <mergeCell ref="C129:X129"/>
    <mergeCell ref="C113:X113"/>
    <mergeCell ref="C114:X114"/>
    <mergeCell ref="C115:X115"/>
    <mergeCell ref="C116:X116"/>
    <mergeCell ref="C110:X110"/>
    <mergeCell ref="C111:X111"/>
    <mergeCell ref="C112:X112"/>
    <mergeCell ref="C118:X118"/>
    <mergeCell ref="C117:X117"/>
    <mergeCell ref="C101:X101"/>
    <mergeCell ref="C102:X102"/>
    <mergeCell ref="C95:X95"/>
    <mergeCell ref="C96:X96"/>
    <mergeCell ref="C97:X97"/>
    <mergeCell ref="C98:X98"/>
    <mergeCell ref="C107:X107"/>
    <mergeCell ref="C108:X108"/>
    <mergeCell ref="C109:X109"/>
    <mergeCell ref="C103:X103"/>
    <mergeCell ref="C104:X104"/>
    <mergeCell ref="C105:X105"/>
    <mergeCell ref="C106:X106"/>
    <mergeCell ref="C91:X91"/>
    <mergeCell ref="C92:X92"/>
    <mergeCell ref="C93:X93"/>
    <mergeCell ref="C94:X94"/>
    <mergeCell ref="C86:X86"/>
    <mergeCell ref="C87:X87"/>
    <mergeCell ref="C88:X88"/>
    <mergeCell ref="C99:X99"/>
    <mergeCell ref="C100:X100"/>
    <mergeCell ref="C83:X83"/>
    <mergeCell ref="C84:X84"/>
    <mergeCell ref="C85:X85"/>
    <mergeCell ref="C77:X77"/>
    <mergeCell ref="C78:X78"/>
    <mergeCell ref="C79:X79"/>
    <mergeCell ref="C80:X80"/>
    <mergeCell ref="C89:X89"/>
    <mergeCell ref="C90:X90"/>
    <mergeCell ref="C75:X75"/>
    <mergeCell ref="C76:X76"/>
    <mergeCell ref="C68:X68"/>
    <mergeCell ref="C69:X69"/>
    <mergeCell ref="C70:X70"/>
    <mergeCell ref="C71:X71"/>
    <mergeCell ref="C72:X72"/>
    <mergeCell ref="C81:X81"/>
    <mergeCell ref="C82:X82"/>
    <mergeCell ref="C64:X64"/>
    <mergeCell ref="C65:X65"/>
    <mergeCell ref="C66:X66"/>
    <mergeCell ref="C67:X67"/>
    <mergeCell ref="C61:X61"/>
    <mergeCell ref="C62:X62"/>
    <mergeCell ref="C63:X63"/>
    <mergeCell ref="C73:X73"/>
    <mergeCell ref="C74:X74"/>
    <mergeCell ref="C53:X53"/>
    <mergeCell ref="C54:X54"/>
    <mergeCell ref="C46:X46"/>
    <mergeCell ref="C47:X47"/>
    <mergeCell ref="C48:X48"/>
    <mergeCell ref="C49:X49"/>
    <mergeCell ref="C59:X59"/>
    <mergeCell ref="C60:X60"/>
    <mergeCell ref="C55:X55"/>
    <mergeCell ref="C56:X56"/>
    <mergeCell ref="C57:X57"/>
    <mergeCell ref="C58:X58"/>
    <mergeCell ref="C45:X45"/>
    <mergeCell ref="C35:X35"/>
    <mergeCell ref="C36:X36"/>
    <mergeCell ref="C37:X37"/>
    <mergeCell ref="C38:X38"/>
    <mergeCell ref="C39:X39"/>
    <mergeCell ref="C50:X50"/>
    <mergeCell ref="C51:X51"/>
    <mergeCell ref="C52:X52"/>
    <mergeCell ref="C34:X34"/>
    <mergeCell ref="C27:X27"/>
    <mergeCell ref="C28:X28"/>
    <mergeCell ref="C29:X29"/>
    <mergeCell ref="C40:X40"/>
    <mergeCell ref="C41:X41"/>
    <mergeCell ref="C42:X42"/>
    <mergeCell ref="C43:X43"/>
    <mergeCell ref="C44:X44"/>
    <mergeCell ref="C26:X26"/>
    <mergeCell ref="C18:X18"/>
    <mergeCell ref="C19:X19"/>
    <mergeCell ref="C20:X20"/>
    <mergeCell ref="C21:X21"/>
    <mergeCell ref="C30:X30"/>
    <mergeCell ref="C31:X31"/>
    <mergeCell ref="C32:X32"/>
    <mergeCell ref="C33:X33"/>
    <mergeCell ref="C17:X17"/>
    <mergeCell ref="C9:X9"/>
    <mergeCell ref="C10:X10"/>
    <mergeCell ref="C11:X11"/>
    <mergeCell ref="C12:X12"/>
    <mergeCell ref="C22:X22"/>
    <mergeCell ref="C23:X23"/>
    <mergeCell ref="C24:X24"/>
    <mergeCell ref="C25:X25"/>
    <mergeCell ref="A1:Y1"/>
    <mergeCell ref="C5:X5"/>
    <mergeCell ref="C6:X6"/>
    <mergeCell ref="C7:X7"/>
    <mergeCell ref="C8:X8"/>
    <mergeCell ref="C13:X13"/>
    <mergeCell ref="C14:X14"/>
    <mergeCell ref="C15:X15"/>
    <mergeCell ref="C16:X16"/>
  </mergeCells>
  <phoneticPr fontId="2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DB7D0-5B96-494E-BD55-57E4382C9749}">
  <sheetPr>
    <pageSetUpPr fitToPage="1"/>
  </sheetPr>
  <dimension ref="A1:BF2540"/>
  <sheetViews>
    <sheetView zoomScaleNormal="100" zoomScaleSheetLayoutView="100" workbookViewId="0"/>
  </sheetViews>
  <sheetFormatPr defaultRowHeight="9.5" x14ac:dyDescent="0.2"/>
  <cols>
    <col min="1" max="1" width="6.54296875" style="155" customWidth="1"/>
    <col min="2" max="4" width="8.7265625" style="154"/>
    <col min="5" max="5" width="6.6328125" style="154" customWidth="1"/>
    <col min="6" max="16384" width="8.7265625" style="154"/>
  </cols>
  <sheetData>
    <row r="1" spans="1:11" ht="16.5" x14ac:dyDescent="0.2">
      <c r="A1" s="196" t="s">
        <v>2142</v>
      </c>
      <c r="K1" s="197"/>
    </row>
    <row r="3" spans="1:11" ht="14" x14ac:dyDescent="0.2">
      <c r="B3" s="149" t="s">
        <v>661</v>
      </c>
      <c r="C3" s="150"/>
      <c r="D3" s="150"/>
      <c r="E3" s="150"/>
      <c r="F3" s="151"/>
    </row>
    <row r="5" spans="1:11" x14ac:dyDescent="0.2">
      <c r="C5" s="171" t="s">
        <v>662</v>
      </c>
      <c r="F5" s="171"/>
    </row>
    <row r="6" spans="1:11" x14ac:dyDescent="0.2">
      <c r="C6" s="154" t="s">
        <v>663</v>
      </c>
    </row>
    <row r="7" spans="1:11" x14ac:dyDescent="0.2">
      <c r="C7" s="154" t="s">
        <v>664</v>
      </c>
    </row>
    <row r="8" spans="1:11" x14ac:dyDescent="0.2">
      <c r="C8" s="154" t="s">
        <v>665</v>
      </c>
    </row>
    <row r="12" spans="1:11" ht="14" x14ac:dyDescent="0.2">
      <c r="B12" s="149" t="s">
        <v>666</v>
      </c>
      <c r="C12" s="150"/>
      <c r="D12" s="150"/>
      <c r="E12" s="150"/>
      <c r="F12" s="150"/>
      <c r="G12" s="151"/>
    </row>
    <row r="14" spans="1:11" x14ac:dyDescent="0.2">
      <c r="C14" s="171" t="s">
        <v>667</v>
      </c>
      <c r="F14" s="171" t="s">
        <v>668</v>
      </c>
      <c r="I14" s="171" t="s">
        <v>669</v>
      </c>
    </row>
    <row r="15" spans="1:11" x14ac:dyDescent="0.2">
      <c r="C15" s="154" t="s">
        <v>663</v>
      </c>
      <c r="F15" s="154" t="s">
        <v>663</v>
      </c>
      <c r="I15" s="154" t="s">
        <v>663</v>
      </c>
    </row>
    <row r="16" spans="1:11" x14ac:dyDescent="0.2">
      <c r="C16" s="154" t="s">
        <v>670</v>
      </c>
      <c r="F16" s="154" t="s">
        <v>671</v>
      </c>
      <c r="I16" s="154" t="s">
        <v>672</v>
      </c>
    </row>
    <row r="17" spans="2:8" x14ac:dyDescent="0.2">
      <c r="C17" s="154" t="s">
        <v>673</v>
      </c>
    </row>
    <row r="18" spans="2:8" x14ac:dyDescent="0.2">
      <c r="C18" s="154" t="s">
        <v>674</v>
      </c>
    </row>
    <row r="22" spans="2:8" ht="14" x14ac:dyDescent="0.2">
      <c r="B22" s="149" t="s">
        <v>675</v>
      </c>
      <c r="C22" s="150"/>
      <c r="D22" s="150"/>
      <c r="E22" s="150"/>
      <c r="F22" s="150"/>
      <c r="G22" s="150"/>
      <c r="H22" s="151"/>
    </row>
    <row r="24" spans="2:8" x14ac:dyDescent="0.2">
      <c r="C24" s="171" t="s">
        <v>676</v>
      </c>
    </row>
    <row r="25" spans="2:8" x14ac:dyDescent="0.2">
      <c r="C25" s="154" t="s">
        <v>663</v>
      </c>
    </row>
    <row r="26" spans="2:8" x14ac:dyDescent="0.2">
      <c r="C26" s="154" t="s">
        <v>677</v>
      </c>
    </row>
    <row r="27" spans="2:8" x14ac:dyDescent="0.2">
      <c r="C27" s="154" t="s">
        <v>678</v>
      </c>
    </row>
    <row r="28" spans="2:8" x14ac:dyDescent="0.2">
      <c r="C28" s="154" t="s">
        <v>679</v>
      </c>
    </row>
    <row r="29" spans="2:8" x14ac:dyDescent="0.2">
      <c r="C29" s="154" t="s">
        <v>680</v>
      </c>
    </row>
    <row r="33" spans="2:15" ht="14" x14ac:dyDescent="0.2">
      <c r="B33" s="149" t="s">
        <v>2143</v>
      </c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1"/>
    </row>
    <row r="35" spans="2:15" x14ac:dyDescent="0.2">
      <c r="C35" s="171" t="s">
        <v>681</v>
      </c>
    </row>
    <row r="36" spans="2:15" x14ac:dyDescent="0.2">
      <c r="C36" s="154" t="s">
        <v>2144</v>
      </c>
    </row>
    <row r="37" spans="2:15" x14ac:dyDescent="0.2">
      <c r="C37" s="154" t="s">
        <v>2145</v>
      </c>
    </row>
    <row r="38" spans="2:15" x14ac:dyDescent="0.2">
      <c r="C38" s="154" t="s">
        <v>2146</v>
      </c>
    </row>
    <row r="39" spans="2:15" x14ac:dyDescent="0.2">
      <c r="C39" s="154" t="s">
        <v>2147</v>
      </c>
    </row>
    <row r="40" spans="2:15" x14ac:dyDescent="0.2">
      <c r="C40" s="154" t="s">
        <v>2148</v>
      </c>
    </row>
    <row r="41" spans="2:15" x14ac:dyDescent="0.2">
      <c r="C41" s="154" t="s">
        <v>2149</v>
      </c>
    </row>
    <row r="42" spans="2:15" x14ac:dyDescent="0.2">
      <c r="C42" s="154" t="s">
        <v>2150</v>
      </c>
    </row>
    <row r="43" spans="2:15" x14ac:dyDescent="0.2">
      <c r="C43" s="154" t="s">
        <v>2151</v>
      </c>
    </row>
    <row r="44" spans="2:15" x14ac:dyDescent="0.2">
      <c r="C44" s="154" t="s">
        <v>2152</v>
      </c>
    </row>
    <row r="48" spans="2:15" ht="14" x14ac:dyDescent="0.2">
      <c r="B48" s="149" t="s">
        <v>682</v>
      </c>
      <c r="C48" s="150"/>
      <c r="D48" s="150"/>
      <c r="E48" s="150"/>
      <c r="F48" s="151"/>
    </row>
    <row r="50" spans="3:21" x14ac:dyDescent="0.2">
      <c r="C50" s="171" t="s">
        <v>683</v>
      </c>
      <c r="F50" s="171" t="s">
        <v>684</v>
      </c>
      <c r="I50" s="171" t="s">
        <v>685</v>
      </c>
      <c r="L50" s="171" t="s">
        <v>686</v>
      </c>
      <c r="O50" s="171" t="s">
        <v>687</v>
      </c>
      <c r="R50" s="171" t="s">
        <v>688</v>
      </c>
      <c r="U50" s="171" t="s">
        <v>676</v>
      </c>
    </row>
    <row r="51" spans="3:21" x14ac:dyDescent="0.2">
      <c r="C51" s="154" t="s">
        <v>689</v>
      </c>
      <c r="F51" s="154" t="s">
        <v>689</v>
      </c>
      <c r="I51" s="154" t="s">
        <v>663</v>
      </c>
      <c r="L51" s="154" t="s">
        <v>663</v>
      </c>
      <c r="O51" s="154" t="s">
        <v>663</v>
      </c>
      <c r="R51" s="154" t="s">
        <v>663</v>
      </c>
      <c r="U51" s="154" t="s">
        <v>663</v>
      </c>
    </row>
    <row r="52" spans="3:21" x14ac:dyDescent="0.2">
      <c r="C52" s="154" t="s">
        <v>690</v>
      </c>
      <c r="F52" s="154" t="s">
        <v>690</v>
      </c>
      <c r="I52" s="154" t="s">
        <v>691</v>
      </c>
      <c r="L52" s="154" t="s">
        <v>691</v>
      </c>
      <c r="O52" s="154" t="s">
        <v>691</v>
      </c>
      <c r="R52" s="154" t="s">
        <v>692</v>
      </c>
      <c r="U52" s="154" t="s">
        <v>693</v>
      </c>
    </row>
    <row r="53" spans="3:21" x14ac:dyDescent="0.2">
      <c r="C53" s="154" t="s">
        <v>694</v>
      </c>
      <c r="F53" s="154" t="s">
        <v>694</v>
      </c>
      <c r="I53" s="154" t="s">
        <v>695</v>
      </c>
      <c r="L53" s="154" t="s">
        <v>696</v>
      </c>
      <c r="O53" s="154" t="s">
        <v>696</v>
      </c>
      <c r="R53" s="154" t="s">
        <v>697</v>
      </c>
      <c r="U53" s="154" t="s">
        <v>698</v>
      </c>
    </row>
    <row r="54" spans="3:21" x14ac:dyDescent="0.2">
      <c r="C54" s="154" t="s">
        <v>699</v>
      </c>
      <c r="F54" s="154" t="s">
        <v>699</v>
      </c>
      <c r="I54" s="154" t="s">
        <v>700</v>
      </c>
      <c r="L54" s="154" t="s">
        <v>701</v>
      </c>
      <c r="O54" s="154" t="s">
        <v>701</v>
      </c>
      <c r="R54" s="154" t="s">
        <v>702</v>
      </c>
      <c r="U54" s="154" t="s">
        <v>703</v>
      </c>
    </row>
    <row r="55" spans="3:21" x14ac:dyDescent="0.2">
      <c r="C55" s="154" t="s">
        <v>704</v>
      </c>
      <c r="F55" s="154" t="s">
        <v>704</v>
      </c>
      <c r="I55" s="154" t="s">
        <v>705</v>
      </c>
      <c r="L55" s="154" t="s">
        <v>706</v>
      </c>
      <c r="O55" s="154" t="s">
        <v>706</v>
      </c>
      <c r="R55" s="154" t="s">
        <v>707</v>
      </c>
      <c r="U55" s="154" t="s">
        <v>708</v>
      </c>
    </row>
    <row r="56" spans="3:21" x14ac:dyDescent="0.2">
      <c r="C56" s="154" t="s">
        <v>709</v>
      </c>
      <c r="F56" s="154" t="s">
        <v>709</v>
      </c>
      <c r="I56" s="154" t="s">
        <v>710</v>
      </c>
      <c r="L56" s="154" t="s">
        <v>711</v>
      </c>
      <c r="O56" s="154" t="s">
        <v>711</v>
      </c>
      <c r="R56" s="154" t="s">
        <v>712</v>
      </c>
    </row>
    <row r="57" spans="3:21" x14ac:dyDescent="0.2">
      <c r="C57" s="154" t="s">
        <v>713</v>
      </c>
      <c r="F57" s="154" t="s">
        <v>713</v>
      </c>
      <c r="I57" s="154" t="s">
        <v>714</v>
      </c>
      <c r="L57" s="154" t="s">
        <v>715</v>
      </c>
      <c r="O57" s="154" t="s">
        <v>716</v>
      </c>
      <c r="R57" s="154" t="s">
        <v>717</v>
      </c>
    </row>
    <row r="58" spans="3:21" x14ac:dyDescent="0.2">
      <c r="C58" s="154" t="s">
        <v>718</v>
      </c>
      <c r="F58" s="154" t="s">
        <v>718</v>
      </c>
      <c r="I58" s="154" t="s">
        <v>719</v>
      </c>
      <c r="L58" s="154" t="s">
        <v>720</v>
      </c>
    </row>
    <row r="59" spans="3:21" x14ac:dyDescent="0.2">
      <c r="C59" s="154" t="s">
        <v>721</v>
      </c>
      <c r="F59" s="154" t="s">
        <v>721</v>
      </c>
    </row>
    <row r="60" spans="3:21" x14ac:dyDescent="0.2">
      <c r="C60" s="154" t="s">
        <v>722</v>
      </c>
      <c r="F60" s="154" t="s">
        <v>722</v>
      </c>
    </row>
    <row r="61" spans="3:21" x14ac:dyDescent="0.2">
      <c r="C61" s="154" t="s">
        <v>723</v>
      </c>
      <c r="F61" s="154" t="s">
        <v>723</v>
      </c>
    </row>
    <row r="62" spans="3:21" x14ac:dyDescent="0.2">
      <c r="C62" s="154" t="s">
        <v>724</v>
      </c>
      <c r="F62" s="154" t="s">
        <v>724</v>
      </c>
    </row>
    <row r="63" spans="3:21" x14ac:dyDescent="0.2">
      <c r="C63" s="154" t="s">
        <v>725</v>
      </c>
      <c r="F63" s="154" t="s">
        <v>725</v>
      </c>
    </row>
    <row r="64" spans="3:21" x14ac:dyDescent="0.2">
      <c r="C64" s="154" t="s">
        <v>726</v>
      </c>
      <c r="F64" s="154" t="s">
        <v>727</v>
      </c>
    </row>
    <row r="65" spans="2:18" x14ac:dyDescent="0.2">
      <c r="C65" s="154" t="s">
        <v>728</v>
      </c>
    </row>
    <row r="66" spans="2:18" x14ac:dyDescent="0.2">
      <c r="C66" s="154" t="s">
        <v>729</v>
      </c>
    </row>
    <row r="67" spans="2:18" x14ac:dyDescent="0.2">
      <c r="C67" s="220"/>
    </row>
    <row r="68" spans="2:18" x14ac:dyDescent="0.2">
      <c r="C68" s="220"/>
    </row>
    <row r="69" spans="2:18" x14ac:dyDescent="0.2">
      <c r="C69" s="220"/>
    </row>
    <row r="70" spans="2:18" ht="14" x14ac:dyDescent="0.2">
      <c r="B70" s="149" t="s">
        <v>730</v>
      </c>
      <c r="C70" s="150"/>
      <c r="D70" s="150"/>
      <c r="E70" s="150"/>
      <c r="F70" s="151"/>
    </row>
    <row r="71" spans="2:18" x14ac:dyDescent="0.2">
      <c r="P71" s="171"/>
    </row>
    <row r="72" spans="2:18" x14ac:dyDescent="0.2">
      <c r="C72" s="171" t="s">
        <v>731</v>
      </c>
      <c r="I72" s="171" t="s">
        <v>2153</v>
      </c>
      <c r="N72" s="171" t="s">
        <v>2154</v>
      </c>
      <c r="R72" s="171" t="s">
        <v>2155</v>
      </c>
    </row>
    <row r="73" spans="2:18" x14ac:dyDescent="0.2">
      <c r="C73" s="154" t="s">
        <v>663</v>
      </c>
      <c r="I73" s="154" t="s">
        <v>663</v>
      </c>
      <c r="N73" s="154" t="s">
        <v>663</v>
      </c>
      <c r="R73" s="154" t="s">
        <v>2144</v>
      </c>
    </row>
    <row r="74" spans="2:18" x14ac:dyDescent="0.2">
      <c r="C74" s="154" t="s">
        <v>732</v>
      </c>
      <c r="I74" s="154" t="s">
        <v>732</v>
      </c>
      <c r="N74" s="154" t="s">
        <v>733</v>
      </c>
      <c r="R74" s="154" t="s">
        <v>2156</v>
      </c>
    </row>
    <row r="75" spans="2:18" x14ac:dyDescent="0.2">
      <c r="C75" s="154" t="s">
        <v>734</v>
      </c>
      <c r="I75" s="154" t="s">
        <v>2157</v>
      </c>
      <c r="N75" s="154" t="s">
        <v>735</v>
      </c>
      <c r="R75" s="154" t="s">
        <v>2158</v>
      </c>
    </row>
    <row r="76" spans="2:18" x14ac:dyDescent="0.2">
      <c r="C76" s="154" t="s">
        <v>736</v>
      </c>
      <c r="I76" s="154" t="s">
        <v>2159</v>
      </c>
      <c r="N76" s="154" t="s">
        <v>737</v>
      </c>
    </row>
    <row r="77" spans="2:18" x14ac:dyDescent="0.2">
      <c r="C77" s="154" t="s">
        <v>738</v>
      </c>
      <c r="I77" s="154" t="s">
        <v>2160</v>
      </c>
      <c r="N77" s="154" t="s">
        <v>739</v>
      </c>
    </row>
    <row r="78" spans="2:18" x14ac:dyDescent="0.2">
      <c r="C78" s="154" t="s">
        <v>740</v>
      </c>
      <c r="I78" s="154" t="s">
        <v>2161</v>
      </c>
      <c r="N78" s="154" t="s">
        <v>741</v>
      </c>
    </row>
    <row r="79" spans="2:18" x14ac:dyDescent="0.2">
      <c r="C79" s="154" t="s">
        <v>742</v>
      </c>
      <c r="I79" s="154" t="s">
        <v>2162</v>
      </c>
      <c r="N79" s="154" t="s">
        <v>743</v>
      </c>
    </row>
    <row r="80" spans="2:18" x14ac:dyDescent="0.2">
      <c r="C80" s="154" t="s">
        <v>744</v>
      </c>
      <c r="I80" s="154" t="s">
        <v>2163</v>
      </c>
      <c r="N80" s="154" t="s">
        <v>745</v>
      </c>
    </row>
    <row r="81" spans="3:14" x14ac:dyDescent="0.2">
      <c r="C81" s="154" t="s">
        <v>746</v>
      </c>
      <c r="I81" s="154" t="s">
        <v>2164</v>
      </c>
      <c r="N81" s="154" t="s">
        <v>747</v>
      </c>
    </row>
    <row r="82" spans="3:14" x14ac:dyDescent="0.2">
      <c r="C82" s="154" t="s">
        <v>748</v>
      </c>
      <c r="I82" s="154" t="s">
        <v>2165</v>
      </c>
      <c r="N82" s="154" t="s">
        <v>749</v>
      </c>
    </row>
    <row r="83" spans="3:14" x14ac:dyDescent="0.2">
      <c r="C83" s="154" t="s">
        <v>750</v>
      </c>
      <c r="I83" s="154" t="s">
        <v>2166</v>
      </c>
      <c r="N83" s="154" t="s">
        <v>2167</v>
      </c>
    </row>
    <row r="84" spans="3:14" x14ac:dyDescent="0.2">
      <c r="C84" s="154" t="s">
        <v>2168</v>
      </c>
      <c r="I84" s="154" t="s">
        <v>2169</v>
      </c>
      <c r="N84" s="154" t="s">
        <v>2170</v>
      </c>
    </row>
    <row r="85" spans="3:14" x14ac:dyDescent="0.2">
      <c r="C85" s="154" t="s">
        <v>2171</v>
      </c>
      <c r="I85" s="154" t="s">
        <v>2172</v>
      </c>
      <c r="N85" s="154" t="s">
        <v>2173</v>
      </c>
    </row>
    <row r="86" spans="3:14" x14ac:dyDescent="0.2">
      <c r="C86" s="154" t="s">
        <v>2174</v>
      </c>
      <c r="I86" s="154" t="s">
        <v>2175</v>
      </c>
    </row>
    <row r="87" spans="3:14" x14ac:dyDescent="0.2">
      <c r="C87" s="154" t="s">
        <v>751</v>
      </c>
      <c r="I87" s="154" t="s">
        <v>751</v>
      </c>
    </row>
    <row r="88" spans="3:14" x14ac:dyDescent="0.2">
      <c r="C88" s="154" t="s">
        <v>752</v>
      </c>
    </row>
    <row r="89" spans="3:14" x14ac:dyDescent="0.2">
      <c r="C89" s="154" t="s">
        <v>753</v>
      </c>
    </row>
    <row r="90" spans="3:14" x14ac:dyDescent="0.2">
      <c r="C90" s="154" t="s">
        <v>2176</v>
      </c>
    </row>
    <row r="91" spans="3:14" x14ac:dyDescent="0.2">
      <c r="C91" s="154" t="s">
        <v>754</v>
      </c>
    </row>
    <row r="92" spans="3:14" x14ac:dyDescent="0.2">
      <c r="C92" s="154" t="s">
        <v>755</v>
      </c>
    </row>
    <row r="93" spans="3:14" x14ac:dyDescent="0.2">
      <c r="C93" s="154" t="s">
        <v>756</v>
      </c>
    </row>
    <row r="94" spans="3:14" x14ac:dyDescent="0.2">
      <c r="C94" s="154" t="s">
        <v>757</v>
      </c>
    </row>
    <row r="95" spans="3:14" x14ac:dyDescent="0.2">
      <c r="C95" s="154" t="s">
        <v>758</v>
      </c>
    </row>
    <row r="96" spans="3:14" x14ac:dyDescent="0.2">
      <c r="C96" s="154" t="s">
        <v>759</v>
      </c>
    </row>
    <row r="97" spans="2:11" x14ac:dyDescent="0.2">
      <c r="C97" s="154" t="s">
        <v>2177</v>
      </c>
    </row>
    <row r="98" spans="2:11" x14ac:dyDescent="0.2">
      <c r="C98" s="154" t="s">
        <v>2178</v>
      </c>
    </row>
    <row r="99" spans="2:11" x14ac:dyDescent="0.2">
      <c r="C99" s="154" t="s">
        <v>2179</v>
      </c>
    </row>
    <row r="103" spans="2:11" ht="14" x14ac:dyDescent="0.2">
      <c r="B103" s="149" t="s">
        <v>760</v>
      </c>
      <c r="C103" s="150"/>
      <c r="D103" s="150"/>
      <c r="E103" s="150"/>
      <c r="F103" s="150"/>
      <c r="G103" s="151"/>
    </row>
    <row r="105" spans="2:11" x14ac:dyDescent="0.2">
      <c r="C105" s="171" t="s">
        <v>685</v>
      </c>
      <c r="K105" s="152"/>
    </row>
    <row r="106" spans="2:11" x14ac:dyDescent="0.2">
      <c r="C106" s="154" t="s">
        <v>663</v>
      </c>
      <c r="K106" s="152"/>
    </row>
    <row r="107" spans="2:11" ht="10.5" customHeight="1" x14ac:dyDescent="0.2">
      <c r="C107" s="154" t="s">
        <v>2180</v>
      </c>
      <c r="K107" s="152"/>
    </row>
    <row r="108" spans="2:11" ht="10.5" customHeight="1" x14ac:dyDescent="0.2">
      <c r="C108" s="154" t="s">
        <v>2181</v>
      </c>
      <c r="K108" s="152"/>
    </row>
    <row r="109" spans="2:11" x14ac:dyDescent="0.2">
      <c r="C109" s="154" t="s">
        <v>2182</v>
      </c>
    </row>
    <row r="110" spans="2:11" x14ac:dyDescent="0.2">
      <c r="C110" s="154" t="s">
        <v>2183</v>
      </c>
    </row>
    <row r="111" spans="2:11" x14ac:dyDescent="0.2">
      <c r="C111" s="154" t="s">
        <v>2184</v>
      </c>
    </row>
    <row r="112" spans="2:11" x14ac:dyDescent="0.2">
      <c r="C112" s="154" t="s">
        <v>2185</v>
      </c>
    </row>
    <row r="113" spans="2:30" x14ac:dyDescent="0.2">
      <c r="C113" s="154" t="s">
        <v>2186</v>
      </c>
    </row>
    <row r="114" spans="2:30" x14ac:dyDescent="0.2">
      <c r="C114" s="153"/>
      <c r="F114" s="153"/>
    </row>
    <row r="115" spans="2:30" x14ac:dyDescent="0.2">
      <c r="C115" s="153"/>
      <c r="F115" s="153"/>
    </row>
    <row r="116" spans="2:30" x14ac:dyDescent="0.2">
      <c r="C116" s="153"/>
      <c r="F116" s="153"/>
    </row>
    <row r="117" spans="2:30" ht="14" x14ac:dyDescent="0.2">
      <c r="B117" s="149" t="s">
        <v>763</v>
      </c>
      <c r="C117" s="150"/>
      <c r="D117" s="150"/>
      <c r="E117" s="150"/>
      <c r="F117" s="150"/>
      <c r="G117" s="150"/>
      <c r="H117" s="150"/>
      <c r="I117" s="150"/>
      <c r="J117" s="151"/>
    </row>
    <row r="119" spans="2:30" x14ac:dyDescent="0.2">
      <c r="C119" s="171" t="s">
        <v>764</v>
      </c>
      <c r="G119" s="171" t="s">
        <v>676</v>
      </c>
      <c r="J119" s="171" t="s">
        <v>667</v>
      </c>
      <c r="N119" s="171" t="s">
        <v>662</v>
      </c>
      <c r="Q119" s="171" t="s">
        <v>765</v>
      </c>
      <c r="R119" s="171"/>
      <c r="S119" s="195"/>
      <c r="AC119" s="171"/>
      <c r="AD119" s="171"/>
    </row>
    <row r="120" spans="2:30" x14ac:dyDescent="0.2">
      <c r="C120" s="154" t="s">
        <v>663</v>
      </c>
      <c r="G120" s="154" t="s">
        <v>663</v>
      </c>
      <c r="J120" s="154" t="s">
        <v>663</v>
      </c>
      <c r="N120" s="154" t="s">
        <v>663</v>
      </c>
      <c r="Q120" s="154" t="s">
        <v>663</v>
      </c>
    </row>
    <row r="121" spans="2:30" x14ac:dyDescent="0.2">
      <c r="C121" s="154" t="s">
        <v>766</v>
      </c>
      <c r="G121" s="154" t="s">
        <v>766</v>
      </c>
      <c r="J121" s="154" t="s">
        <v>767</v>
      </c>
      <c r="N121" s="154" t="s">
        <v>766</v>
      </c>
    </row>
    <row r="122" spans="2:30" x14ac:dyDescent="0.2">
      <c r="C122" s="154" t="s">
        <v>769</v>
      </c>
      <c r="G122" s="154" t="s">
        <v>769</v>
      </c>
      <c r="J122" s="154" t="s">
        <v>770</v>
      </c>
      <c r="N122" s="154" t="s">
        <v>771</v>
      </c>
    </row>
    <row r="123" spans="2:30" x14ac:dyDescent="0.2">
      <c r="C123" s="154" t="s">
        <v>772</v>
      </c>
      <c r="G123" s="154" t="s">
        <v>772</v>
      </c>
      <c r="J123" s="154" t="s">
        <v>773</v>
      </c>
    </row>
    <row r="124" spans="2:30" x14ac:dyDescent="0.2">
      <c r="C124" s="154" t="s">
        <v>774</v>
      </c>
      <c r="G124" s="154" t="s">
        <v>771</v>
      </c>
    </row>
    <row r="125" spans="2:30" x14ac:dyDescent="0.2">
      <c r="C125" s="154" t="s">
        <v>775</v>
      </c>
    </row>
    <row r="126" spans="2:30" x14ac:dyDescent="0.2">
      <c r="C126" s="154" t="s">
        <v>776</v>
      </c>
    </row>
    <row r="127" spans="2:30" x14ac:dyDescent="0.2">
      <c r="C127" s="154" t="s">
        <v>771</v>
      </c>
    </row>
    <row r="128" spans="2:30" x14ac:dyDescent="0.2">
      <c r="C128" s="154" t="s">
        <v>2187</v>
      </c>
    </row>
    <row r="129" spans="1:16" x14ac:dyDescent="0.2">
      <c r="C129" s="154" t="s">
        <v>777</v>
      </c>
    </row>
    <row r="130" spans="1:16" x14ac:dyDescent="0.2">
      <c r="C130" s="154" t="s">
        <v>778</v>
      </c>
    </row>
    <row r="133" spans="1:16" ht="10" customHeight="1" x14ac:dyDescent="0.2"/>
    <row r="134" spans="1:16" ht="14" x14ac:dyDescent="0.2">
      <c r="B134" s="149" t="s">
        <v>779</v>
      </c>
      <c r="C134" s="150"/>
      <c r="D134" s="150"/>
      <c r="E134" s="150"/>
      <c r="F134" s="150"/>
      <c r="G134" s="150"/>
      <c r="H134" s="150"/>
      <c r="I134" s="150"/>
      <c r="J134" s="150"/>
      <c r="K134" s="150"/>
      <c r="L134" s="150"/>
      <c r="M134" s="151"/>
    </row>
    <row r="136" spans="1:16" x14ac:dyDescent="0.2">
      <c r="C136" s="171" t="s">
        <v>667</v>
      </c>
    </row>
    <row r="137" spans="1:16" x14ac:dyDescent="0.2">
      <c r="C137" s="154" t="s">
        <v>663</v>
      </c>
    </row>
    <row r="138" spans="1:16" x14ac:dyDescent="0.2">
      <c r="C138" s="154" t="s">
        <v>766</v>
      </c>
    </row>
    <row r="139" spans="1:16" x14ac:dyDescent="0.2">
      <c r="C139" s="154" t="s">
        <v>771</v>
      </c>
    </row>
    <row r="140" spans="1:16" x14ac:dyDescent="0.2">
      <c r="C140" s="154" t="s">
        <v>780</v>
      </c>
    </row>
    <row r="144" spans="1:16" s="158" customFormat="1" ht="14" x14ac:dyDescent="0.2">
      <c r="A144" s="155"/>
      <c r="B144" s="149" t="s">
        <v>781</v>
      </c>
      <c r="C144" s="156"/>
      <c r="D144" s="156"/>
      <c r="E144" s="156"/>
      <c r="F144" s="156"/>
      <c r="G144" s="156"/>
      <c r="H144" s="156"/>
      <c r="I144" s="156"/>
      <c r="J144" s="156"/>
      <c r="K144" s="156"/>
      <c r="L144" s="156"/>
      <c r="M144" s="156"/>
      <c r="N144" s="156"/>
      <c r="O144" s="156"/>
      <c r="P144" s="157"/>
    </row>
    <row r="146" spans="2:19" x14ac:dyDescent="0.2">
      <c r="B146" s="195"/>
      <c r="C146" s="171" t="s">
        <v>761</v>
      </c>
      <c r="N146" s="195"/>
    </row>
    <row r="147" spans="2:19" x14ac:dyDescent="0.2">
      <c r="C147" s="154" t="s">
        <v>663</v>
      </c>
    </row>
    <row r="148" spans="2:19" x14ac:dyDescent="0.2">
      <c r="C148" s="154" t="s">
        <v>768</v>
      </c>
    </row>
    <row r="149" spans="2:19" x14ac:dyDescent="0.2">
      <c r="C149" s="154" t="s">
        <v>782</v>
      </c>
    </row>
    <row r="150" spans="2:19" x14ac:dyDescent="0.2">
      <c r="C150" s="154" t="s">
        <v>783</v>
      </c>
    </row>
    <row r="151" spans="2:19" x14ac:dyDescent="0.2">
      <c r="C151" s="154" t="s">
        <v>784</v>
      </c>
    </row>
    <row r="152" spans="2:19" x14ac:dyDescent="0.2">
      <c r="C152" s="154" t="s">
        <v>785</v>
      </c>
    </row>
    <row r="156" spans="2:19" ht="14" x14ac:dyDescent="0.2">
      <c r="B156" s="149" t="s">
        <v>786</v>
      </c>
      <c r="C156" s="150"/>
      <c r="D156" s="150"/>
      <c r="E156" s="150"/>
      <c r="F156" s="150"/>
      <c r="G156" s="150"/>
      <c r="H156" s="150"/>
      <c r="I156" s="150"/>
      <c r="J156" s="150"/>
      <c r="K156" s="150"/>
      <c r="L156" s="150"/>
      <c r="M156" s="150"/>
      <c r="N156" s="150"/>
      <c r="O156" s="150"/>
      <c r="P156" s="150"/>
      <c r="Q156" s="150"/>
      <c r="R156" s="150"/>
      <c r="S156" s="151"/>
    </row>
    <row r="158" spans="2:19" x14ac:dyDescent="0.2">
      <c r="C158" s="171" t="s">
        <v>676</v>
      </c>
    </row>
    <row r="159" spans="2:19" x14ac:dyDescent="0.2">
      <c r="C159" s="154" t="s">
        <v>663</v>
      </c>
    </row>
    <row r="160" spans="2:19" x14ac:dyDescent="0.2">
      <c r="C160" s="154" t="s">
        <v>766</v>
      </c>
    </row>
    <row r="161" spans="2:17" x14ac:dyDescent="0.2">
      <c r="C161" s="154" t="s">
        <v>782</v>
      </c>
    </row>
    <row r="162" spans="2:17" x14ac:dyDescent="0.2">
      <c r="C162" s="154" t="s">
        <v>771</v>
      </c>
    </row>
    <row r="163" spans="2:17" x14ac:dyDescent="0.2">
      <c r="C163" s="154" t="s">
        <v>780</v>
      </c>
    </row>
    <row r="167" spans="2:17" ht="14" x14ac:dyDescent="0.2">
      <c r="B167" s="149" t="s">
        <v>787</v>
      </c>
      <c r="C167" s="150"/>
      <c r="D167" s="150"/>
      <c r="E167" s="150"/>
      <c r="F167" s="150"/>
      <c r="G167" s="150"/>
      <c r="H167" s="150"/>
      <c r="I167" s="150"/>
      <c r="J167" s="150"/>
      <c r="K167" s="150"/>
      <c r="L167" s="150"/>
      <c r="M167" s="150"/>
      <c r="N167" s="150"/>
      <c r="O167" s="150"/>
      <c r="P167" s="150"/>
      <c r="Q167" s="151"/>
    </row>
    <row r="169" spans="2:17" x14ac:dyDescent="0.2">
      <c r="C169" s="171" t="s">
        <v>788</v>
      </c>
    </row>
    <row r="170" spans="2:17" x14ac:dyDescent="0.2">
      <c r="C170" s="154" t="s">
        <v>689</v>
      </c>
    </row>
    <row r="171" spans="2:17" x14ac:dyDescent="0.2">
      <c r="C171" s="154" t="s">
        <v>789</v>
      </c>
    </row>
    <row r="172" spans="2:17" x14ac:dyDescent="0.2">
      <c r="C172" s="154" t="s">
        <v>790</v>
      </c>
    </row>
    <row r="173" spans="2:17" x14ac:dyDescent="0.2">
      <c r="C173" s="154" t="s">
        <v>791</v>
      </c>
    </row>
    <row r="174" spans="2:17" x14ac:dyDescent="0.2">
      <c r="C174" s="154" t="s">
        <v>792</v>
      </c>
    </row>
    <row r="175" spans="2:17" x14ac:dyDescent="0.2">
      <c r="C175" s="154" t="s">
        <v>793</v>
      </c>
    </row>
    <row r="176" spans="2:17" x14ac:dyDescent="0.2">
      <c r="C176" s="154" t="s">
        <v>794</v>
      </c>
    </row>
    <row r="177" spans="3:3" x14ac:dyDescent="0.2">
      <c r="C177" s="154" t="s">
        <v>795</v>
      </c>
    </row>
    <row r="178" spans="3:3" x14ac:dyDescent="0.2">
      <c r="C178" s="154" t="s">
        <v>796</v>
      </c>
    </row>
    <row r="179" spans="3:3" x14ac:dyDescent="0.2">
      <c r="C179" s="154" t="s">
        <v>797</v>
      </c>
    </row>
    <row r="180" spans="3:3" x14ac:dyDescent="0.2">
      <c r="C180" s="154" t="s">
        <v>798</v>
      </c>
    </row>
    <row r="181" spans="3:3" x14ac:dyDescent="0.2">
      <c r="C181" s="154" t="s">
        <v>799</v>
      </c>
    </row>
    <row r="182" spans="3:3" x14ac:dyDescent="0.2">
      <c r="C182" s="154" t="s">
        <v>800</v>
      </c>
    </row>
    <row r="183" spans="3:3" x14ac:dyDescent="0.2">
      <c r="C183" s="154" t="s">
        <v>801</v>
      </c>
    </row>
    <row r="184" spans="3:3" x14ac:dyDescent="0.2">
      <c r="C184" s="154" t="s">
        <v>802</v>
      </c>
    </row>
    <row r="185" spans="3:3" x14ac:dyDescent="0.2">
      <c r="C185" s="154" t="s">
        <v>803</v>
      </c>
    </row>
    <row r="186" spans="3:3" x14ac:dyDescent="0.2">
      <c r="C186" s="154" t="s">
        <v>804</v>
      </c>
    </row>
    <row r="187" spans="3:3" x14ac:dyDescent="0.2">
      <c r="C187" s="154" t="s">
        <v>805</v>
      </c>
    </row>
    <row r="188" spans="3:3" x14ac:dyDescent="0.2">
      <c r="C188" s="154" t="s">
        <v>806</v>
      </c>
    </row>
    <row r="189" spans="3:3" x14ac:dyDescent="0.2">
      <c r="C189" s="154" t="s">
        <v>807</v>
      </c>
    </row>
    <row r="190" spans="3:3" x14ac:dyDescent="0.2">
      <c r="C190" s="154" t="s">
        <v>808</v>
      </c>
    </row>
    <row r="191" spans="3:3" x14ac:dyDescent="0.2">
      <c r="C191" s="154" t="s">
        <v>809</v>
      </c>
    </row>
    <row r="192" spans="3:3" x14ac:dyDescent="0.2">
      <c r="C192" s="154" t="s">
        <v>810</v>
      </c>
    </row>
    <row r="193" spans="3:3" x14ac:dyDescent="0.2">
      <c r="C193" s="154" t="s">
        <v>811</v>
      </c>
    </row>
    <row r="194" spans="3:3" x14ac:dyDescent="0.2">
      <c r="C194" s="154" t="s">
        <v>812</v>
      </c>
    </row>
    <row r="195" spans="3:3" x14ac:dyDescent="0.2">
      <c r="C195" s="154" t="s">
        <v>813</v>
      </c>
    </row>
    <row r="196" spans="3:3" x14ac:dyDescent="0.2">
      <c r="C196" s="154" t="s">
        <v>814</v>
      </c>
    </row>
    <row r="197" spans="3:3" x14ac:dyDescent="0.2">
      <c r="C197" s="154" t="s">
        <v>815</v>
      </c>
    </row>
    <row r="198" spans="3:3" x14ac:dyDescent="0.2">
      <c r="C198" s="154" t="s">
        <v>816</v>
      </c>
    </row>
    <row r="199" spans="3:3" x14ac:dyDescent="0.2">
      <c r="C199" s="154" t="s">
        <v>817</v>
      </c>
    </row>
    <row r="200" spans="3:3" x14ac:dyDescent="0.2">
      <c r="C200" s="154" t="s">
        <v>818</v>
      </c>
    </row>
    <row r="201" spans="3:3" x14ac:dyDescent="0.2">
      <c r="C201" s="154" t="s">
        <v>819</v>
      </c>
    </row>
    <row r="202" spans="3:3" x14ac:dyDescent="0.2">
      <c r="C202" s="154" t="s">
        <v>820</v>
      </c>
    </row>
    <row r="203" spans="3:3" x14ac:dyDescent="0.2">
      <c r="C203" s="154" t="s">
        <v>821</v>
      </c>
    </row>
    <row r="204" spans="3:3" x14ac:dyDescent="0.2">
      <c r="C204" s="154" t="s">
        <v>822</v>
      </c>
    </row>
    <row r="205" spans="3:3" x14ac:dyDescent="0.2">
      <c r="C205" s="154" t="s">
        <v>823</v>
      </c>
    </row>
    <row r="206" spans="3:3" x14ac:dyDescent="0.2">
      <c r="C206" s="154" t="s">
        <v>824</v>
      </c>
    </row>
    <row r="207" spans="3:3" x14ac:dyDescent="0.2">
      <c r="C207" s="154" t="s">
        <v>825</v>
      </c>
    </row>
    <row r="211" spans="2:26" ht="14" x14ac:dyDescent="0.2">
      <c r="B211" s="149" t="s">
        <v>826</v>
      </c>
      <c r="C211" s="150"/>
      <c r="D211" s="150"/>
      <c r="E211" s="150"/>
      <c r="F211" s="150"/>
      <c r="G211" s="150"/>
      <c r="H211" s="150"/>
      <c r="I211" s="150"/>
      <c r="J211" s="150"/>
      <c r="K211" s="150"/>
      <c r="L211" s="150"/>
      <c r="M211" s="150"/>
      <c r="N211" s="150"/>
      <c r="O211" s="150"/>
      <c r="P211" s="150"/>
      <c r="Q211" s="151"/>
    </row>
    <row r="213" spans="2:26" x14ac:dyDescent="0.2">
      <c r="C213" s="171" t="s">
        <v>676</v>
      </c>
    </row>
    <row r="214" spans="2:26" x14ac:dyDescent="0.2">
      <c r="C214" s="154" t="s">
        <v>663</v>
      </c>
    </row>
    <row r="215" spans="2:26" x14ac:dyDescent="0.2">
      <c r="C215" s="154" t="s">
        <v>766</v>
      </c>
    </row>
    <row r="216" spans="2:26" x14ac:dyDescent="0.2">
      <c r="C216" s="154" t="s">
        <v>771</v>
      </c>
    </row>
    <row r="217" spans="2:26" x14ac:dyDescent="0.2">
      <c r="C217" s="154" t="s">
        <v>827</v>
      </c>
    </row>
    <row r="218" spans="2:26" x14ac:dyDescent="0.2">
      <c r="C218" s="154" t="s">
        <v>828</v>
      </c>
    </row>
    <row r="222" spans="2:26" ht="14" x14ac:dyDescent="0.2">
      <c r="B222" s="149" t="s">
        <v>830</v>
      </c>
      <c r="C222" s="150"/>
      <c r="D222" s="150"/>
      <c r="E222" s="150"/>
      <c r="F222" s="150"/>
      <c r="G222" s="150"/>
      <c r="H222" s="150"/>
      <c r="I222" s="150"/>
      <c r="J222" s="150"/>
      <c r="K222" s="150"/>
      <c r="L222" s="150"/>
      <c r="M222" s="150"/>
      <c r="N222" s="150"/>
      <c r="O222" s="150"/>
      <c r="P222" s="150"/>
      <c r="Q222" s="150"/>
      <c r="R222" s="150"/>
      <c r="S222" s="150"/>
      <c r="T222" s="150"/>
      <c r="U222" s="150"/>
      <c r="V222" s="150"/>
      <c r="W222" s="150"/>
      <c r="X222" s="150"/>
      <c r="Y222" s="150"/>
      <c r="Z222" s="151"/>
    </row>
    <row r="224" spans="2:26" x14ac:dyDescent="0.2">
      <c r="C224" s="171" t="s">
        <v>831</v>
      </c>
    </row>
    <row r="225" spans="3:3" x14ac:dyDescent="0.2">
      <c r="C225" s="154" t="s">
        <v>663</v>
      </c>
    </row>
    <row r="226" spans="3:3" x14ac:dyDescent="0.2">
      <c r="C226" s="154" t="s">
        <v>832</v>
      </c>
    </row>
    <row r="227" spans="3:3" x14ac:dyDescent="0.2">
      <c r="C227" s="154" t="s">
        <v>833</v>
      </c>
    </row>
    <row r="228" spans="3:3" x14ac:dyDescent="0.2">
      <c r="C228" s="154" t="s">
        <v>834</v>
      </c>
    </row>
    <row r="229" spans="3:3" x14ac:dyDescent="0.2">
      <c r="C229" s="154" t="s">
        <v>835</v>
      </c>
    </row>
    <row r="230" spans="3:3" x14ac:dyDescent="0.2">
      <c r="C230" s="154" t="s">
        <v>836</v>
      </c>
    </row>
    <row r="231" spans="3:3" x14ac:dyDescent="0.2">
      <c r="C231" s="154" t="s">
        <v>837</v>
      </c>
    </row>
    <row r="232" spans="3:3" x14ac:dyDescent="0.2">
      <c r="C232" s="154" t="s">
        <v>838</v>
      </c>
    </row>
    <row r="233" spans="3:3" x14ac:dyDescent="0.2">
      <c r="C233" s="154" t="s">
        <v>839</v>
      </c>
    </row>
    <row r="234" spans="3:3" x14ac:dyDescent="0.2">
      <c r="C234" s="154" t="s">
        <v>840</v>
      </c>
    </row>
    <row r="235" spans="3:3" x14ac:dyDescent="0.2">
      <c r="C235" s="154" t="s">
        <v>841</v>
      </c>
    </row>
    <row r="236" spans="3:3" x14ac:dyDescent="0.2">
      <c r="C236" s="154" t="s">
        <v>842</v>
      </c>
    </row>
    <row r="237" spans="3:3" x14ac:dyDescent="0.2">
      <c r="C237" s="154" t="s">
        <v>843</v>
      </c>
    </row>
    <row r="238" spans="3:3" x14ac:dyDescent="0.2">
      <c r="C238" s="154" t="s">
        <v>844</v>
      </c>
    </row>
    <row r="239" spans="3:3" x14ac:dyDescent="0.2">
      <c r="C239" s="154" t="s">
        <v>845</v>
      </c>
    </row>
    <row r="240" spans="3:3" x14ac:dyDescent="0.2">
      <c r="C240" s="154" t="s">
        <v>846</v>
      </c>
    </row>
    <row r="241" spans="1:48" x14ac:dyDescent="0.2">
      <c r="C241" s="154" t="s">
        <v>847</v>
      </c>
    </row>
    <row r="242" spans="1:48" x14ac:dyDescent="0.2">
      <c r="C242" s="154" t="s">
        <v>848</v>
      </c>
    </row>
    <row r="243" spans="1:48" x14ac:dyDescent="0.2">
      <c r="C243" s="154" t="s">
        <v>849</v>
      </c>
    </row>
    <row r="247" spans="1:48" s="158" customFormat="1" ht="14" x14ac:dyDescent="0.2">
      <c r="A247" s="155"/>
      <c r="B247" s="149" t="s">
        <v>850</v>
      </c>
      <c r="C247" s="156"/>
      <c r="D247" s="156"/>
      <c r="E247" s="156"/>
      <c r="F247" s="156"/>
      <c r="G247" s="156"/>
      <c r="H247" s="156"/>
      <c r="I247" s="156"/>
      <c r="J247" s="157"/>
    </row>
    <row r="249" spans="1:48" x14ac:dyDescent="0.2">
      <c r="B249" s="195"/>
      <c r="C249" s="171" t="s">
        <v>2153</v>
      </c>
      <c r="G249" s="171" t="s">
        <v>2188</v>
      </c>
      <c r="K249" s="171" t="s">
        <v>2189</v>
      </c>
      <c r="P249" s="171" t="s">
        <v>2190</v>
      </c>
      <c r="U249" s="171" t="s">
        <v>2191</v>
      </c>
      <c r="W249" s="171"/>
      <c r="Y249" s="171" t="s">
        <v>852</v>
      </c>
      <c r="AD249" s="171" t="s">
        <v>853</v>
      </c>
      <c r="AI249" s="171" t="s">
        <v>667</v>
      </c>
      <c r="AN249" s="171" t="s">
        <v>662</v>
      </c>
      <c r="AS249" s="171" t="s">
        <v>668</v>
      </c>
      <c r="AV249" s="171" t="s">
        <v>669</v>
      </c>
    </row>
    <row r="250" spans="1:48" x14ac:dyDescent="0.2">
      <c r="C250" s="154" t="s">
        <v>663</v>
      </c>
      <c r="G250" s="154" t="s">
        <v>663</v>
      </c>
      <c r="K250" s="154" t="s">
        <v>663</v>
      </c>
      <c r="P250" s="154" t="s">
        <v>663</v>
      </c>
      <c r="U250" s="154" t="s">
        <v>663</v>
      </c>
      <c r="Y250" s="154" t="s">
        <v>663</v>
      </c>
      <c r="AD250" s="154" t="s">
        <v>2144</v>
      </c>
      <c r="AI250" s="154" t="s">
        <v>663</v>
      </c>
      <c r="AN250" s="154" t="s">
        <v>663</v>
      </c>
      <c r="AS250" s="154" t="s">
        <v>663</v>
      </c>
      <c r="AV250" s="154" t="s">
        <v>2144</v>
      </c>
    </row>
    <row r="251" spans="1:48" x14ac:dyDescent="0.2">
      <c r="C251" s="154" t="s">
        <v>854</v>
      </c>
      <c r="G251" s="154" t="s">
        <v>856</v>
      </c>
      <c r="K251" s="154" t="s">
        <v>858</v>
      </c>
      <c r="P251" s="154" t="s">
        <v>855</v>
      </c>
      <c r="U251" s="154" t="s">
        <v>858</v>
      </c>
      <c r="Y251" s="154" t="s">
        <v>859</v>
      </c>
      <c r="AD251" s="154" t="s">
        <v>2192</v>
      </c>
      <c r="AI251" s="154" t="s">
        <v>857</v>
      </c>
      <c r="AN251" s="154" t="s">
        <v>859</v>
      </c>
      <c r="AS251" s="154" t="s">
        <v>857</v>
      </c>
      <c r="AV251" s="154" t="s">
        <v>859</v>
      </c>
    </row>
    <row r="252" spans="1:48" x14ac:dyDescent="0.2">
      <c r="C252" s="154" t="s">
        <v>860</v>
      </c>
      <c r="G252" s="154" t="s">
        <v>862</v>
      </c>
      <c r="K252" s="154" t="s">
        <v>864</v>
      </c>
      <c r="P252" s="154" t="s">
        <v>861</v>
      </c>
      <c r="U252" s="154" t="s">
        <v>864</v>
      </c>
      <c r="Y252" s="154" t="s">
        <v>865</v>
      </c>
      <c r="AD252" s="154" t="s">
        <v>2193</v>
      </c>
      <c r="AI252" s="154" t="s">
        <v>863</v>
      </c>
      <c r="AN252" s="154" t="s">
        <v>866</v>
      </c>
    </row>
    <row r="253" spans="1:48" x14ac:dyDescent="0.2">
      <c r="C253" s="154" t="s">
        <v>867</v>
      </c>
      <c r="G253" s="154" t="s">
        <v>869</v>
      </c>
      <c r="K253" s="154" t="s">
        <v>871</v>
      </c>
      <c r="P253" s="154" t="s">
        <v>2194</v>
      </c>
      <c r="U253" s="154" t="s">
        <v>871</v>
      </c>
      <c r="Y253" s="154" t="s">
        <v>872</v>
      </c>
      <c r="AD253" s="154" t="s">
        <v>2195</v>
      </c>
      <c r="AI253" s="154" t="s">
        <v>870</v>
      </c>
    </row>
    <row r="254" spans="1:48" x14ac:dyDescent="0.2">
      <c r="C254" s="154" t="s">
        <v>873</v>
      </c>
      <c r="G254" s="154" t="s">
        <v>875</v>
      </c>
      <c r="K254" s="154" t="s">
        <v>877</v>
      </c>
      <c r="P254" s="154" t="s">
        <v>2196</v>
      </c>
      <c r="U254" s="154" t="s">
        <v>877</v>
      </c>
      <c r="Y254" s="154" t="s">
        <v>878</v>
      </c>
      <c r="AD254" s="154" t="s">
        <v>2197</v>
      </c>
    </row>
    <row r="255" spans="1:48" x14ac:dyDescent="0.2">
      <c r="C255" s="154" t="s">
        <v>879</v>
      </c>
      <c r="G255" s="154" t="s">
        <v>881</v>
      </c>
      <c r="K255" s="154" t="s">
        <v>883</v>
      </c>
      <c r="P255" s="154" t="s">
        <v>2198</v>
      </c>
      <c r="U255" s="154" t="s">
        <v>883</v>
      </c>
      <c r="Y255" s="154" t="s">
        <v>884</v>
      </c>
    </row>
    <row r="256" spans="1:48" x14ac:dyDescent="0.2">
      <c r="C256" s="154" t="s">
        <v>885</v>
      </c>
      <c r="G256" s="154" t="s">
        <v>887</v>
      </c>
      <c r="K256" s="154" t="s">
        <v>889</v>
      </c>
      <c r="P256" s="154" t="s">
        <v>2199</v>
      </c>
      <c r="U256" s="154" t="s">
        <v>889</v>
      </c>
    </row>
    <row r="257" spans="1:51" x14ac:dyDescent="0.2">
      <c r="C257" s="154" t="s">
        <v>890</v>
      </c>
      <c r="G257" s="154" t="s">
        <v>891</v>
      </c>
      <c r="K257" s="154" t="s">
        <v>893</v>
      </c>
      <c r="P257" s="154" t="s">
        <v>894</v>
      </c>
    </row>
    <row r="258" spans="1:51" x14ac:dyDescent="0.2">
      <c r="C258" s="154" t="s">
        <v>895</v>
      </c>
      <c r="G258" s="154" t="s">
        <v>896</v>
      </c>
      <c r="U258" s="160"/>
    </row>
    <row r="259" spans="1:51" x14ac:dyDescent="0.2">
      <c r="C259" s="154" t="s">
        <v>897</v>
      </c>
      <c r="U259" s="160"/>
    </row>
    <row r="260" spans="1:51" x14ac:dyDescent="0.2">
      <c r="C260" s="154" t="s">
        <v>898</v>
      </c>
      <c r="U260" s="160"/>
    </row>
    <row r="261" spans="1:51" x14ac:dyDescent="0.2">
      <c r="C261" s="154" t="s">
        <v>899</v>
      </c>
      <c r="U261" s="160"/>
      <c r="AU261" s="171"/>
    </row>
    <row r="262" spans="1:51" x14ac:dyDescent="0.2">
      <c r="C262" s="154" t="s">
        <v>900</v>
      </c>
      <c r="U262" s="160"/>
    </row>
    <row r="263" spans="1:51" x14ac:dyDescent="0.2">
      <c r="C263" s="154" t="s">
        <v>901</v>
      </c>
      <c r="R263" s="159"/>
      <c r="U263" s="159"/>
    </row>
    <row r="264" spans="1:51" x14ac:dyDescent="0.2">
      <c r="C264" s="159" t="s">
        <v>2200</v>
      </c>
    </row>
    <row r="267" spans="1:51" x14ac:dyDescent="0.2">
      <c r="C267" s="159"/>
    </row>
    <row r="268" spans="1:51" s="158" customFormat="1" ht="14" x14ac:dyDescent="0.2">
      <c r="A268" s="155"/>
      <c r="B268" s="149" t="s">
        <v>902</v>
      </c>
      <c r="C268" s="156"/>
      <c r="D268" s="156"/>
      <c r="E268" s="156"/>
      <c r="F268" s="156"/>
      <c r="G268" s="156"/>
      <c r="H268" s="156"/>
      <c r="I268" s="156"/>
      <c r="J268" s="156"/>
      <c r="K268" s="156"/>
      <c r="L268" s="156"/>
      <c r="M268" s="156"/>
      <c r="N268" s="157"/>
      <c r="AW268" s="154"/>
      <c r="AX268" s="154"/>
      <c r="AY268" s="154"/>
    </row>
    <row r="269" spans="1:51" x14ac:dyDescent="0.2">
      <c r="AN269" s="171"/>
    </row>
    <row r="270" spans="1:51" x14ac:dyDescent="0.2">
      <c r="C270" s="171" t="s">
        <v>2201</v>
      </c>
      <c r="H270" s="171" t="s">
        <v>2202</v>
      </c>
      <c r="M270" s="171" t="s">
        <v>764</v>
      </c>
      <c r="R270" s="171" t="s">
        <v>903</v>
      </c>
      <c r="V270" s="195"/>
      <c r="W270" s="171"/>
      <c r="AA270" s="195"/>
      <c r="AQ270" s="171"/>
      <c r="AY270" s="195"/>
    </row>
    <row r="271" spans="1:51" x14ac:dyDescent="0.2">
      <c r="C271" s="154" t="s">
        <v>663</v>
      </c>
      <c r="H271" s="154" t="s">
        <v>663</v>
      </c>
      <c r="M271" s="154" t="s">
        <v>663</v>
      </c>
      <c r="R271" s="154" t="s">
        <v>663</v>
      </c>
    </row>
    <row r="272" spans="1:51" x14ac:dyDescent="0.2">
      <c r="C272" s="154" t="s">
        <v>854</v>
      </c>
      <c r="H272" s="154" t="s">
        <v>854</v>
      </c>
      <c r="M272" s="154" t="s">
        <v>855</v>
      </c>
      <c r="R272" s="154" t="s">
        <v>857</v>
      </c>
    </row>
    <row r="273" spans="3:18" x14ac:dyDescent="0.2">
      <c r="C273" s="154" t="s">
        <v>904</v>
      </c>
      <c r="H273" s="154" t="s">
        <v>904</v>
      </c>
      <c r="M273" s="154" t="s">
        <v>905</v>
      </c>
      <c r="R273" s="154" t="s">
        <v>906</v>
      </c>
    </row>
    <row r="274" spans="3:18" x14ac:dyDescent="0.2">
      <c r="C274" s="154" t="s">
        <v>907</v>
      </c>
      <c r="H274" s="154" t="s">
        <v>860</v>
      </c>
      <c r="M274" s="154" t="s">
        <v>861</v>
      </c>
      <c r="R274" s="154" t="s">
        <v>908</v>
      </c>
    </row>
    <row r="275" spans="3:18" x14ac:dyDescent="0.2">
      <c r="C275" s="154" t="s">
        <v>909</v>
      </c>
      <c r="H275" s="154" t="s">
        <v>867</v>
      </c>
      <c r="M275" s="154" t="s">
        <v>910</v>
      </c>
      <c r="R275" s="154" t="s">
        <v>911</v>
      </c>
    </row>
    <row r="276" spans="3:18" x14ac:dyDescent="0.2">
      <c r="C276" s="154" t="s">
        <v>912</v>
      </c>
      <c r="H276" s="154" t="s">
        <v>873</v>
      </c>
      <c r="M276" s="154" t="s">
        <v>913</v>
      </c>
    </row>
    <row r="277" spans="3:18" x14ac:dyDescent="0.2">
      <c r="C277" s="154" t="s">
        <v>860</v>
      </c>
      <c r="H277" s="154" t="s">
        <v>914</v>
      </c>
      <c r="M277" s="154" t="s">
        <v>915</v>
      </c>
    </row>
    <row r="278" spans="3:18" x14ac:dyDescent="0.2">
      <c r="C278" s="154" t="s">
        <v>867</v>
      </c>
      <c r="H278" s="154" t="s">
        <v>879</v>
      </c>
      <c r="M278" s="154" t="s">
        <v>916</v>
      </c>
    </row>
    <row r="279" spans="3:18" x14ac:dyDescent="0.2">
      <c r="C279" s="154" t="s">
        <v>873</v>
      </c>
      <c r="H279" s="154" t="s">
        <v>885</v>
      </c>
      <c r="M279" s="154" t="s">
        <v>917</v>
      </c>
    </row>
    <row r="280" spans="3:18" x14ac:dyDescent="0.2">
      <c r="C280" s="154" t="s">
        <v>914</v>
      </c>
      <c r="H280" s="154" t="s">
        <v>890</v>
      </c>
      <c r="M280" s="154" t="s">
        <v>918</v>
      </c>
    </row>
    <row r="281" spans="3:18" x14ac:dyDescent="0.2">
      <c r="C281" s="154" t="s">
        <v>879</v>
      </c>
      <c r="H281" s="154" t="s">
        <v>919</v>
      </c>
      <c r="M281" s="154" t="s">
        <v>920</v>
      </c>
    </row>
    <row r="282" spans="3:18" x14ac:dyDescent="0.2">
      <c r="C282" s="154" t="s">
        <v>885</v>
      </c>
      <c r="H282" s="154" t="s">
        <v>921</v>
      </c>
    </row>
    <row r="283" spans="3:18" x14ac:dyDescent="0.2">
      <c r="C283" s="154" t="s">
        <v>890</v>
      </c>
      <c r="H283" s="154" t="s">
        <v>922</v>
      </c>
    </row>
    <row r="284" spans="3:18" x14ac:dyDescent="0.2">
      <c r="C284" s="154" t="s">
        <v>895</v>
      </c>
      <c r="H284" s="154" t="s">
        <v>923</v>
      </c>
    </row>
    <row r="285" spans="3:18" x14ac:dyDescent="0.2">
      <c r="C285" s="154" t="s">
        <v>897</v>
      </c>
      <c r="H285" s="159" t="s">
        <v>924</v>
      </c>
    </row>
    <row r="286" spans="3:18" x14ac:dyDescent="0.2">
      <c r="C286" s="154" t="s">
        <v>898</v>
      </c>
    </row>
    <row r="287" spans="3:18" x14ac:dyDescent="0.2">
      <c r="C287" s="154" t="s">
        <v>899</v>
      </c>
      <c r="M287" s="159"/>
    </row>
    <row r="288" spans="3:18" x14ac:dyDescent="0.2">
      <c r="C288" s="154" t="s">
        <v>900</v>
      </c>
      <c r="M288" s="159"/>
    </row>
    <row r="289" spans="1:16" x14ac:dyDescent="0.2">
      <c r="C289" s="154" t="s">
        <v>901</v>
      </c>
    </row>
    <row r="290" spans="1:16" x14ac:dyDescent="0.2">
      <c r="C290" s="159" t="s">
        <v>924</v>
      </c>
      <c r="G290" s="159"/>
    </row>
    <row r="291" spans="1:16" x14ac:dyDescent="0.2">
      <c r="C291" s="159" t="s">
        <v>925</v>
      </c>
      <c r="G291" s="161"/>
    </row>
    <row r="292" spans="1:16" x14ac:dyDescent="0.2">
      <c r="I292" s="161"/>
    </row>
    <row r="293" spans="1:16" x14ac:dyDescent="0.2">
      <c r="C293" s="161"/>
    </row>
    <row r="295" spans="1:16" s="158" customFormat="1" ht="14" x14ac:dyDescent="0.2">
      <c r="A295" s="155"/>
      <c r="B295" s="149" t="s">
        <v>939</v>
      </c>
      <c r="C295" s="156"/>
      <c r="D295" s="156"/>
      <c r="E295" s="156"/>
      <c r="F295" s="156"/>
      <c r="G295" s="156"/>
      <c r="H295" s="156"/>
      <c r="I295" s="156"/>
      <c r="J295" s="156"/>
      <c r="K295" s="156"/>
      <c r="L295" s="156"/>
      <c r="M295" s="156"/>
      <c r="N295" s="150"/>
      <c r="O295" s="156"/>
      <c r="P295" s="157"/>
    </row>
    <row r="297" spans="1:16" x14ac:dyDescent="0.2">
      <c r="C297" s="171" t="s">
        <v>2203</v>
      </c>
    </row>
    <row r="298" spans="1:16" x14ac:dyDescent="0.2">
      <c r="C298" s="154" t="s">
        <v>663</v>
      </c>
    </row>
    <row r="299" spans="1:16" x14ac:dyDescent="0.2">
      <c r="C299" s="154" t="s">
        <v>854</v>
      </c>
    </row>
    <row r="300" spans="1:16" x14ac:dyDescent="0.2">
      <c r="C300" s="154" t="s">
        <v>860</v>
      </c>
    </row>
    <row r="301" spans="1:16" x14ac:dyDescent="0.2">
      <c r="C301" s="154" t="s">
        <v>867</v>
      </c>
    </row>
    <row r="302" spans="1:16" x14ac:dyDescent="0.2">
      <c r="C302" s="154" t="s">
        <v>873</v>
      </c>
    </row>
    <row r="303" spans="1:16" x14ac:dyDescent="0.2">
      <c r="C303" s="154" t="s">
        <v>879</v>
      </c>
    </row>
    <row r="304" spans="1:16" x14ac:dyDescent="0.2">
      <c r="C304" s="154" t="s">
        <v>926</v>
      </c>
    </row>
    <row r="305" spans="3:3" x14ac:dyDescent="0.2">
      <c r="C305" s="154" t="s">
        <v>927</v>
      </c>
    </row>
    <row r="306" spans="3:3" x14ac:dyDescent="0.2">
      <c r="C306" s="154" t="s">
        <v>928</v>
      </c>
    </row>
    <row r="307" spans="3:3" x14ac:dyDescent="0.2">
      <c r="C307" s="154" t="s">
        <v>929</v>
      </c>
    </row>
    <row r="308" spans="3:3" x14ac:dyDescent="0.2">
      <c r="C308" s="154" t="s">
        <v>930</v>
      </c>
    </row>
    <row r="309" spans="3:3" x14ac:dyDescent="0.2">
      <c r="C309" s="154" t="s">
        <v>931</v>
      </c>
    </row>
    <row r="310" spans="3:3" x14ac:dyDescent="0.2">
      <c r="C310" s="154" t="s">
        <v>932</v>
      </c>
    </row>
    <row r="311" spans="3:3" x14ac:dyDescent="0.2">
      <c r="C311" s="154" t="s">
        <v>933</v>
      </c>
    </row>
    <row r="312" spans="3:3" x14ac:dyDescent="0.2">
      <c r="C312" s="154" t="s">
        <v>934</v>
      </c>
    </row>
    <row r="313" spans="3:3" x14ac:dyDescent="0.2">
      <c r="C313" s="154" t="s">
        <v>935</v>
      </c>
    </row>
    <row r="314" spans="3:3" x14ac:dyDescent="0.2">
      <c r="C314" s="154" t="s">
        <v>936</v>
      </c>
    </row>
    <row r="315" spans="3:3" x14ac:dyDescent="0.2">
      <c r="C315" s="154" t="s">
        <v>937</v>
      </c>
    </row>
    <row r="316" spans="3:3" x14ac:dyDescent="0.2">
      <c r="C316" s="154" t="s">
        <v>938</v>
      </c>
    </row>
    <row r="317" spans="3:3" x14ac:dyDescent="0.2">
      <c r="C317" s="154" t="s">
        <v>2204</v>
      </c>
    </row>
    <row r="318" spans="3:3" x14ac:dyDescent="0.2">
      <c r="C318" s="154" t="s">
        <v>2205</v>
      </c>
    </row>
    <row r="319" spans="3:3" x14ac:dyDescent="0.2">
      <c r="C319" s="154" t="s">
        <v>2206</v>
      </c>
    </row>
    <row r="320" spans="3:3" x14ac:dyDescent="0.2">
      <c r="C320" s="154" t="s">
        <v>2207</v>
      </c>
    </row>
    <row r="321" spans="2:10" x14ac:dyDescent="0.2">
      <c r="C321" s="154" t="s">
        <v>2208</v>
      </c>
    </row>
    <row r="322" spans="2:10" x14ac:dyDescent="0.2">
      <c r="C322" s="154" t="s">
        <v>2209</v>
      </c>
    </row>
    <row r="324" spans="2:10" x14ac:dyDescent="0.2">
      <c r="C324" s="159"/>
    </row>
    <row r="325" spans="2:10" x14ac:dyDescent="0.2">
      <c r="C325" s="159"/>
    </row>
    <row r="326" spans="2:10" ht="14" x14ac:dyDescent="0.2">
      <c r="B326" s="149" t="s">
        <v>940</v>
      </c>
      <c r="C326" s="150"/>
      <c r="D326" s="150"/>
      <c r="E326" s="150"/>
      <c r="F326" s="150"/>
      <c r="G326" s="150"/>
      <c r="H326" s="150"/>
      <c r="I326" s="150"/>
      <c r="J326" s="151"/>
    </row>
    <row r="328" spans="2:10" x14ac:dyDescent="0.2">
      <c r="C328" s="171" t="s">
        <v>941</v>
      </c>
    </row>
    <row r="329" spans="2:10" x14ac:dyDescent="0.2">
      <c r="C329" s="154" t="s">
        <v>663</v>
      </c>
    </row>
    <row r="330" spans="2:10" x14ac:dyDescent="0.2">
      <c r="C330" s="154" t="s">
        <v>942</v>
      </c>
    </row>
    <row r="331" spans="2:10" x14ac:dyDescent="0.2">
      <c r="C331" s="154" t="s">
        <v>943</v>
      </c>
    </row>
    <row r="332" spans="2:10" x14ac:dyDescent="0.2">
      <c r="C332" s="154" t="s">
        <v>944</v>
      </c>
    </row>
    <row r="333" spans="2:10" x14ac:dyDescent="0.2">
      <c r="C333" s="154" t="s">
        <v>945</v>
      </c>
    </row>
    <row r="334" spans="2:10" x14ac:dyDescent="0.2">
      <c r="C334" s="154" t="s">
        <v>946</v>
      </c>
    </row>
    <row r="335" spans="2:10" x14ac:dyDescent="0.2">
      <c r="C335" s="154" t="s">
        <v>947</v>
      </c>
    </row>
    <row r="336" spans="2:10" x14ac:dyDescent="0.2">
      <c r="C336" s="154" t="s">
        <v>948</v>
      </c>
    </row>
    <row r="337" spans="2:10" x14ac:dyDescent="0.2">
      <c r="C337" s="154" t="s">
        <v>949</v>
      </c>
    </row>
    <row r="338" spans="2:10" x14ac:dyDescent="0.2">
      <c r="C338" s="154" t="s">
        <v>950</v>
      </c>
    </row>
    <row r="339" spans="2:10" x14ac:dyDescent="0.2">
      <c r="C339" s="154" t="s">
        <v>951</v>
      </c>
    </row>
    <row r="340" spans="2:10" x14ac:dyDescent="0.2">
      <c r="C340" s="154" t="s">
        <v>952</v>
      </c>
    </row>
    <row r="344" spans="2:10" ht="14" x14ac:dyDescent="0.2">
      <c r="B344" s="149" t="s">
        <v>953</v>
      </c>
      <c r="C344" s="150"/>
      <c r="D344" s="150"/>
      <c r="E344" s="150"/>
      <c r="F344" s="150"/>
      <c r="G344" s="150"/>
      <c r="H344" s="150"/>
      <c r="I344" s="150"/>
      <c r="J344" s="151"/>
    </row>
    <row r="346" spans="2:10" x14ac:dyDescent="0.2">
      <c r="C346" s="171" t="s">
        <v>685</v>
      </c>
    </row>
    <row r="347" spans="2:10" x14ac:dyDescent="0.2">
      <c r="C347" s="154" t="s">
        <v>663</v>
      </c>
    </row>
    <row r="348" spans="2:10" x14ac:dyDescent="0.2">
      <c r="C348" s="154" t="s">
        <v>954</v>
      </c>
    </row>
    <row r="349" spans="2:10" x14ac:dyDescent="0.2">
      <c r="C349" s="154" t="s">
        <v>955</v>
      </c>
    </row>
    <row r="350" spans="2:10" x14ac:dyDescent="0.2">
      <c r="C350" s="154" t="s">
        <v>956</v>
      </c>
    </row>
    <row r="351" spans="2:10" x14ac:dyDescent="0.2">
      <c r="C351" s="154" t="s">
        <v>957</v>
      </c>
    </row>
    <row r="352" spans="2:10" x14ac:dyDescent="0.2">
      <c r="C352" s="154" t="s">
        <v>958</v>
      </c>
    </row>
    <row r="353" spans="2:23" x14ac:dyDescent="0.2">
      <c r="C353" s="154" t="s">
        <v>959</v>
      </c>
    </row>
    <row r="354" spans="2:23" x14ac:dyDescent="0.2">
      <c r="C354" s="154" t="s">
        <v>960</v>
      </c>
    </row>
    <row r="358" spans="2:23" ht="14" x14ac:dyDescent="0.2">
      <c r="B358" s="149" t="s">
        <v>961</v>
      </c>
      <c r="C358" s="150"/>
      <c r="D358" s="150"/>
      <c r="E358" s="150"/>
      <c r="F358" s="151"/>
    </row>
    <row r="360" spans="2:23" x14ac:dyDescent="0.2">
      <c r="C360" s="171" t="s">
        <v>962</v>
      </c>
      <c r="K360" s="171" t="s">
        <v>829</v>
      </c>
      <c r="Q360" s="171" t="s">
        <v>963</v>
      </c>
      <c r="W360" s="171" t="s">
        <v>667</v>
      </c>
    </row>
    <row r="361" spans="2:23" x14ac:dyDescent="0.2">
      <c r="C361" s="154" t="s">
        <v>689</v>
      </c>
      <c r="K361" s="154" t="s">
        <v>689</v>
      </c>
      <c r="Q361" s="154" t="s">
        <v>689</v>
      </c>
      <c r="W361" s="154" t="s">
        <v>663</v>
      </c>
    </row>
    <row r="362" spans="2:23" x14ac:dyDescent="0.2">
      <c r="C362" s="154" t="s">
        <v>965</v>
      </c>
      <c r="K362" s="154" t="s">
        <v>964</v>
      </c>
      <c r="Q362" s="154" t="s">
        <v>966</v>
      </c>
      <c r="W362" s="154" t="s">
        <v>967</v>
      </c>
    </row>
    <row r="363" spans="2:23" x14ac:dyDescent="0.2">
      <c r="C363" s="154" t="s">
        <v>968</v>
      </c>
      <c r="K363" s="154" t="s">
        <v>969</v>
      </c>
      <c r="Q363" s="154" t="s">
        <v>970</v>
      </c>
      <c r="W363" s="154" t="s">
        <v>971</v>
      </c>
    </row>
    <row r="364" spans="2:23" x14ac:dyDescent="0.2">
      <c r="C364" s="154" t="s">
        <v>972</v>
      </c>
      <c r="K364" s="154" t="s">
        <v>973</v>
      </c>
      <c r="Q364" s="154" t="s">
        <v>974</v>
      </c>
      <c r="W364" s="154" t="s">
        <v>975</v>
      </c>
    </row>
    <row r="365" spans="2:23" x14ac:dyDescent="0.2">
      <c r="C365" s="154" t="s">
        <v>976</v>
      </c>
      <c r="K365" s="154" t="s">
        <v>977</v>
      </c>
      <c r="Q365" s="154" t="s">
        <v>978</v>
      </c>
    </row>
    <row r="366" spans="2:23" x14ac:dyDescent="0.2">
      <c r="C366" s="154" t="s">
        <v>979</v>
      </c>
      <c r="K366" s="154" t="s">
        <v>980</v>
      </c>
      <c r="Q366" s="154" t="s">
        <v>981</v>
      </c>
    </row>
    <row r="367" spans="2:23" x14ac:dyDescent="0.2">
      <c r="C367" s="154" t="s">
        <v>982</v>
      </c>
      <c r="K367" s="154" t="s">
        <v>983</v>
      </c>
      <c r="Q367" s="154" t="s">
        <v>984</v>
      </c>
    </row>
    <row r="368" spans="2:23" x14ac:dyDescent="0.2">
      <c r="C368" s="154" t="s">
        <v>985</v>
      </c>
      <c r="K368" s="154" t="s">
        <v>986</v>
      </c>
      <c r="Q368" s="154" t="s">
        <v>987</v>
      </c>
    </row>
    <row r="369" spans="3:17" x14ac:dyDescent="0.2">
      <c r="C369" s="154" t="s">
        <v>988</v>
      </c>
      <c r="K369" s="154" t="s">
        <v>989</v>
      </c>
      <c r="Q369" s="154" t="s">
        <v>990</v>
      </c>
    </row>
    <row r="370" spans="3:17" x14ac:dyDescent="0.2">
      <c r="C370" s="154" t="s">
        <v>991</v>
      </c>
      <c r="K370" s="154" t="s">
        <v>992</v>
      </c>
      <c r="Q370" s="154" t="s">
        <v>993</v>
      </c>
    </row>
    <row r="371" spans="3:17" x14ac:dyDescent="0.2">
      <c r="C371" s="154" t="s">
        <v>994</v>
      </c>
      <c r="K371" s="154" t="s">
        <v>995</v>
      </c>
      <c r="Q371" s="154" t="s">
        <v>996</v>
      </c>
    </row>
    <row r="372" spans="3:17" x14ac:dyDescent="0.2">
      <c r="C372" s="154" t="s">
        <v>997</v>
      </c>
      <c r="K372" s="154" t="s">
        <v>998</v>
      </c>
      <c r="Q372" s="154" t="s">
        <v>999</v>
      </c>
    </row>
    <row r="373" spans="3:17" x14ac:dyDescent="0.2">
      <c r="C373" s="154" t="s">
        <v>1000</v>
      </c>
      <c r="K373" s="154" t="s">
        <v>1001</v>
      </c>
      <c r="Q373" s="154" t="s">
        <v>1002</v>
      </c>
    </row>
    <row r="374" spans="3:17" x14ac:dyDescent="0.2">
      <c r="C374" s="154" t="s">
        <v>1003</v>
      </c>
      <c r="K374" s="154" t="s">
        <v>1004</v>
      </c>
      <c r="Q374" s="154" t="s">
        <v>1005</v>
      </c>
    </row>
    <row r="375" spans="3:17" x14ac:dyDescent="0.2">
      <c r="C375" s="154" t="s">
        <v>1006</v>
      </c>
      <c r="K375" s="154" t="s">
        <v>1007</v>
      </c>
      <c r="Q375" s="154" t="s">
        <v>1008</v>
      </c>
    </row>
    <row r="376" spans="3:17" x14ac:dyDescent="0.2">
      <c r="C376" s="154" t="s">
        <v>1009</v>
      </c>
      <c r="K376" s="154" t="s">
        <v>1010</v>
      </c>
      <c r="Q376" s="154" t="s">
        <v>1011</v>
      </c>
    </row>
    <row r="377" spans="3:17" x14ac:dyDescent="0.2">
      <c r="C377" s="154" t="s">
        <v>1012</v>
      </c>
      <c r="K377" s="154" t="s">
        <v>1013</v>
      </c>
      <c r="Q377" s="154" t="s">
        <v>1014</v>
      </c>
    </row>
    <row r="378" spans="3:17" x14ac:dyDescent="0.2">
      <c r="C378" s="154" t="s">
        <v>1015</v>
      </c>
      <c r="K378" s="154" t="s">
        <v>1016</v>
      </c>
    </row>
    <row r="379" spans="3:17" x14ac:dyDescent="0.2">
      <c r="C379" s="154" t="s">
        <v>1017</v>
      </c>
      <c r="K379" s="154" t="s">
        <v>1018</v>
      </c>
    </row>
    <row r="380" spans="3:17" x14ac:dyDescent="0.2">
      <c r="C380" s="154" t="s">
        <v>1019</v>
      </c>
      <c r="K380" s="154" t="s">
        <v>1020</v>
      </c>
    </row>
    <row r="381" spans="3:17" x14ac:dyDescent="0.2">
      <c r="C381" s="154" t="s">
        <v>1021</v>
      </c>
      <c r="K381" s="154" t="s">
        <v>1022</v>
      </c>
    </row>
    <row r="382" spans="3:17" x14ac:dyDescent="0.2">
      <c r="C382" s="154" t="s">
        <v>1023</v>
      </c>
    </row>
    <row r="383" spans="3:17" x14ac:dyDescent="0.2">
      <c r="C383" s="154" t="s">
        <v>1024</v>
      </c>
    </row>
    <row r="384" spans="3:17" x14ac:dyDescent="0.2">
      <c r="C384" s="154" t="s">
        <v>1025</v>
      </c>
    </row>
    <row r="385" spans="2:16" x14ac:dyDescent="0.2">
      <c r="C385" s="154" t="s">
        <v>1026</v>
      </c>
    </row>
    <row r="386" spans="2:16" x14ac:dyDescent="0.2">
      <c r="C386" s="154" t="s">
        <v>1027</v>
      </c>
    </row>
    <row r="387" spans="2:16" x14ac:dyDescent="0.2">
      <c r="C387" s="154" t="s">
        <v>1028</v>
      </c>
    </row>
    <row r="388" spans="2:16" x14ac:dyDescent="0.2">
      <c r="C388" s="154" t="s">
        <v>1029</v>
      </c>
    </row>
    <row r="389" spans="2:16" x14ac:dyDescent="0.2">
      <c r="C389" s="154" t="s">
        <v>1030</v>
      </c>
    </row>
    <row r="390" spans="2:16" x14ac:dyDescent="0.2">
      <c r="C390" s="154" t="s">
        <v>1031</v>
      </c>
    </row>
    <row r="391" spans="2:16" x14ac:dyDescent="0.2">
      <c r="C391" s="154" t="s">
        <v>1022</v>
      </c>
    </row>
    <row r="395" spans="2:16" ht="14" x14ac:dyDescent="0.2">
      <c r="B395" s="149" t="s">
        <v>1032</v>
      </c>
      <c r="C395" s="150"/>
      <c r="D395" s="150"/>
      <c r="E395" s="150"/>
      <c r="F395" s="151"/>
    </row>
    <row r="397" spans="2:16" x14ac:dyDescent="0.2">
      <c r="C397" s="171" t="s">
        <v>1033</v>
      </c>
      <c r="K397" s="171" t="s">
        <v>851</v>
      </c>
      <c r="P397" s="171" t="s">
        <v>1034</v>
      </c>
    </row>
    <row r="398" spans="2:16" x14ac:dyDescent="0.2">
      <c r="C398" s="154" t="s">
        <v>689</v>
      </c>
      <c r="K398" s="154" t="s">
        <v>689</v>
      </c>
      <c r="P398" s="154" t="s">
        <v>689</v>
      </c>
    </row>
    <row r="399" spans="2:16" x14ac:dyDescent="0.2">
      <c r="C399" s="154" t="s">
        <v>1035</v>
      </c>
      <c r="K399" s="154" t="s">
        <v>1035</v>
      </c>
      <c r="P399" s="154" t="s">
        <v>1035</v>
      </c>
    </row>
    <row r="400" spans="2:16" x14ac:dyDescent="0.2">
      <c r="C400" s="154" t="s">
        <v>1036</v>
      </c>
      <c r="K400" s="154" t="s">
        <v>1036</v>
      </c>
      <c r="P400" s="154" t="s">
        <v>1036</v>
      </c>
    </row>
    <row r="401" spans="3:16" x14ac:dyDescent="0.2">
      <c r="C401" s="154" t="s">
        <v>1037</v>
      </c>
      <c r="K401" s="154" t="s">
        <v>1038</v>
      </c>
      <c r="P401" s="154" t="s">
        <v>1038</v>
      </c>
    </row>
    <row r="402" spans="3:16" x14ac:dyDescent="0.2">
      <c r="C402" s="154" t="s">
        <v>1039</v>
      </c>
      <c r="K402" s="154" t="s">
        <v>1040</v>
      </c>
      <c r="P402" s="154" t="s">
        <v>1040</v>
      </c>
    </row>
    <row r="403" spans="3:16" x14ac:dyDescent="0.2">
      <c r="C403" s="154" t="s">
        <v>1041</v>
      </c>
      <c r="K403" s="154" t="s">
        <v>1042</v>
      </c>
      <c r="P403" s="154" t="s">
        <v>1042</v>
      </c>
    </row>
    <row r="404" spans="3:16" x14ac:dyDescent="0.2">
      <c r="C404" s="154" t="s">
        <v>1043</v>
      </c>
      <c r="K404" s="154" t="s">
        <v>1044</v>
      </c>
      <c r="P404" s="154" t="s">
        <v>1044</v>
      </c>
    </row>
    <row r="405" spans="3:16" x14ac:dyDescent="0.2">
      <c r="C405" s="154" t="s">
        <v>1038</v>
      </c>
      <c r="K405" s="154" t="s">
        <v>1045</v>
      </c>
      <c r="P405" s="154" t="s">
        <v>1046</v>
      </c>
    </row>
    <row r="406" spans="3:16" x14ac:dyDescent="0.2">
      <c r="C406" s="154" t="s">
        <v>1040</v>
      </c>
      <c r="K406" s="154" t="s">
        <v>1047</v>
      </c>
      <c r="P406" s="154" t="s">
        <v>1048</v>
      </c>
    </row>
    <row r="407" spans="3:16" x14ac:dyDescent="0.2">
      <c r="C407" s="154" t="s">
        <v>1049</v>
      </c>
      <c r="K407" s="154" t="s">
        <v>1050</v>
      </c>
      <c r="P407" s="154" t="s">
        <v>1051</v>
      </c>
    </row>
    <row r="408" spans="3:16" x14ac:dyDescent="0.2">
      <c r="C408" s="154" t="s">
        <v>1052</v>
      </c>
      <c r="K408" s="154" t="s">
        <v>1053</v>
      </c>
      <c r="P408" s="154" t="s">
        <v>1054</v>
      </c>
    </row>
    <row r="409" spans="3:16" x14ac:dyDescent="0.2">
      <c r="C409" s="154" t="s">
        <v>1055</v>
      </c>
      <c r="K409" s="154" t="s">
        <v>1056</v>
      </c>
    </row>
    <row r="410" spans="3:16" x14ac:dyDescent="0.2">
      <c r="C410" s="154" t="s">
        <v>1042</v>
      </c>
      <c r="K410" s="154" t="s">
        <v>1057</v>
      </c>
    </row>
    <row r="411" spans="3:16" x14ac:dyDescent="0.2">
      <c r="C411" s="154" t="s">
        <v>1058</v>
      </c>
    </row>
    <row r="412" spans="3:16" x14ac:dyDescent="0.2">
      <c r="C412" s="154" t="s">
        <v>1059</v>
      </c>
    </row>
    <row r="413" spans="3:16" x14ac:dyDescent="0.2">
      <c r="C413" s="154" t="s">
        <v>1060</v>
      </c>
    </row>
    <row r="414" spans="3:16" x14ac:dyDescent="0.2">
      <c r="C414" s="154" t="s">
        <v>1061</v>
      </c>
    </row>
    <row r="415" spans="3:16" x14ac:dyDescent="0.2">
      <c r="C415" s="154" t="s">
        <v>1062</v>
      </c>
    </row>
    <row r="416" spans="3:16" x14ac:dyDescent="0.2">
      <c r="C416" s="154" t="s">
        <v>1063</v>
      </c>
    </row>
    <row r="417" spans="3:3" x14ac:dyDescent="0.2">
      <c r="C417" s="154" t="s">
        <v>1044</v>
      </c>
    </row>
    <row r="418" spans="3:3" x14ac:dyDescent="0.2">
      <c r="C418" s="154" t="s">
        <v>1045</v>
      </c>
    </row>
    <row r="419" spans="3:3" x14ac:dyDescent="0.2">
      <c r="C419" s="154" t="s">
        <v>1047</v>
      </c>
    </row>
    <row r="420" spans="3:3" x14ac:dyDescent="0.2">
      <c r="C420" s="154" t="s">
        <v>1064</v>
      </c>
    </row>
    <row r="421" spans="3:3" x14ac:dyDescent="0.2">
      <c r="C421" s="154" t="s">
        <v>1065</v>
      </c>
    </row>
    <row r="422" spans="3:3" x14ac:dyDescent="0.2">
      <c r="C422" s="154" t="s">
        <v>1066</v>
      </c>
    </row>
    <row r="423" spans="3:3" x14ac:dyDescent="0.2">
      <c r="C423" s="154" t="s">
        <v>1067</v>
      </c>
    </row>
    <row r="424" spans="3:3" x14ac:dyDescent="0.2">
      <c r="C424" s="154" t="s">
        <v>1068</v>
      </c>
    </row>
    <row r="425" spans="3:3" x14ac:dyDescent="0.2">
      <c r="C425" s="154" t="s">
        <v>1050</v>
      </c>
    </row>
    <row r="426" spans="3:3" x14ac:dyDescent="0.2">
      <c r="C426" s="154" t="s">
        <v>1053</v>
      </c>
    </row>
    <row r="427" spans="3:3" x14ac:dyDescent="0.2">
      <c r="C427" s="154" t="s">
        <v>1069</v>
      </c>
    </row>
    <row r="428" spans="3:3" x14ac:dyDescent="0.2">
      <c r="C428" s="154" t="s">
        <v>1056</v>
      </c>
    </row>
    <row r="429" spans="3:3" x14ac:dyDescent="0.2">
      <c r="C429" s="154" t="s">
        <v>1057</v>
      </c>
    </row>
    <row r="433" spans="2:8" ht="14" x14ac:dyDescent="0.2">
      <c r="B433" s="149" t="s">
        <v>1070</v>
      </c>
      <c r="C433" s="150"/>
      <c r="D433" s="150"/>
      <c r="E433" s="150"/>
      <c r="F433" s="150"/>
      <c r="G433" s="150"/>
      <c r="H433" s="151"/>
    </row>
    <row r="435" spans="2:8" x14ac:dyDescent="0.2">
      <c r="C435" s="171" t="s">
        <v>684</v>
      </c>
      <c r="G435" s="171"/>
    </row>
    <row r="436" spans="2:8" x14ac:dyDescent="0.2">
      <c r="C436" s="154" t="s">
        <v>689</v>
      </c>
    </row>
    <row r="437" spans="2:8" x14ac:dyDescent="0.2">
      <c r="C437" s="154" t="s">
        <v>1071</v>
      </c>
    </row>
    <row r="438" spans="2:8" x14ac:dyDescent="0.2">
      <c r="C438" s="154" t="s">
        <v>1072</v>
      </c>
    </row>
    <row r="439" spans="2:8" x14ac:dyDescent="0.2">
      <c r="C439" s="154" t="s">
        <v>1073</v>
      </c>
    </row>
    <row r="440" spans="2:8" x14ac:dyDescent="0.2">
      <c r="C440" s="154" t="s">
        <v>1074</v>
      </c>
    </row>
    <row r="441" spans="2:8" x14ac:dyDescent="0.2">
      <c r="C441" s="154" t="s">
        <v>1075</v>
      </c>
    </row>
    <row r="442" spans="2:8" x14ac:dyDescent="0.2">
      <c r="C442" s="154" t="s">
        <v>1076</v>
      </c>
    </row>
    <row r="443" spans="2:8" x14ac:dyDescent="0.2">
      <c r="C443" s="154" t="s">
        <v>1077</v>
      </c>
    </row>
    <row r="444" spans="2:8" x14ac:dyDescent="0.2">
      <c r="C444" s="154" t="s">
        <v>1078</v>
      </c>
    </row>
    <row r="445" spans="2:8" x14ac:dyDescent="0.2">
      <c r="C445" s="154" t="s">
        <v>1079</v>
      </c>
    </row>
    <row r="446" spans="2:8" x14ac:dyDescent="0.2">
      <c r="C446" s="154" t="s">
        <v>1080</v>
      </c>
    </row>
    <row r="447" spans="2:8" x14ac:dyDescent="0.2">
      <c r="C447" s="154" t="s">
        <v>1081</v>
      </c>
    </row>
    <row r="448" spans="2:8" x14ac:dyDescent="0.2">
      <c r="C448" s="154" t="s">
        <v>1082</v>
      </c>
    </row>
    <row r="449" spans="2:13" x14ac:dyDescent="0.2">
      <c r="C449" s="154" t="s">
        <v>1083</v>
      </c>
    </row>
    <row r="453" spans="2:13" ht="14" x14ac:dyDescent="0.2">
      <c r="B453" s="149" t="s">
        <v>1090</v>
      </c>
      <c r="C453" s="150"/>
      <c r="D453" s="150"/>
      <c r="E453" s="150"/>
      <c r="F453" s="150"/>
      <c r="G453" s="150"/>
      <c r="H453" s="150"/>
      <c r="I453" s="150"/>
      <c r="J453" s="150"/>
      <c r="K453" s="150"/>
      <c r="L453" s="150"/>
      <c r="M453" s="151"/>
    </row>
    <row r="455" spans="2:13" x14ac:dyDescent="0.2">
      <c r="C455" s="171" t="s">
        <v>685</v>
      </c>
    </row>
    <row r="456" spans="2:13" x14ac:dyDescent="0.2">
      <c r="C456" s="154" t="s">
        <v>663</v>
      </c>
    </row>
    <row r="457" spans="2:13" x14ac:dyDescent="0.2">
      <c r="C457" s="154" t="s">
        <v>1084</v>
      </c>
    </row>
    <row r="458" spans="2:13" x14ac:dyDescent="0.2">
      <c r="C458" s="154" t="s">
        <v>782</v>
      </c>
    </row>
    <row r="459" spans="2:13" x14ac:dyDescent="0.2">
      <c r="C459" s="154" t="s">
        <v>1085</v>
      </c>
    </row>
    <row r="460" spans="2:13" x14ac:dyDescent="0.2">
      <c r="C460" s="154" t="s">
        <v>1086</v>
      </c>
    </row>
    <row r="461" spans="2:13" x14ac:dyDescent="0.2">
      <c r="C461" s="154" t="s">
        <v>1087</v>
      </c>
    </row>
    <row r="462" spans="2:13" x14ac:dyDescent="0.2">
      <c r="C462" s="154" t="s">
        <v>1088</v>
      </c>
    </row>
    <row r="463" spans="2:13" x14ac:dyDescent="0.2">
      <c r="C463" s="154" t="s">
        <v>1089</v>
      </c>
    </row>
    <row r="467" spans="2:54" ht="14" x14ac:dyDescent="0.2">
      <c r="B467" s="149" t="s">
        <v>1092</v>
      </c>
      <c r="C467" s="150"/>
      <c r="D467" s="150"/>
      <c r="E467" s="150"/>
      <c r="F467" s="150"/>
      <c r="G467" s="150"/>
      <c r="H467" s="151"/>
    </row>
    <row r="469" spans="2:54" x14ac:dyDescent="0.2">
      <c r="C469" s="171" t="s">
        <v>676</v>
      </c>
      <c r="I469" s="171"/>
    </row>
    <row r="470" spans="2:54" x14ac:dyDescent="0.2">
      <c r="C470" s="154" t="s">
        <v>663</v>
      </c>
    </row>
    <row r="471" spans="2:54" x14ac:dyDescent="0.2">
      <c r="C471" s="154" t="s">
        <v>1093</v>
      </c>
    </row>
    <row r="472" spans="2:54" x14ac:dyDescent="0.2">
      <c r="C472" s="154" t="s">
        <v>1094</v>
      </c>
    </row>
    <row r="473" spans="2:54" x14ac:dyDescent="0.2">
      <c r="C473" s="154" t="s">
        <v>1095</v>
      </c>
    </row>
    <row r="474" spans="2:54" x14ac:dyDescent="0.2">
      <c r="C474" s="154" t="s">
        <v>1096</v>
      </c>
    </row>
    <row r="478" spans="2:54" ht="14" x14ac:dyDescent="0.2">
      <c r="B478" s="149" t="s">
        <v>1121</v>
      </c>
      <c r="C478" s="150"/>
      <c r="D478" s="150"/>
      <c r="E478" s="150"/>
      <c r="F478" s="150"/>
      <c r="G478" s="150"/>
      <c r="H478" s="150"/>
      <c r="I478" s="150"/>
      <c r="J478" s="150"/>
      <c r="K478" s="150"/>
      <c r="L478" s="150"/>
      <c r="M478" s="150"/>
      <c r="N478" s="150"/>
      <c r="O478" s="151"/>
    </row>
    <row r="479" spans="2:54" ht="9.65" customHeight="1" x14ac:dyDescent="0.2"/>
    <row r="480" spans="2:54" ht="9.65" customHeight="1" x14ac:dyDescent="0.2">
      <c r="C480" s="183" t="s">
        <v>1122</v>
      </c>
      <c r="J480" s="183" t="s">
        <v>1123</v>
      </c>
      <c r="P480" s="183" t="s">
        <v>1124</v>
      </c>
      <c r="V480" s="171" t="s">
        <v>1125</v>
      </c>
      <c r="AA480" s="171" t="s">
        <v>1126</v>
      </c>
      <c r="BB480" s="162"/>
    </row>
    <row r="481" spans="3:54" ht="9.65" customHeight="1" x14ac:dyDescent="0.2">
      <c r="C481" s="152" t="s">
        <v>663</v>
      </c>
      <c r="J481" s="152" t="s">
        <v>663</v>
      </c>
      <c r="P481" s="152" t="s">
        <v>1127</v>
      </c>
      <c r="V481" s="154" t="s">
        <v>663</v>
      </c>
      <c r="AA481" s="154" t="s">
        <v>663</v>
      </c>
      <c r="BB481" s="162"/>
    </row>
    <row r="482" spans="3:54" ht="9.65" customHeight="1" x14ac:dyDescent="0.2">
      <c r="C482" s="152" t="s">
        <v>1093</v>
      </c>
      <c r="J482" s="152" t="s">
        <v>1093</v>
      </c>
      <c r="P482" s="152" t="s">
        <v>1128</v>
      </c>
      <c r="V482" s="154" t="s">
        <v>1093</v>
      </c>
      <c r="AA482" s="154" t="s">
        <v>1093</v>
      </c>
      <c r="BB482" s="162"/>
    </row>
    <row r="483" spans="3:54" ht="9.65" customHeight="1" x14ac:dyDescent="0.2">
      <c r="C483" s="153" t="s">
        <v>1129</v>
      </c>
      <c r="J483" s="153" t="s">
        <v>1129</v>
      </c>
      <c r="P483" s="153" t="s">
        <v>1130</v>
      </c>
      <c r="V483" s="154" t="s">
        <v>1131</v>
      </c>
      <c r="AA483" s="154" t="s">
        <v>1132</v>
      </c>
      <c r="BB483" s="162"/>
    </row>
    <row r="484" spans="3:54" ht="9.65" customHeight="1" x14ac:dyDescent="0.2">
      <c r="C484" s="153" t="s">
        <v>1133</v>
      </c>
      <c r="J484" s="153" t="s">
        <v>1133</v>
      </c>
      <c r="P484" s="163" t="s">
        <v>1134</v>
      </c>
      <c r="V484" s="154" t="s">
        <v>1135</v>
      </c>
      <c r="AA484" s="154" t="s">
        <v>1094</v>
      </c>
    </row>
    <row r="485" spans="3:54" ht="9.65" customHeight="1" x14ac:dyDescent="0.2">
      <c r="C485" s="153" t="s">
        <v>1136</v>
      </c>
      <c r="J485" s="153" t="s">
        <v>1136</v>
      </c>
      <c r="P485" s="163" t="s">
        <v>1137</v>
      </c>
      <c r="V485" s="154" t="s">
        <v>1138</v>
      </c>
      <c r="AA485" s="154" t="s">
        <v>2210</v>
      </c>
    </row>
    <row r="486" spans="3:54" ht="9.65" customHeight="1" x14ac:dyDescent="0.2">
      <c r="C486" s="153" t="s">
        <v>1139</v>
      </c>
      <c r="J486" s="153" t="s">
        <v>1139</v>
      </c>
      <c r="P486" s="163" t="s">
        <v>1140</v>
      </c>
      <c r="V486" s="154" t="s">
        <v>1141</v>
      </c>
      <c r="AA486" s="154" t="s">
        <v>2211</v>
      </c>
    </row>
    <row r="487" spans="3:54" ht="9.65" customHeight="1" x14ac:dyDescent="0.2">
      <c r="C487" s="153" t="s">
        <v>1142</v>
      </c>
      <c r="J487" s="153" t="s">
        <v>1142</v>
      </c>
      <c r="P487" s="163" t="s">
        <v>1143</v>
      </c>
      <c r="V487" s="154" t="s">
        <v>1098</v>
      </c>
      <c r="AA487" s="154" t="s">
        <v>2212</v>
      </c>
    </row>
    <row r="488" spans="3:54" ht="9.65" customHeight="1" x14ac:dyDescent="0.2">
      <c r="C488" s="153" t="s">
        <v>1144</v>
      </c>
      <c r="J488" s="153" t="s">
        <v>1144</v>
      </c>
      <c r="P488" s="163" t="s">
        <v>1145</v>
      </c>
      <c r="V488" s="154" t="s">
        <v>1099</v>
      </c>
      <c r="AA488" s="154" t="s">
        <v>2213</v>
      </c>
    </row>
    <row r="489" spans="3:54" ht="9.65" customHeight="1" x14ac:dyDescent="0.2">
      <c r="C489" s="153" t="s">
        <v>1146</v>
      </c>
      <c r="J489" s="153" t="s">
        <v>1146</v>
      </c>
      <c r="P489" s="163" t="s">
        <v>1147</v>
      </c>
      <c r="V489" s="154" t="s">
        <v>1100</v>
      </c>
      <c r="AA489" s="154" t="s">
        <v>2214</v>
      </c>
    </row>
    <row r="490" spans="3:54" ht="9.65" customHeight="1" x14ac:dyDescent="0.2">
      <c r="C490" s="153" t="s">
        <v>1148</v>
      </c>
      <c r="J490" s="153" t="s">
        <v>1148</v>
      </c>
      <c r="P490" s="163" t="s">
        <v>1149</v>
      </c>
      <c r="V490" s="154" t="s">
        <v>1094</v>
      </c>
      <c r="AA490" s="154" t="s">
        <v>2215</v>
      </c>
    </row>
    <row r="491" spans="3:54" ht="9.65" customHeight="1" x14ac:dyDescent="0.2">
      <c r="C491" s="153" t="s">
        <v>1150</v>
      </c>
      <c r="J491" s="153" t="s">
        <v>1150</v>
      </c>
      <c r="P491" s="153" t="s">
        <v>1151</v>
      </c>
      <c r="V491" s="154" t="s">
        <v>2216</v>
      </c>
      <c r="AA491" s="154" t="s">
        <v>2217</v>
      </c>
    </row>
    <row r="492" spans="3:54" ht="9.65" customHeight="1" x14ac:dyDescent="0.2">
      <c r="C492" s="153" t="s">
        <v>1152</v>
      </c>
      <c r="J492" s="153" t="s">
        <v>1152</v>
      </c>
      <c r="P492" s="153" t="s">
        <v>1153</v>
      </c>
      <c r="V492" s="154" t="s">
        <v>1101</v>
      </c>
      <c r="AA492" s="154" t="s">
        <v>2218</v>
      </c>
    </row>
    <row r="493" spans="3:54" ht="9.65" customHeight="1" x14ac:dyDescent="0.2">
      <c r="C493" s="153" t="s">
        <v>1154</v>
      </c>
      <c r="J493" s="153" t="s">
        <v>1154</v>
      </c>
      <c r="P493" s="153" t="s">
        <v>1155</v>
      </c>
      <c r="V493" s="154" t="s">
        <v>1102</v>
      </c>
      <c r="AA493" s="154" t="s">
        <v>2219</v>
      </c>
    </row>
    <row r="494" spans="3:54" ht="9.65" customHeight="1" x14ac:dyDescent="0.2">
      <c r="C494" s="153" t="s">
        <v>1156</v>
      </c>
      <c r="J494" s="153" t="s">
        <v>1156</v>
      </c>
      <c r="P494" s="153" t="s">
        <v>1157</v>
      </c>
      <c r="V494" s="154" t="s">
        <v>1103</v>
      </c>
      <c r="AA494" s="154" t="s">
        <v>1095</v>
      </c>
    </row>
    <row r="495" spans="3:54" ht="9.65" customHeight="1" x14ac:dyDescent="0.2">
      <c r="C495" s="153" t="s">
        <v>1158</v>
      </c>
      <c r="J495" s="153" t="s">
        <v>1158</v>
      </c>
      <c r="P495" s="163" t="s">
        <v>1159</v>
      </c>
      <c r="V495" s="154" t="s">
        <v>1104</v>
      </c>
      <c r="AA495" s="154" t="s">
        <v>2220</v>
      </c>
    </row>
    <row r="496" spans="3:54" ht="9.65" customHeight="1" x14ac:dyDescent="0.2">
      <c r="C496" s="153" t="s">
        <v>1161</v>
      </c>
      <c r="J496" s="153" t="s">
        <v>1161</v>
      </c>
      <c r="P496" s="163" t="s">
        <v>1162</v>
      </c>
      <c r="V496" s="154" t="s">
        <v>1105</v>
      </c>
      <c r="AA496" s="154" t="s">
        <v>2221</v>
      </c>
    </row>
    <row r="497" spans="3:27" ht="9.65" customHeight="1" x14ac:dyDescent="0.2">
      <c r="C497" s="153" t="s">
        <v>1164</v>
      </c>
      <c r="J497" s="153" t="s">
        <v>1164</v>
      </c>
      <c r="P497" s="163" t="s">
        <v>1165</v>
      </c>
      <c r="V497" s="154" t="s">
        <v>1106</v>
      </c>
      <c r="AA497" s="154" t="s">
        <v>2222</v>
      </c>
    </row>
    <row r="498" spans="3:27" ht="9.65" customHeight="1" x14ac:dyDescent="0.2">
      <c r="C498" s="153" t="s">
        <v>1166</v>
      </c>
      <c r="J498" s="153" t="s">
        <v>1166</v>
      </c>
      <c r="P498" s="163" t="s">
        <v>1167</v>
      </c>
      <c r="V498" s="154" t="s">
        <v>1107</v>
      </c>
      <c r="AA498" s="154" t="s">
        <v>2223</v>
      </c>
    </row>
    <row r="499" spans="3:27" ht="9.65" customHeight="1" x14ac:dyDescent="0.2">
      <c r="C499" s="153" t="s">
        <v>1168</v>
      </c>
      <c r="J499" s="153" t="s">
        <v>1168</v>
      </c>
      <c r="P499" s="163" t="s">
        <v>1169</v>
      </c>
      <c r="V499" s="154" t="s">
        <v>1108</v>
      </c>
      <c r="AA499" s="154" t="s">
        <v>2224</v>
      </c>
    </row>
    <row r="500" spans="3:27" ht="9.65" customHeight="1" x14ac:dyDescent="0.2">
      <c r="C500" s="153" t="s">
        <v>1170</v>
      </c>
      <c r="J500" s="153" t="s">
        <v>1170</v>
      </c>
      <c r="P500" s="163" t="s">
        <v>1171</v>
      </c>
      <c r="V500" s="154" t="s">
        <v>1172</v>
      </c>
      <c r="AA500" s="154" t="s">
        <v>2225</v>
      </c>
    </row>
    <row r="501" spans="3:27" ht="9.65" customHeight="1" x14ac:dyDescent="0.2">
      <c r="C501" s="153" t="s">
        <v>1173</v>
      </c>
      <c r="J501" s="153" t="s">
        <v>1173</v>
      </c>
      <c r="P501" s="163" t="s">
        <v>1174</v>
      </c>
      <c r="V501" s="154" t="s">
        <v>1175</v>
      </c>
      <c r="AA501" s="154" t="s">
        <v>2226</v>
      </c>
    </row>
    <row r="502" spans="3:27" ht="9.65" customHeight="1" x14ac:dyDescent="0.2">
      <c r="C502" s="153" t="s">
        <v>1176</v>
      </c>
      <c r="J502" s="153" t="s">
        <v>1160</v>
      </c>
      <c r="P502" s="153" t="s">
        <v>1177</v>
      </c>
      <c r="V502" s="154" t="s">
        <v>1178</v>
      </c>
      <c r="AA502" s="154" t="s">
        <v>2227</v>
      </c>
    </row>
    <row r="503" spans="3:27" ht="9.65" customHeight="1" x14ac:dyDescent="0.2">
      <c r="C503" s="153" t="s">
        <v>1179</v>
      </c>
      <c r="J503" s="153" t="s">
        <v>1163</v>
      </c>
      <c r="P503" s="153" t="s">
        <v>1180</v>
      </c>
      <c r="V503" s="154" t="s">
        <v>1181</v>
      </c>
      <c r="AA503" s="154" t="s">
        <v>2228</v>
      </c>
    </row>
    <row r="504" spans="3:27" ht="9.65" customHeight="1" x14ac:dyDescent="0.2">
      <c r="C504" s="153" t="s">
        <v>1182</v>
      </c>
      <c r="J504" s="153" t="s">
        <v>1183</v>
      </c>
      <c r="P504" s="153" t="s">
        <v>1184</v>
      </c>
      <c r="V504" s="154" t="s">
        <v>1185</v>
      </c>
      <c r="AA504" s="154" t="s">
        <v>1096</v>
      </c>
    </row>
    <row r="505" spans="3:27" ht="9.65" customHeight="1" x14ac:dyDescent="0.2">
      <c r="C505" s="153" t="s">
        <v>1186</v>
      </c>
      <c r="J505" s="153" t="s">
        <v>1187</v>
      </c>
      <c r="P505" s="153" t="s">
        <v>1188</v>
      </c>
      <c r="V505" s="154" t="s">
        <v>1189</v>
      </c>
      <c r="AA505" s="154" t="s">
        <v>2229</v>
      </c>
    </row>
    <row r="506" spans="3:27" ht="9.65" customHeight="1" x14ac:dyDescent="0.2">
      <c r="C506" s="153" t="s">
        <v>1190</v>
      </c>
      <c r="J506" s="153" t="s">
        <v>1191</v>
      </c>
      <c r="P506" s="163" t="s">
        <v>1192</v>
      </c>
      <c r="V506" s="154" t="s">
        <v>1193</v>
      </c>
      <c r="AA506" s="154" t="s">
        <v>2230</v>
      </c>
    </row>
    <row r="507" spans="3:27" ht="9.65" customHeight="1" x14ac:dyDescent="0.2">
      <c r="C507" s="153" t="s">
        <v>1194</v>
      </c>
      <c r="J507" s="153" t="s">
        <v>1195</v>
      </c>
      <c r="P507" s="163" t="s">
        <v>1196</v>
      </c>
      <c r="V507" s="154" t="s">
        <v>1095</v>
      </c>
      <c r="AA507" s="154" t="s">
        <v>2231</v>
      </c>
    </row>
    <row r="508" spans="3:27" ht="9.65" customHeight="1" x14ac:dyDescent="0.2">
      <c r="C508" s="153" t="s">
        <v>1197</v>
      </c>
      <c r="J508" s="153" t="s">
        <v>1198</v>
      </c>
      <c r="P508" s="163" t="s">
        <v>1199</v>
      </c>
      <c r="V508" s="154" t="s">
        <v>2232</v>
      </c>
      <c r="AA508" s="154" t="s">
        <v>2233</v>
      </c>
    </row>
    <row r="509" spans="3:27" ht="9.65" customHeight="1" x14ac:dyDescent="0.2">
      <c r="C509" s="153" t="s">
        <v>1200</v>
      </c>
      <c r="J509" s="153" t="s">
        <v>1201</v>
      </c>
      <c r="P509" s="163" t="s">
        <v>1202</v>
      </c>
      <c r="V509" s="154" t="s">
        <v>1109</v>
      </c>
      <c r="AA509" s="154" t="s">
        <v>2234</v>
      </c>
    </row>
    <row r="510" spans="3:27" ht="9.65" customHeight="1" x14ac:dyDescent="0.2">
      <c r="C510" s="153" t="s">
        <v>1203</v>
      </c>
      <c r="J510" s="153" t="s">
        <v>1204</v>
      </c>
      <c r="P510" s="163" t="s">
        <v>1205</v>
      </c>
      <c r="V510" s="154" t="s">
        <v>1110</v>
      </c>
      <c r="AA510" s="154" t="s">
        <v>2235</v>
      </c>
    </row>
    <row r="511" spans="3:27" ht="9.65" customHeight="1" x14ac:dyDescent="0.2">
      <c r="C511" s="153" t="s">
        <v>1206</v>
      </c>
      <c r="J511" s="153" t="s">
        <v>1207</v>
      </c>
      <c r="P511" s="163" t="s">
        <v>1208</v>
      </c>
      <c r="V511" s="154" t="s">
        <v>1111</v>
      </c>
      <c r="AA511" s="154" t="s">
        <v>2236</v>
      </c>
    </row>
    <row r="512" spans="3:27" ht="9.65" customHeight="1" x14ac:dyDescent="0.2">
      <c r="C512" s="153" t="s">
        <v>1209</v>
      </c>
      <c r="J512" s="153" t="s">
        <v>1210</v>
      </c>
      <c r="P512" s="163" t="s">
        <v>1211</v>
      </c>
      <c r="V512" s="154" t="s">
        <v>1112</v>
      </c>
      <c r="AA512" s="154" t="s">
        <v>2237</v>
      </c>
    </row>
    <row r="513" spans="3:27" ht="9.65" customHeight="1" x14ac:dyDescent="0.2">
      <c r="C513" s="153" t="s">
        <v>1212</v>
      </c>
      <c r="J513" s="153" t="s">
        <v>1213</v>
      </c>
      <c r="P513" s="153" t="s">
        <v>1214</v>
      </c>
      <c r="V513" s="154" t="s">
        <v>1215</v>
      </c>
      <c r="AA513" s="154" t="s">
        <v>2238</v>
      </c>
    </row>
    <row r="514" spans="3:27" ht="9.65" customHeight="1" x14ac:dyDescent="0.2">
      <c r="C514" s="153" t="s">
        <v>1160</v>
      </c>
      <c r="J514" s="153" t="s">
        <v>1216</v>
      </c>
      <c r="P514" s="153" t="s">
        <v>1217</v>
      </c>
      <c r="V514" s="154" t="s">
        <v>1113</v>
      </c>
    </row>
    <row r="515" spans="3:27" ht="9.65" customHeight="1" x14ac:dyDescent="0.2">
      <c r="C515" s="153" t="s">
        <v>1163</v>
      </c>
      <c r="J515" s="153" t="s">
        <v>1218</v>
      </c>
      <c r="P515" s="153" t="s">
        <v>1219</v>
      </c>
      <c r="V515" s="154" t="s">
        <v>1220</v>
      </c>
    </row>
    <row r="516" spans="3:27" ht="9.65" customHeight="1" x14ac:dyDescent="0.2">
      <c r="C516" s="153" t="s">
        <v>1183</v>
      </c>
      <c r="J516" s="153" t="s">
        <v>1221</v>
      </c>
      <c r="P516" s="153" t="s">
        <v>1222</v>
      </c>
      <c r="V516" s="154" t="s">
        <v>1223</v>
      </c>
      <c r="AA516" s="198"/>
    </row>
    <row r="517" spans="3:27" ht="9.65" customHeight="1" x14ac:dyDescent="0.2">
      <c r="C517" s="153" t="s">
        <v>1187</v>
      </c>
      <c r="J517" s="153" t="s">
        <v>1224</v>
      </c>
      <c r="P517" s="163" t="s">
        <v>1225</v>
      </c>
      <c r="V517" s="154" t="s">
        <v>1226</v>
      </c>
      <c r="AA517" s="198"/>
    </row>
    <row r="518" spans="3:27" ht="9.65" customHeight="1" x14ac:dyDescent="0.2">
      <c r="C518" s="153" t="s">
        <v>1191</v>
      </c>
      <c r="J518" s="153" t="s">
        <v>1227</v>
      </c>
      <c r="P518" s="163" t="s">
        <v>1228</v>
      </c>
      <c r="V518" s="154" t="s">
        <v>1229</v>
      </c>
      <c r="AA518" s="198"/>
    </row>
    <row r="519" spans="3:27" ht="9.65" customHeight="1" x14ac:dyDescent="0.2">
      <c r="C519" s="153" t="s">
        <v>1195</v>
      </c>
      <c r="J519" s="153" t="s">
        <v>1230</v>
      </c>
      <c r="P519" s="163" t="s">
        <v>1231</v>
      </c>
      <c r="V519" s="154" t="s">
        <v>1232</v>
      </c>
      <c r="AA519" s="198"/>
    </row>
    <row r="520" spans="3:27" ht="9.65" customHeight="1" x14ac:dyDescent="0.2">
      <c r="C520" s="153" t="s">
        <v>1198</v>
      </c>
      <c r="J520" s="153" t="s">
        <v>1233</v>
      </c>
      <c r="P520" s="163" t="s">
        <v>1234</v>
      </c>
      <c r="V520" s="154" t="s">
        <v>1235</v>
      </c>
      <c r="AA520" s="198"/>
    </row>
    <row r="521" spans="3:27" ht="9.65" customHeight="1" x14ac:dyDescent="0.2">
      <c r="C521" s="153" t="s">
        <v>1201</v>
      </c>
      <c r="J521" s="153" t="s">
        <v>1236</v>
      </c>
      <c r="P521" s="163" t="s">
        <v>1237</v>
      </c>
      <c r="V521" s="154" t="s">
        <v>1238</v>
      </c>
    </row>
    <row r="522" spans="3:27" ht="9.65" customHeight="1" x14ac:dyDescent="0.2">
      <c r="C522" s="153" t="s">
        <v>1204</v>
      </c>
      <c r="J522" s="153" t="s">
        <v>1239</v>
      </c>
      <c r="P522" s="163" t="s">
        <v>1240</v>
      </c>
      <c r="V522" s="154" t="s">
        <v>1241</v>
      </c>
    </row>
    <row r="523" spans="3:27" ht="9.65" customHeight="1" x14ac:dyDescent="0.2">
      <c r="C523" s="153" t="s">
        <v>1207</v>
      </c>
      <c r="J523" s="153" t="s">
        <v>1242</v>
      </c>
      <c r="P523" s="163" t="s">
        <v>1243</v>
      </c>
      <c r="V523" s="154" t="s">
        <v>1244</v>
      </c>
    </row>
    <row r="524" spans="3:27" ht="9.65" customHeight="1" x14ac:dyDescent="0.2">
      <c r="C524" s="153" t="s">
        <v>1210</v>
      </c>
      <c r="J524" s="153" t="s">
        <v>1245</v>
      </c>
      <c r="P524" s="153" t="s">
        <v>1246</v>
      </c>
      <c r="V524" s="154" t="s">
        <v>1096</v>
      </c>
    </row>
    <row r="525" spans="3:27" ht="9.65" customHeight="1" x14ac:dyDescent="0.2">
      <c r="C525" s="153" t="s">
        <v>1213</v>
      </c>
      <c r="J525" s="153" t="s">
        <v>1247</v>
      </c>
      <c r="P525" s="153" t="s">
        <v>1248</v>
      </c>
      <c r="V525" s="154" t="s">
        <v>2239</v>
      </c>
    </row>
    <row r="526" spans="3:27" ht="9.65" customHeight="1" x14ac:dyDescent="0.2">
      <c r="C526" s="153" t="s">
        <v>1216</v>
      </c>
      <c r="J526" s="153" t="s">
        <v>1249</v>
      </c>
      <c r="P526" s="153" t="s">
        <v>1250</v>
      </c>
      <c r="V526" s="154" t="s">
        <v>1114</v>
      </c>
    </row>
    <row r="527" spans="3:27" ht="9.65" customHeight="1" x14ac:dyDescent="0.2">
      <c r="C527" s="153" t="s">
        <v>1218</v>
      </c>
      <c r="J527" s="153" t="s">
        <v>1251</v>
      </c>
      <c r="P527" s="153" t="s">
        <v>1252</v>
      </c>
      <c r="V527" s="154" t="s">
        <v>1115</v>
      </c>
    </row>
    <row r="528" spans="3:27" ht="9.65" customHeight="1" x14ac:dyDescent="0.2">
      <c r="C528" s="153" t="s">
        <v>1221</v>
      </c>
      <c r="J528" s="153" t="s">
        <v>1253</v>
      </c>
      <c r="P528" s="163" t="s">
        <v>1254</v>
      </c>
      <c r="V528" s="154" t="s">
        <v>1116</v>
      </c>
    </row>
    <row r="529" spans="3:22" ht="9.65" customHeight="1" x14ac:dyDescent="0.2">
      <c r="C529" s="153" t="s">
        <v>1224</v>
      </c>
      <c r="J529" s="153" t="s">
        <v>1255</v>
      </c>
      <c r="P529" s="163" t="s">
        <v>1256</v>
      </c>
      <c r="V529" s="154" t="s">
        <v>1117</v>
      </c>
    </row>
    <row r="530" spans="3:22" ht="9.65" customHeight="1" x14ac:dyDescent="0.2">
      <c r="C530" s="153" t="s">
        <v>1227</v>
      </c>
      <c r="J530" s="153" t="s">
        <v>1257</v>
      </c>
      <c r="P530" s="163" t="s">
        <v>1258</v>
      </c>
      <c r="V530" s="154" t="s">
        <v>1118</v>
      </c>
    </row>
    <row r="531" spans="3:22" ht="9.65" customHeight="1" x14ac:dyDescent="0.2">
      <c r="C531" s="153" t="s">
        <v>1259</v>
      </c>
      <c r="J531" s="153" t="s">
        <v>1260</v>
      </c>
      <c r="P531" s="163" t="s">
        <v>1261</v>
      </c>
      <c r="V531" s="154" t="s">
        <v>1119</v>
      </c>
    </row>
    <row r="532" spans="3:22" ht="9.65" customHeight="1" x14ac:dyDescent="0.2">
      <c r="C532" s="153" t="s">
        <v>1262</v>
      </c>
      <c r="J532" s="153" t="s">
        <v>1263</v>
      </c>
      <c r="P532" s="163" t="s">
        <v>1264</v>
      </c>
      <c r="V532" s="154" t="s">
        <v>1265</v>
      </c>
    </row>
    <row r="533" spans="3:22" ht="9.65" customHeight="1" x14ac:dyDescent="0.2">
      <c r="C533" s="153" t="s">
        <v>1266</v>
      </c>
      <c r="J533" s="153" t="s">
        <v>1267</v>
      </c>
      <c r="P533" s="163" t="s">
        <v>1268</v>
      </c>
      <c r="V533" s="154" t="s">
        <v>1120</v>
      </c>
    </row>
    <row r="534" spans="3:22" ht="9.65" customHeight="1" x14ac:dyDescent="0.2">
      <c r="C534" s="153" t="s">
        <v>1269</v>
      </c>
      <c r="J534" s="153" t="s">
        <v>1096</v>
      </c>
      <c r="P534" s="163" t="s">
        <v>1270</v>
      </c>
      <c r="V534" s="154" t="s">
        <v>1271</v>
      </c>
    </row>
    <row r="535" spans="3:22" ht="9.65" customHeight="1" x14ac:dyDescent="0.2">
      <c r="C535" s="153" t="s">
        <v>1272</v>
      </c>
      <c r="J535" s="153" t="s">
        <v>1273</v>
      </c>
      <c r="P535" s="153" t="s">
        <v>1274</v>
      </c>
      <c r="V535" s="154" t="s">
        <v>1275</v>
      </c>
    </row>
    <row r="536" spans="3:22" ht="9.65" customHeight="1" x14ac:dyDescent="0.2">
      <c r="C536" s="153" t="s">
        <v>1276</v>
      </c>
      <c r="J536" s="153" t="s">
        <v>1277</v>
      </c>
      <c r="P536" s="153" t="s">
        <v>1278</v>
      </c>
      <c r="V536" s="154" t="s">
        <v>1279</v>
      </c>
    </row>
    <row r="537" spans="3:22" ht="9.65" customHeight="1" x14ac:dyDescent="0.2">
      <c r="C537" s="153" t="s">
        <v>1280</v>
      </c>
      <c r="J537" s="153" t="s">
        <v>1281</v>
      </c>
      <c r="P537" s="153" t="s">
        <v>1282</v>
      </c>
      <c r="V537" s="154" t="s">
        <v>1283</v>
      </c>
    </row>
    <row r="538" spans="3:22" ht="9.65" customHeight="1" x14ac:dyDescent="0.2">
      <c r="C538" s="153" t="s">
        <v>1284</v>
      </c>
      <c r="J538" s="153" t="s">
        <v>1285</v>
      </c>
      <c r="P538" s="153" t="s">
        <v>1286</v>
      </c>
      <c r="V538" s="154" t="s">
        <v>1287</v>
      </c>
    </row>
    <row r="539" spans="3:22" ht="9.65" customHeight="1" x14ac:dyDescent="0.2">
      <c r="C539" s="153" t="s">
        <v>1288</v>
      </c>
      <c r="J539" s="153" t="s">
        <v>1289</v>
      </c>
      <c r="P539" s="163" t="s">
        <v>1290</v>
      </c>
      <c r="V539" s="154" t="s">
        <v>1291</v>
      </c>
    </row>
    <row r="540" spans="3:22" ht="9.65" customHeight="1" x14ac:dyDescent="0.2">
      <c r="C540" s="153" t="s">
        <v>1292</v>
      </c>
      <c r="J540" s="153" t="s">
        <v>1293</v>
      </c>
      <c r="P540" s="163" t="s">
        <v>1294</v>
      </c>
      <c r="V540" s="154" t="s">
        <v>1295</v>
      </c>
    </row>
    <row r="541" spans="3:22" ht="9.65" customHeight="1" x14ac:dyDescent="0.2">
      <c r="C541" s="153" t="s">
        <v>1296</v>
      </c>
      <c r="J541" s="153" t="s">
        <v>1297</v>
      </c>
      <c r="P541" s="163" t="s">
        <v>1298</v>
      </c>
    </row>
    <row r="542" spans="3:22" ht="9.65" customHeight="1" x14ac:dyDescent="0.2">
      <c r="C542" s="153" t="s">
        <v>1299</v>
      </c>
      <c r="J542" s="153" t="s">
        <v>1300</v>
      </c>
      <c r="P542" s="163" t="s">
        <v>1301</v>
      </c>
    </row>
    <row r="543" spans="3:22" ht="9.65" customHeight="1" x14ac:dyDescent="0.2">
      <c r="C543" s="153" t="s">
        <v>1230</v>
      </c>
      <c r="J543" s="153" t="s">
        <v>1302</v>
      </c>
      <c r="P543" s="163" t="s">
        <v>1303</v>
      </c>
    </row>
    <row r="544" spans="3:22" ht="9.65" customHeight="1" x14ac:dyDescent="0.2">
      <c r="C544" s="153" t="s">
        <v>1233</v>
      </c>
      <c r="J544" s="153" t="s">
        <v>1304</v>
      </c>
      <c r="P544" s="163" t="s">
        <v>1305</v>
      </c>
    </row>
    <row r="545" spans="3:10" ht="9.65" customHeight="1" x14ac:dyDescent="0.2">
      <c r="C545" s="153" t="s">
        <v>1236</v>
      </c>
      <c r="J545" s="153" t="s">
        <v>1306</v>
      </c>
    </row>
    <row r="546" spans="3:10" ht="9.65" customHeight="1" x14ac:dyDescent="0.2">
      <c r="C546" s="153" t="s">
        <v>1239</v>
      </c>
      <c r="J546" s="153" t="s">
        <v>1307</v>
      </c>
    </row>
    <row r="547" spans="3:10" ht="9.65" customHeight="1" x14ac:dyDescent="0.2">
      <c r="C547" s="153" t="s">
        <v>1242</v>
      </c>
      <c r="J547" s="153" t="s">
        <v>1308</v>
      </c>
    </row>
    <row r="548" spans="3:10" ht="9.65" customHeight="1" x14ac:dyDescent="0.2">
      <c r="C548" s="153" t="s">
        <v>1245</v>
      </c>
      <c r="J548" s="153" t="s">
        <v>1309</v>
      </c>
    </row>
    <row r="549" spans="3:10" ht="9.65" customHeight="1" x14ac:dyDescent="0.2">
      <c r="C549" s="153" t="s">
        <v>1247</v>
      </c>
    </row>
    <row r="550" spans="3:10" ht="9.65" customHeight="1" x14ac:dyDescent="0.2">
      <c r="C550" s="153" t="s">
        <v>1249</v>
      </c>
    </row>
    <row r="551" spans="3:10" ht="9.65" customHeight="1" x14ac:dyDescent="0.2">
      <c r="C551" s="153" t="s">
        <v>1251</v>
      </c>
    </row>
    <row r="552" spans="3:10" ht="9.65" customHeight="1" x14ac:dyDescent="0.2">
      <c r="C552" s="153" t="s">
        <v>1253</v>
      </c>
    </row>
    <row r="553" spans="3:10" ht="9.65" customHeight="1" x14ac:dyDescent="0.2">
      <c r="C553" s="153" t="s">
        <v>1255</v>
      </c>
    </row>
    <row r="554" spans="3:10" ht="9.65" customHeight="1" x14ac:dyDescent="0.2">
      <c r="C554" s="153" t="s">
        <v>1257</v>
      </c>
    </row>
    <row r="555" spans="3:10" ht="9.65" customHeight="1" x14ac:dyDescent="0.2">
      <c r="C555" s="153" t="s">
        <v>1260</v>
      </c>
    </row>
    <row r="556" spans="3:10" ht="9.65" customHeight="1" x14ac:dyDescent="0.2">
      <c r="C556" s="153" t="s">
        <v>1263</v>
      </c>
    </row>
    <row r="557" spans="3:10" ht="9.65" customHeight="1" x14ac:dyDescent="0.2">
      <c r="C557" s="153" t="s">
        <v>1267</v>
      </c>
    </row>
    <row r="558" spans="3:10" ht="9.65" customHeight="1" x14ac:dyDescent="0.2">
      <c r="C558" s="153" t="s">
        <v>1310</v>
      </c>
    </row>
    <row r="559" spans="3:10" ht="9.65" customHeight="1" x14ac:dyDescent="0.2">
      <c r="C559" s="153" t="s">
        <v>1311</v>
      </c>
    </row>
    <row r="560" spans="3:10" ht="9.65" customHeight="1" x14ac:dyDescent="0.2">
      <c r="C560" s="153" t="s">
        <v>1312</v>
      </c>
    </row>
    <row r="561" spans="3:3" ht="9.65" customHeight="1" x14ac:dyDescent="0.2">
      <c r="C561" s="153" t="s">
        <v>1313</v>
      </c>
    </row>
    <row r="562" spans="3:3" ht="9.65" customHeight="1" x14ac:dyDescent="0.2">
      <c r="C562" s="153" t="s">
        <v>1314</v>
      </c>
    </row>
    <row r="563" spans="3:3" ht="9.65" customHeight="1" x14ac:dyDescent="0.2">
      <c r="C563" s="153" t="s">
        <v>1315</v>
      </c>
    </row>
    <row r="564" spans="3:3" ht="9.65" customHeight="1" x14ac:dyDescent="0.2">
      <c r="C564" s="153" t="s">
        <v>1316</v>
      </c>
    </row>
    <row r="565" spans="3:3" ht="9.65" customHeight="1" x14ac:dyDescent="0.2">
      <c r="C565" s="153" t="s">
        <v>1317</v>
      </c>
    </row>
    <row r="566" spans="3:3" ht="9.65" customHeight="1" x14ac:dyDescent="0.2">
      <c r="C566" s="153" t="s">
        <v>1318</v>
      </c>
    </row>
    <row r="567" spans="3:3" ht="9.65" customHeight="1" x14ac:dyDescent="0.2">
      <c r="C567" s="153" t="s">
        <v>1319</v>
      </c>
    </row>
    <row r="568" spans="3:3" ht="9.65" customHeight="1" x14ac:dyDescent="0.2">
      <c r="C568" s="153" t="s">
        <v>1320</v>
      </c>
    </row>
    <row r="569" spans="3:3" ht="9.65" customHeight="1" x14ac:dyDescent="0.2">
      <c r="C569" s="153" t="s">
        <v>1321</v>
      </c>
    </row>
    <row r="570" spans="3:3" ht="9.65" customHeight="1" x14ac:dyDescent="0.2">
      <c r="C570" s="153" t="s">
        <v>1096</v>
      </c>
    </row>
    <row r="571" spans="3:3" ht="9.65" customHeight="1" x14ac:dyDescent="0.2">
      <c r="C571" s="153" t="s">
        <v>1273</v>
      </c>
    </row>
    <row r="572" spans="3:3" ht="9.65" customHeight="1" x14ac:dyDescent="0.2">
      <c r="C572" s="153" t="s">
        <v>1277</v>
      </c>
    </row>
    <row r="573" spans="3:3" ht="9.65" customHeight="1" x14ac:dyDescent="0.2">
      <c r="C573" s="153" t="s">
        <v>1281</v>
      </c>
    </row>
    <row r="574" spans="3:3" ht="9.65" customHeight="1" x14ac:dyDescent="0.2">
      <c r="C574" s="153" t="s">
        <v>1285</v>
      </c>
    </row>
    <row r="575" spans="3:3" ht="9.65" customHeight="1" x14ac:dyDescent="0.2">
      <c r="C575" s="153" t="s">
        <v>1289</v>
      </c>
    </row>
    <row r="576" spans="3:3" ht="9.65" customHeight="1" x14ac:dyDescent="0.2">
      <c r="C576" s="153" t="s">
        <v>1293</v>
      </c>
    </row>
    <row r="577" spans="3:3" ht="9.65" customHeight="1" x14ac:dyDescent="0.2">
      <c r="C577" s="153" t="s">
        <v>1297</v>
      </c>
    </row>
    <row r="578" spans="3:3" ht="9.65" customHeight="1" x14ac:dyDescent="0.2">
      <c r="C578" s="153" t="s">
        <v>1300</v>
      </c>
    </row>
    <row r="579" spans="3:3" ht="9.65" customHeight="1" x14ac:dyDescent="0.2">
      <c r="C579" s="153" t="s">
        <v>1302</v>
      </c>
    </row>
    <row r="580" spans="3:3" ht="9.65" customHeight="1" x14ac:dyDescent="0.2">
      <c r="C580" s="153" t="s">
        <v>1304</v>
      </c>
    </row>
    <row r="581" spans="3:3" ht="9.65" customHeight="1" x14ac:dyDescent="0.2">
      <c r="C581" s="153" t="s">
        <v>1306</v>
      </c>
    </row>
    <row r="582" spans="3:3" ht="9.65" customHeight="1" x14ac:dyDescent="0.2">
      <c r="C582" s="153" t="s">
        <v>1307</v>
      </c>
    </row>
    <row r="583" spans="3:3" ht="9.65" customHeight="1" x14ac:dyDescent="0.2">
      <c r="C583" s="153" t="s">
        <v>1308</v>
      </c>
    </row>
    <row r="584" spans="3:3" ht="9.65" customHeight="1" x14ac:dyDescent="0.2">
      <c r="C584" s="153" t="s">
        <v>1309</v>
      </c>
    </row>
    <row r="585" spans="3:3" ht="9.65" customHeight="1" x14ac:dyDescent="0.2">
      <c r="C585" s="153" t="s">
        <v>1322</v>
      </c>
    </row>
    <row r="586" spans="3:3" ht="9.65" customHeight="1" x14ac:dyDescent="0.2">
      <c r="C586" s="153" t="s">
        <v>1323</v>
      </c>
    </row>
    <row r="587" spans="3:3" ht="9.65" customHeight="1" x14ac:dyDescent="0.2">
      <c r="C587" s="153" t="s">
        <v>1324</v>
      </c>
    </row>
    <row r="588" spans="3:3" ht="9.65" customHeight="1" x14ac:dyDescent="0.2">
      <c r="C588" s="153" t="s">
        <v>1325</v>
      </c>
    </row>
    <row r="589" spans="3:3" ht="9.65" customHeight="1" x14ac:dyDescent="0.2">
      <c r="C589" s="153" t="s">
        <v>1326</v>
      </c>
    </row>
    <row r="590" spans="3:3" ht="9.65" customHeight="1" x14ac:dyDescent="0.2">
      <c r="C590" s="153" t="s">
        <v>1327</v>
      </c>
    </row>
    <row r="591" spans="3:3" ht="9.65" customHeight="1" x14ac:dyDescent="0.2">
      <c r="C591" s="153" t="s">
        <v>1328</v>
      </c>
    </row>
    <row r="592" spans="3:3" ht="9.65" customHeight="1" x14ac:dyDescent="0.2">
      <c r="C592" s="153" t="s">
        <v>1329</v>
      </c>
    </row>
    <row r="593" spans="2:12" ht="9.65" customHeight="1" x14ac:dyDescent="0.2">
      <c r="C593" s="153" t="s">
        <v>1330</v>
      </c>
    </row>
    <row r="594" spans="2:12" ht="9.65" customHeight="1" x14ac:dyDescent="0.2">
      <c r="C594" s="153" t="s">
        <v>1331</v>
      </c>
    </row>
    <row r="595" spans="2:12" ht="9.65" customHeight="1" x14ac:dyDescent="0.2">
      <c r="C595" s="153" t="s">
        <v>1332</v>
      </c>
    </row>
    <row r="596" spans="2:12" ht="9.65" customHeight="1" x14ac:dyDescent="0.2">
      <c r="C596" s="153" t="s">
        <v>1333</v>
      </c>
    </row>
    <row r="597" spans="2:12" ht="9.65" customHeight="1" x14ac:dyDescent="0.2"/>
    <row r="598" spans="2:12" ht="9.65" customHeight="1" x14ac:dyDescent="0.2"/>
    <row r="599" spans="2:12" ht="9.65" customHeight="1" x14ac:dyDescent="0.2"/>
    <row r="600" spans="2:12" ht="14.15" customHeight="1" x14ac:dyDescent="0.2">
      <c r="B600" s="164" t="s">
        <v>1334</v>
      </c>
      <c r="C600" s="165"/>
      <c r="D600" s="150"/>
      <c r="E600" s="150"/>
      <c r="F600" s="150"/>
      <c r="G600" s="150"/>
      <c r="H600" s="150"/>
      <c r="I600" s="166"/>
      <c r="J600" s="150"/>
      <c r="K600" s="150"/>
      <c r="L600" s="151"/>
    </row>
    <row r="601" spans="2:12" ht="9.65" customHeight="1" x14ac:dyDescent="0.2">
      <c r="B601" s="167"/>
      <c r="C601" s="167"/>
      <c r="I601" s="168"/>
    </row>
    <row r="602" spans="2:12" ht="9.65" customHeight="1" x14ac:dyDescent="0.2">
      <c r="B602" s="169"/>
      <c r="C602" s="171" t="s">
        <v>2241</v>
      </c>
      <c r="D602" s="171"/>
      <c r="E602" s="171"/>
    </row>
    <row r="603" spans="2:12" ht="9.65" customHeight="1" x14ac:dyDescent="0.2">
      <c r="C603" s="172" t="s">
        <v>2144</v>
      </c>
    </row>
    <row r="604" spans="2:12" ht="9.65" customHeight="1" x14ac:dyDescent="0.2">
      <c r="C604" s="172" t="s">
        <v>1335</v>
      </c>
    </row>
    <row r="605" spans="2:12" ht="9.65" customHeight="1" x14ac:dyDescent="0.2">
      <c r="C605" s="172" t="s">
        <v>1337</v>
      </c>
    </row>
    <row r="606" spans="2:12" ht="9.65" customHeight="1" x14ac:dyDescent="0.2">
      <c r="C606" s="173"/>
    </row>
    <row r="607" spans="2:12" ht="9.65" customHeight="1" x14ac:dyDescent="0.2">
      <c r="C607" s="173"/>
    </row>
    <row r="608" spans="2:12" ht="9.65" customHeight="1" x14ac:dyDescent="0.2">
      <c r="C608" s="172"/>
      <c r="F608" s="173"/>
    </row>
    <row r="609" spans="2:18" ht="14.15" customHeight="1" x14ac:dyDescent="0.2">
      <c r="B609" s="164" t="s">
        <v>1342</v>
      </c>
      <c r="C609" s="165"/>
      <c r="D609" s="150"/>
      <c r="E609" s="150"/>
      <c r="F609" s="150"/>
      <c r="G609" s="150"/>
      <c r="H609" s="150"/>
      <c r="I609" s="166"/>
      <c r="J609" s="151"/>
    </row>
    <row r="610" spans="2:18" ht="9.65" customHeight="1" x14ac:dyDescent="0.2">
      <c r="B610" s="167"/>
      <c r="C610" s="167"/>
      <c r="I610" s="168"/>
    </row>
    <row r="611" spans="2:18" ht="9.65" customHeight="1" x14ac:dyDescent="0.2">
      <c r="B611" s="169"/>
      <c r="C611" s="171" t="s">
        <v>2242</v>
      </c>
      <c r="D611" s="171"/>
      <c r="E611" s="171"/>
    </row>
    <row r="612" spans="2:18" ht="9.65" customHeight="1" x14ac:dyDescent="0.2">
      <c r="C612" s="172" t="s">
        <v>2144</v>
      </c>
      <c r="D612" s="152"/>
      <c r="E612" s="152"/>
      <c r="G612" s="152"/>
    </row>
    <row r="613" spans="2:18" ht="9.65" customHeight="1" x14ac:dyDescent="0.2">
      <c r="C613" s="172" t="s">
        <v>1344</v>
      </c>
      <c r="D613" s="152"/>
      <c r="E613" s="152"/>
      <c r="G613" s="152"/>
    </row>
    <row r="614" spans="2:18" ht="9.65" customHeight="1" x14ac:dyDescent="0.2">
      <c r="C614" s="172"/>
      <c r="D614" s="172"/>
      <c r="E614" s="152"/>
      <c r="F614" s="152"/>
      <c r="G614" s="152"/>
    </row>
    <row r="615" spans="2:18" ht="9.65" customHeight="1" x14ac:dyDescent="0.2">
      <c r="C615" s="172"/>
      <c r="D615" s="172"/>
      <c r="E615" s="152"/>
      <c r="F615" s="152"/>
      <c r="G615" s="152"/>
    </row>
    <row r="616" spans="2:18" ht="9.65" customHeight="1" x14ac:dyDescent="0.2">
      <c r="C616" s="167"/>
      <c r="D616" s="167"/>
    </row>
    <row r="617" spans="2:18" ht="14.15" customHeight="1" x14ac:dyDescent="0.2">
      <c r="B617" s="164" t="s">
        <v>1345</v>
      </c>
      <c r="C617" s="174"/>
      <c r="D617" s="150"/>
      <c r="E617" s="150"/>
      <c r="F617" s="150"/>
      <c r="G617" s="150"/>
      <c r="H617" s="150"/>
      <c r="I617" s="150"/>
      <c r="J617" s="150"/>
      <c r="K617" s="150"/>
      <c r="L617" s="166"/>
      <c r="M617" s="150"/>
      <c r="N617" s="150"/>
      <c r="O617" s="150"/>
      <c r="P617" s="150"/>
      <c r="Q617" s="150"/>
      <c r="R617" s="151"/>
    </row>
    <row r="618" spans="2:18" ht="9.65" customHeight="1" x14ac:dyDescent="0.2">
      <c r="B618" s="167"/>
      <c r="C618" s="175"/>
      <c r="I618" s="168"/>
    </row>
    <row r="619" spans="2:18" ht="9.65" customHeight="1" x14ac:dyDescent="0.15">
      <c r="B619" s="176"/>
      <c r="C619" s="177" t="s">
        <v>2243</v>
      </c>
      <c r="D619" s="171"/>
      <c r="E619" s="171"/>
    </row>
    <row r="620" spans="2:18" ht="9.65" customHeight="1" x14ac:dyDescent="0.2">
      <c r="C620" s="173" t="s">
        <v>2144</v>
      </c>
    </row>
    <row r="621" spans="2:18" ht="9.65" customHeight="1" x14ac:dyDescent="0.2">
      <c r="C621" s="173" t="s">
        <v>1335</v>
      </c>
    </row>
    <row r="622" spans="2:18" ht="9.65" customHeight="1" x14ac:dyDescent="0.2">
      <c r="C622" s="173" t="s">
        <v>1336</v>
      </c>
    </row>
    <row r="623" spans="2:18" ht="9.65" customHeight="1" x14ac:dyDescent="0.2">
      <c r="C623" s="173" t="s">
        <v>1338</v>
      </c>
    </row>
    <row r="624" spans="2:18" ht="9.65" customHeight="1" x14ac:dyDescent="0.2">
      <c r="C624" s="173" t="s">
        <v>1339</v>
      </c>
    </row>
    <row r="625" spans="2:14" ht="9.65" customHeight="1" x14ac:dyDescent="0.2">
      <c r="C625" s="173" t="s">
        <v>1340</v>
      </c>
    </row>
    <row r="626" spans="2:14" ht="9.65" customHeight="1" x14ac:dyDescent="0.2">
      <c r="C626" s="173" t="s">
        <v>1341</v>
      </c>
    </row>
    <row r="627" spans="2:14" ht="9.65" customHeight="1" x14ac:dyDescent="0.2">
      <c r="C627" s="173" t="s">
        <v>1346</v>
      </c>
      <c r="F627" s="178"/>
    </row>
    <row r="628" spans="2:14" ht="9.65" customHeight="1" x14ac:dyDescent="0.2">
      <c r="C628" s="173" t="s">
        <v>1347</v>
      </c>
      <c r="F628" s="178"/>
    </row>
    <row r="629" spans="2:14" ht="9.65" customHeight="1" x14ac:dyDescent="0.2">
      <c r="C629" s="173" t="s">
        <v>1348</v>
      </c>
    </row>
    <row r="630" spans="2:14" ht="9.65" customHeight="1" x14ac:dyDescent="0.2">
      <c r="C630" s="173" t="s">
        <v>1337</v>
      </c>
    </row>
    <row r="631" spans="2:14" ht="9.65" customHeight="1" x14ac:dyDescent="0.2">
      <c r="C631" s="179"/>
    </row>
    <row r="632" spans="2:14" ht="9.65" customHeight="1" x14ac:dyDescent="0.2">
      <c r="C632" s="179"/>
    </row>
    <row r="633" spans="2:14" ht="9.65" customHeight="1" x14ac:dyDescent="0.2"/>
    <row r="634" spans="2:14" ht="14" x14ac:dyDescent="0.2">
      <c r="B634" s="149" t="s">
        <v>1349</v>
      </c>
      <c r="C634" s="150"/>
      <c r="D634" s="150"/>
      <c r="E634" s="150"/>
      <c r="F634" s="150"/>
      <c r="G634" s="150"/>
      <c r="H634" s="150"/>
      <c r="I634" s="150"/>
      <c r="J634" s="150"/>
      <c r="K634" s="151"/>
    </row>
    <row r="636" spans="2:14" x14ac:dyDescent="0.2">
      <c r="C636" s="171" t="s">
        <v>963</v>
      </c>
      <c r="F636" s="171" t="s">
        <v>684</v>
      </c>
      <c r="I636" s="171" t="s">
        <v>1091</v>
      </c>
      <c r="N636" s="171"/>
    </row>
    <row r="637" spans="2:14" x14ac:dyDescent="0.2">
      <c r="C637" s="154" t="s">
        <v>689</v>
      </c>
      <c r="F637" s="154" t="s">
        <v>689</v>
      </c>
      <c r="I637" s="154" t="s">
        <v>663</v>
      </c>
    </row>
    <row r="638" spans="2:14" x14ac:dyDescent="0.2">
      <c r="C638" s="154" t="s">
        <v>1350</v>
      </c>
      <c r="F638" s="154" t="s">
        <v>1351</v>
      </c>
      <c r="I638" s="154" t="s">
        <v>1352</v>
      </c>
    </row>
    <row r="639" spans="2:14" x14ac:dyDescent="0.2">
      <c r="C639" s="154" t="s">
        <v>1353</v>
      </c>
      <c r="F639" s="154" t="s">
        <v>1354</v>
      </c>
      <c r="I639" s="154" t="s">
        <v>1355</v>
      </c>
    </row>
    <row r="640" spans="2:14" x14ac:dyDescent="0.2">
      <c r="C640" s="154" t="s">
        <v>1356</v>
      </c>
      <c r="F640" s="154" t="s">
        <v>1357</v>
      </c>
      <c r="I640" s="154" t="s">
        <v>1358</v>
      </c>
    </row>
    <row r="641" spans="3:9" x14ac:dyDescent="0.2">
      <c r="C641" s="154" t="s">
        <v>1359</v>
      </c>
      <c r="F641" s="154" t="s">
        <v>1360</v>
      </c>
      <c r="I641" s="154" t="s">
        <v>1361</v>
      </c>
    </row>
    <row r="642" spans="3:9" x14ac:dyDescent="0.2">
      <c r="C642" s="154" t="s">
        <v>1362</v>
      </c>
      <c r="F642" s="154" t="s">
        <v>1363</v>
      </c>
      <c r="I642" s="154" t="s">
        <v>1364</v>
      </c>
    </row>
    <row r="643" spans="3:9" x14ac:dyDescent="0.2">
      <c r="C643" s="154" t="s">
        <v>1365</v>
      </c>
      <c r="F643" s="154" t="s">
        <v>1366</v>
      </c>
      <c r="I643" s="154" t="s">
        <v>1367</v>
      </c>
    </row>
    <row r="644" spans="3:9" x14ac:dyDescent="0.2">
      <c r="C644" s="154" t="s">
        <v>1368</v>
      </c>
      <c r="F644" s="154" t="s">
        <v>1369</v>
      </c>
      <c r="I644" s="154" t="s">
        <v>1370</v>
      </c>
    </row>
    <row r="645" spans="3:9" x14ac:dyDescent="0.2">
      <c r="C645" s="154" t="s">
        <v>1371</v>
      </c>
      <c r="F645" s="154" t="s">
        <v>1372</v>
      </c>
      <c r="I645" s="154" t="s">
        <v>1373</v>
      </c>
    </row>
    <row r="646" spans="3:9" x14ac:dyDescent="0.2">
      <c r="C646" s="154" t="s">
        <v>1374</v>
      </c>
      <c r="F646" s="154" t="s">
        <v>1375</v>
      </c>
      <c r="I646" s="154" t="s">
        <v>1376</v>
      </c>
    </row>
    <row r="647" spans="3:9" x14ac:dyDescent="0.2">
      <c r="C647" s="154" t="s">
        <v>1377</v>
      </c>
      <c r="F647" s="154" t="s">
        <v>1378</v>
      </c>
    </row>
    <row r="648" spans="3:9" x14ac:dyDescent="0.2">
      <c r="C648" s="154" t="s">
        <v>1379</v>
      </c>
      <c r="F648" s="154" t="s">
        <v>1380</v>
      </c>
    </row>
    <row r="649" spans="3:9" x14ac:dyDescent="0.2">
      <c r="C649" s="154" t="s">
        <v>1381</v>
      </c>
      <c r="F649" s="154" t="s">
        <v>1382</v>
      </c>
    </row>
    <row r="650" spans="3:9" x14ac:dyDescent="0.2">
      <c r="C650" s="154" t="s">
        <v>1383</v>
      </c>
      <c r="F650" s="154" t="s">
        <v>1384</v>
      </c>
    </row>
    <row r="651" spans="3:9" x14ac:dyDescent="0.2">
      <c r="C651" s="154" t="s">
        <v>1385</v>
      </c>
    </row>
    <row r="652" spans="3:9" x14ac:dyDescent="0.2">
      <c r="C652" s="154" t="s">
        <v>1386</v>
      </c>
    </row>
    <row r="653" spans="3:9" x14ac:dyDescent="0.2">
      <c r="C653" s="154" t="s">
        <v>1387</v>
      </c>
    </row>
    <row r="657" spans="2:8" ht="14" x14ac:dyDescent="0.2">
      <c r="B657" s="149" t="s">
        <v>1388</v>
      </c>
      <c r="C657" s="150"/>
      <c r="D657" s="150"/>
      <c r="E657" s="150"/>
      <c r="F657" s="150"/>
      <c r="G657" s="150"/>
      <c r="H657" s="151"/>
    </row>
    <row r="659" spans="2:8" x14ac:dyDescent="0.2">
      <c r="C659" s="171" t="s">
        <v>684</v>
      </c>
      <c r="G659" s="171" t="s">
        <v>761</v>
      </c>
      <c r="H659" s="171"/>
    </row>
    <row r="660" spans="2:8" x14ac:dyDescent="0.2">
      <c r="C660" s="154" t="s">
        <v>663</v>
      </c>
      <c r="G660" s="154" t="s">
        <v>663</v>
      </c>
    </row>
    <row r="661" spans="2:8" x14ac:dyDescent="0.2">
      <c r="C661" s="154" t="s">
        <v>2244</v>
      </c>
      <c r="G661" s="154" t="s">
        <v>2245</v>
      </c>
    </row>
    <row r="662" spans="2:8" x14ac:dyDescent="0.2">
      <c r="C662" s="154" t="s">
        <v>2246</v>
      </c>
      <c r="G662" s="154" t="s">
        <v>2247</v>
      </c>
    </row>
    <row r="663" spans="2:8" x14ac:dyDescent="0.2">
      <c r="C663" s="154" t="s">
        <v>2248</v>
      </c>
      <c r="G663" s="154" t="s">
        <v>2249</v>
      </c>
    </row>
    <row r="664" spans="2:8" x14ac:dyDescent="0.2">
      <c r="C664" s="154" t="s">
        <v>2250</v>
      </c>
      <c r="G664" s="154" t="s">
        <v>2251</v>
      </c>
    </row>
    <row r="665" spans="2:8" x14ac:dyDescent="0.2">
      <c r="C665" s="154" t="s">
        <v>2252</v>
      </c>
      <c r="G665" s="154" t="s">
        <v>2253</v>
      </c>
    </row>
    <row r="666" spans="2:8" x14ac:dyDescent="0.2">
      <c r="C666" s="154" t="s">
        <v>2254</v>
      </c>
    </row>
    <row r="667" spans="2:8" x14ac:dyDescent="0.2">
      <c r="C667" s="154" t="s">
        <v>2255</v>
      </c>
    </row>
    <row r="668" spans="2:8" x14ac:dyDescent="0.2">
      <c r="C668" s="154" t="s">
        <v>2256</v>
      </c>
    </row>
    <row r="669" spans="2:8" x14ac:dyDescent="0.2">
      <c r="C669" s="154" t="s">
        <v>2257</v>
      </c>
    </row>
    <row r="670" spans="2:8" x14ac:dyDescent="0.2">
      <c r="C670" s="154" t="s">
        <v>2258</v>
      </c>
    </row>
    <row r="671" spans="2:8" x14ac:dyDescent="0.2">
      <c r="C671" s="154" t="s">
        <v>2259</v>
      </c>
    </row>
    <row r="672" spans="2:8" x14ac:dyDescent="0.2">
      <c r="C672" s="154" t="s">
        <v>2260</v>
      </c>
    </row>
    <row r="673" spans="2:18" x14ac:dyDescent="0.2">
      <c r="C673" s="154" t="s">
        <v>2261</v>
      </c>
    </row>
    <row r="677" spans="2:18" ht="14" x14ac:dyDescent="0.2">
      <c r="B677" s="149" t="s">
        <v>1409</v>
      </c>
      <c r="C677" s="150"/>
      <c r="D677" s="150"/>
      <c r="E677" s="150"/>
      <c r="F677" s="150"/>
      <c r="G677" s="150"/>
      <c r="H677" s="151"/>
    </row>
    <row r="679" spans="2:18" x14ac:dyDescent="0.2">
      <c r="C679" s="171" t="s">
        <v>764</v>
      </c>
      <c r="F679" s="171" t="s">
        <v>681</v>
      </c>
      <c r="I679" s="171" t="s">
        <v>1410</v>
      </c>
      <c r="O679" s="171"/>
      <c r="R679" s="171"/>
    </row>
    <row r="680" spans="2:18" x14ac:dyDescent="0.2">
      <c r="C680" s="154" t="s">
        <v>663</v>
      </c>
      <c r="F680" s="154" t="s">
        <v>663</v>
      </c>
      <c r="I680" s="154" t="s">
        <v>663</v>
      </c>
    </row>
    <row r="681" spans="2:18" x14ac:dyDescent="0.2">
      <c r="C681" s="154" t="s">
        <v>762</v>
      </c>
      <c r="F681" s="154" t="s">
        <v>762</v>
      </c>
      <c r="I681" s="154" t="s">
        <v>762</v>
      </c>
    </row>
    <row r="682" spans="2:18" x14ac:dyDescent="0.2">
      <c r="C682" s="154" t="s">
        <v>1411</v>
      </c>
      <c r="F682" s="154" t="s">
        <v>1411</v>
      </c>
      <c r="I682" s="154" t="s">
        <v>1411</v>
      </c>
    </row>
    <row r="683" spans="2:18" x14ac:dyDescent="0.2">
      <c r="C683" s="154" t="s">
        <v>1412</v>
      </c>
      <c r="F683" s="154" t="s">
        <v>1412</v>
      </c>
      <c r="I683" s="154" t="s">
        <v>1412</v>
      </c>
    </row>
    <row r="684" spans="2:18" x14ac:dyDescent="0.2">
      <c r="C684" s="154" t="s">
        <v>1413</v>
      </c>
      <c r="F684" s="154" t="s">
        <v>1413</v>
      </c>
      <c r="I684" s="154" t="s">
        <v>1413</v>
      </c>
    </row>
    <row r="685" spans="2:18" x14ac:dyDescent="0.2">
      <c r="C685" s="154" t="s">
        <v>2263</v>
      </c>
      <c r="F685" s="154" t="s">
        <v>2263</v>
      </c>
      <c r="I685" s="154" t="s">
        <v>2263</v>
      </c>
    </row>
    <row r="686" spans="2:18" x14ac:dyDescent="0.2">
      <c r="C686" s="154" t="s">
        <v>2264</v>
      </c>
      <c r="F686" s="154" t="s">
        <v>2265</v>
      </c>
      <c r="I686" s="154" t="s">
        <v>2264</v>
      </c>
    </row>
    <row r="687" spans="2:18" x14ac:dyDescent="0.2">
      <c r="C687" s="154" t="s">
        <v>2266</v>
      </c>
      <c r="F687" s="154" t="s">
        <v>2267</v>
      </c>
      <c r="I687" s="154" t="s">
        <v>2266</v>
      </c>
    </row>
    <row r="688" spans="2:18" x14ac:dyDescent="0.2">
      <c r="C688" s="154" t="s">
        <v>2268</v>
      </c>
      <c r="F688" s="154" t="s">
        <v>2269</v>
      </c>
      <c r="I688" s="154" t="s">
        <v>2270</v>
      </c>
    </row>
    <row r="689" spans="2:8" x14ac:dyDescent="0.2">
      <c r="C689" s="154" t="s">
        <v>2271</v>
      </c>
    </row>
    <row r="690" spans="2:8" x14ac:dyDescent="0.2">
      <c r="C690" s="154" t="s">
        <v>2272</v>
      </c>
    </row>
    <row r="694" spans="2:8" ht="14" x14ac:dyDescent="0.2">
      <c r="B694" s="149" t="s">
        <v>2273</v>
      </c>
      <c r="C694" s="150"/>
      <c r="D694" s="150"/>
      <c r="E694" s="150"/>
      <c r="F694" s="150"/>
      <c r="G694" s="150"/>
      <c r="H694" s="151"/>
    </row>
    <row r="696" spans="2:8" x14ac:dyDescent="0.2">
      <c r="C696" s="171" t="s">
        <v>1091</v>
      </c>
    </row>
    <row r="697" spans="2:8" x14ac:dyDescent="0.2">
      <c r="C697" s="154" t="s">
        <v>663</v>
      </c>
    </row>
    <row r="698" spans="2:8" x14ac:dyDescent="0.2">
      <c r="C698" s="154" t="s">
        <v>1414</v>
      </c>
    </row>
    <row r="699" spans="2:8" x14ac:dyDescent="0.2">
      <c r="C699" s="154" t="s">
        <v>1415</v>
      </c>
    </row>
    <row r="700" spans="2:8" x14ac:dyDescent="0.2">
      <c r="C700" s="154" t="s">
        <v>1416</v>
      </c>
    </row>
    <row r="701" spans="2:8" x14ac:dyDescent="0.2">
      <c r="C701" s="154" t="s">
        <v>1417</v>
      </c>
    </row>
    <row r="702" spans="2:8" x14ac:dyDescent="0.2">
      <c r="C702" s="154" t="s">
        <v>1418</v>
      </c>
    </row>
    <row r="703" spans="2:8" x14ac:dyDescent="0.2">
      <c r="C703" s="154" t="s">
        <v>1419</v>
      </c>
    </row>
    <row r="704" spans="2:8" x14ac:dyDescent="0.2">
      <c r="C704" s="154" t="s">
        <v>1420</v>
      </c>
    </row>
    <row r="705" spans="2:11" x14ac:dyDescent="0.2">
      <c r="C705" s="154" t="s">
        <v>1421</v>
      </c>
    </row>
    <row r="706" spans="2:11" x14ac:dyDescent="0.2">
      <c r="C706" s="154" t="s">
        <v>1422</v>
      </c>
    </row>
    <row r="710" spans="2:11" ht="14" x14ac:dyDescent="0.2">
      <c r="B710" s="149" t="s">
        <v>2274</v>
      </c>
      <c r="C710" s="150"/>
      <c r="D710" s="150"/>
      <c r="E710" s="150"/>
      <c r="F710" s="150"/>
      <c r="G710" s="150"/>
      <c r="H710" s="150"/>
      <c r="I710" s="150"/>
      <c r="J710" s="150"/>
      <c r="K710" s="151"/>
    </row>
    <row r="712" spans="2:11" x14ac:dyDescent="0.2">
      <c r="C712" s="171" t="s">
        <v>1097</v>
      </c>
    </row>
    <row r="713" spans="2:11" x14ac:dyDescent="0.2">
      <c r="C713" s="154" t="s">
        <v>689</v>
      </c>
    </row>
    <row r="714" spans="2:11" x14ac:dyDescent="0.2">
      <c r="C714" s="154" t="s">
        <v>1423</v>
      </c>
    </row>
    <row r="715" spans="2:11" x14ac:dyDescent="0.2">
      <c r="C715" s="154" t="s">
        <v>1424</v>
      </c>
    </row>
    <row r="716" spans="2:11" x14ac:dyDescent="0.2">
      <c r="C716" s="154" t="s">
        <v>1425</v>
      </c>
    </row>
    <row r="717" spans="2:11" x14ac:dyDescent="0.2">
      <c r="C717" s="154" t="s">
        <v>1426</v>
      </c>
    </row>
    <row r="718" spans="2:11" x14ac:dyDescent="0.2">
      <c r="C718" s="154" t="s">
        <v>1427</v>
      </c>
    </row>
    <row r="719" spans="2:11" x14ac:dyDescent="0.2">
      <c r="C719" s="154" t="s">
        <v>1428</v>
      </c>
    </row>
    <row r="720" spans="2:11" x14ac:dyDescent="0.2">
      <c r="C720" s="154" t="s">
        <v>1429</v>
      </c>
    </row>
    <row r="721" spans="2:8" x14ac:dyDescent="0.2">
      <c r="C721" s="154" t="s">
        <v>1430</v>
      </c>
    </row>
    <row r="722" spans="2:8" x14ac:dyDescent="0.2">
      <c r="C722" s="154" t="s">
        <v>1431</v>
      </c>
    </row>
    <row r="723" spans="2:8" x14ac:dyDescent="0.2">
      <c r="C723" s="154" t="s">
        <v>1432</v>
      </c>
    </row>
    <row r="724" spans="2:8" x14ac:dyDescent="0.2">
      <c r="C724" s="154" t="s">
        <v>1433</v>
      </c>
    </row>
    <row r="725" spans="2:8" x14ac:dyDescent="0.2">
      <c r="C725" s="154" t="s">
        <v>1434</v>
      </c>
    </row>
    <row r="726" spans="2:8" x14ac:dyDescent="0.2">
      <c r="C726" s="154" t="s">
        <v>1435</v>
      </c>
    </row>
    <row r="727" spans="2:8" x14ac:dyDescent="0.2">
      <c r="C727" s="154" t="s">
        <v>1436</v>
      </c>
    </row>
    <row r="731" spans="2:8" ht="14" x14ac:dyDescent="0.2">
      <c r="B731" s="149" t="s">
        <v>2275</v>
      </c>
      <c r="C731" s="150"/>
      <c r="D731" s="150"/>
      <c r="E731" s="150"/>
      <c r="F731" s="150"/>
      <c r="G731" s="150"/>
      <c r="H731" s="151"/>
    </row>
    <row r="733" spans="2:8" x14ac:dyDescent="0.2">
      <c r="C733" s="171" t="s">
        <v>662</v>
      </c>
    </row>
    <row r="734" spans="2:8" x14ac:dyDescent="0.2">
      <c r="C734" s="154" t="s">
        <v>663</v>
      </c>
    </row>
    <row r="735" spans="2:8" x14ac:dyDescent="0.2">
      <c r="C735" s="154" t="s">
        <v>1437</v>
      </c>
    </row>
    <row r="736" spans="2:8" x14ac:dyDescent="0.2">
      <c r="C736" s="154" t="s">
        <v>1438</v>
      </c>
    </row>
    <row r="740" spans="2:15" ht="14" x14ac:dyDescent="0.2">
      <c r="B740" s="149" t="s">
        <v>1439</v>
      </c>
      <c r="C740" s="150"/>
      <c r="D740" s="150"/>
      <c r="E740" s="150"/>
      <c r="F740" s="150"/>
      <c r="G740" s="150"/>
      <c r="H740" s="151"/>
    </row>
    <row r="742" spans="2:15" x14ac:dyDescent="0.2">
      <c r="C742" s="171" t="s">
        <v>676</v>
      </c>
      <c r="F742" s="171"/>
    </row>
    <row r="743" spans="2:15" x14ac:dyDescent="0.2">
      <c r="C743" s="154" t="s">
        <v>663</v>
      </c>
    </row>
    <row r="744" spans="2:15" x14ac:dyDescent="0.2">
      <c r="C744" s="154" t="s">
        <v>1440</v>
      </c>
    </row>
    <row r="745" spans="2:15" x14ac:dyDescent="0.2">
      <c r="C745" s="154" t="s">
        <v>1441</v>
      </c>
    </row>
    <row r="746" spans="2:15" x14ac:dyDescent="0.2">
      <c r="C746" s="154" t="s">
        <v>1442</v>
      </c>
    </row>
    <row r="747" spans="2:15" x14ac:dyDescent="0.2">
      <c r="C747" s="154" t="s">
        <v>1443</v>
      </c>
    </row>
    <row r="751" spans="2:15" ht="14" x14ac:dyDescent="0.2">
      <c r="B751" s="149" t="s">
        <v>1444</v>
      </c>
      <c r="C751" s="150"/>
      <c r="D751" s="150"/>
      <c r="E751" s="150"/>
      <c r="F751" s="150"/>
      <c r="G751" s="150"/>
      <c r="H751" s="150"/>
      <c r="I751" s="150"/>
      <c r="J751" s="150"/>
      <c r="K751" s="150"/>
      <c r="L751" s="150"/>
      <c r="M751" s="150"/>
      <c r="N751" s="150"/>
      <c r="O751" s="151"/>
    </row>
    <row r="753" spans="3:15" x14ac:dyDescent="0.2">
      <c r="C753" s="171" t="s">
        <v>1097</v>
      </c>
      <c r="J753" s="171"/>
      <c r="O753" s="171"/>
    </row>
    <row r="754" spans="3:15" x14ac:dyDescent="0.2">
      <c r="C754" s="154" t="s">
        <v>663</v>
      </c>
    </row>
    <row r="755" spans="3:15" x14ac:dyDescent="0.2">
      <c r="C755" s="154" t="s">
        <v>1440</v>
      </c>
    </row>
    <row r="756" spans="3:15" x14ac:dyDescent="0.2">
      <c r="C756" s="154" t="s">
        <v>1445</v>
      </c>
    </row>
    <row r="757" spans="3:15" x14ac:dyDescent="0.2">
      <c r="C757" s="154" t="s">
        <v>1446</v>
      </c>
    </row>
    <row r="758" spans="3:15" x14ac:dyDescent="0.2">
      <c r="C758" s="154" t="s">
        <v>1441</v>
      </c>
    </row>
    <row r="759" spans="3:15" x14ac:dyDescent="0.2">
      <c r="C759" s="154" t="s">
        <v>1447</v>
      </c>
    </row>
    <row r="760" spans="3:15" x14ac:dyDescent="0.2">
      <c r="C760" s="154" t="s">
        <v>1448</v>
      </c>
    </row>
    <row r="761" spans="3:15" x14ac:dyDescent="0.2">
      <c r="C761" s="154" t="s">
        <v>1449</v>
      </c>
    </row>
    <row r="762" spans="3:15" x14ac:dyDescent="0.2">
      <c r="C762" s="154" t="s">
        <v>1450</v>
      </c>
    </row>
    <row r="763" spans="3:15" x14ac:dyDescent="0.2">
      <c r="C763" s="154" t="s">
        <v>1442</v>
      </c>
    </row>
    <row r="764" spans="3:15" x14ac:dyDescent="0.2">
      <c r="C764" s="154" t="s">
        <v>1451</v>
      </c>
    </row>
    <row r="765" spans="3:15" x14ac:dyDescent="0.2">
      <c r="C765" s="154" t="s">
        <v>1452</v>
      </c>
    </row>
    <row r="766" spans="3:15" x14ac:dyDescent="0.2">
      <c r="C766" s="154" t="s">
        <v>1453</v>
      </c>
    </row>
    <row r="767" spans="3:15" x14ac:dyDescent="0.2">
      <c r="C767" s="154" t="s">
        <v>1454</v>
      </c>
    </row>
    <row r="768" spans="3:15" x14ac:dyDescent="0.2">
      <c r="C768" s="154" t="s">
        <v>1443</v>
      </c>
    </row>
    <row r="772" spans="2:8" ht="14" x14ac:dyDescent="0.2">
      <c r="B772" s="149" t="s">
        <v>2276</v>
      </c>
      <c r="C772" s="150"/>
      <c r="D772" s="150"/>
      <c r="E772" s="150"/>
      <c r="F772" s="150"/>
      <c r="G772" s="150"/>
      <c r="H772" s="151"/>
    </row>
    <row r="774" spans="2:8" x14ac:dyDescent="0.2">
      <c r="C774" s="171" t="s">
        <v>1091</v>
      </c>
    </row>
    <row r="775" spans="2:8" x14ac:dyDescent="0.2">
      <c r="C775" s="154" t="s">
        <v>663</v>
      </c>
    </row>
    <row r="776" spans="2:8" x14ac:dyDescent="0.2">
      <c r="C776" s="154" t="s">
        <v>1455</v>
      </c>
    </row>
    <row r="777" spans="2:8" x14ac:dyDescent="0.2">
      <c r="C777" s="154" t="s">
        <v>1456</v>
      </c>
    </row>
    <row r="778" spans="2:8" x14ac:dyDescent="0.2">
      <c r="C778" s="154" t="s">
        <v>1457</v>
      </c>
    </row>
    <row r="779" spans="2:8" x14ac:dyDescent="0.2">
      <c r="C779" s="154" t="s">
        <v>1458</v>
      </c>
    </row>
    <row r="780" spans="2:8" x14ac:dyDescent="0.2">
      <c r="C780" s="154" t="s">
        <v>1459</v>
      </c>
    </row>
    <row r="781" spans="2:8" x14ac:dyDescent="0.2">
      <c r="C781" s="154" t="s">
        <v>1460</v>
      </c>
    </row>
    <row r="782" spans="2:8" x14ac:dyDescent="0.2">
      <c r="C782" s="154" t="s">
        <v>1461</v>
      </c>
    </row>
    <row r="783" spans="2:8" x14ac:dyDescent="0.2">
      <c r="C783" s="154" t="s">
        <v>1462</v>
      </c>
    </row>
    <row r="784" spans="2:8" x14ac:dyDescent="0.2">
      <c r="C784" s="154" t="s">
        <v>1422</v>
      </c>
    </row>
    <row r="788" spans="2:8" ht="14" x14ac:dyDescent="0.2">
      <c r="B788" s="149" t="s">
        <v>1463</v>
      </c>
      <c r="C788" s="150"/>
      <c r="D788" s="150"/>
      <c r="E788" s="150"/>
      <c r="F788" s="150"/>
      <c r="G788" s="150"/>
      <c r="H788" s="151"/>
    </row>
    <row r="790" spans="2:8" x14ac:dyDescent="0.2">
      <c r="C790" s="171" t="s">
        <v>667</v>
      </c>
    </row>
    <row r="791" spans="2:8" x14ac:dyDescent="0.2">
      <c r="C791" s="154" t="s">
        <v>663</v>
      </c>
    </row>
    <row r="792" spans="2:8" x14ac:dyDescent="0.2">
      <c r="C792" s="154" t="s">
        <v>1464</v>
      </c>
    </row>
    <row r="793" spans="2:8" x14ac:dyDescent="0.2">
      <c r="C793" s="154" t="s">
        <v>1465</v>
      </c>
    </row>
    <row r="794" spans="2:8" x14ac:dyDescent="0.2">
      <c r="C794" s="154" t="s">
        <v>1466</v>
      </c>
    </row>
    <row r="798" spans="2:8" ht="14" x14ac:dyDescent="0.2">
      <c r="B798" s="149" t="s">
        <v>2277</v>
      </c>
      <c r="C798" s="150"/>
      <c r="D798" s="150"/>
      <c r="E798" s="150"/>
      <c r="F798" s="150"/>
      <c r="G798" s="150"/>
      <c r="H798" s="151"/>
    </row>
    <row r="800" spans="2:8" x14ac:dyDescent="0.2">
      <c r="C800" s="171" t="s">
        <v>662</v>
      </c>
    </row>
    <row r="801" spans="2:15" x14ac:dyDescent="0.2">
      <c r="C801" s="154" t="s">
        <v>663</v>
      </c>
    </row>
    <row r="802" spans="2:15" x14ac:dyDescent="0.2">
      <c r="C802" s="154" t="s">
        <v>1467</v>
      </c>
    </row>
    <row r="803" spans="2:15" x14ac:dyDescent="0.2">
      <c r="C803" s="154" t="s">
        <v>1468</v>
      </c>
    </row>
    <row r="807" spans="2:15" ht="14.15" customHeight="1" x14ac:dyDescent="0.2">
      <c r="B807" s="180" t="s">
        <v>1469</v>
      </c>
      <c r="C807" s="181"/>
      <c r="D807" s="181"/>
      <c r="E807" s="150"/>
      <c r="F807" s="150"/>
      <c r="G807" s="150"/>
      <c r="H807" s="150"/>
      <c r="I807" s="150"/>
      <c r="J807" s="150"/>
      <c r="K807" s="150"/>
      <c r="L807" s="182"/>
      <c r="M807" s="150"/>
      <c r="N807" s="150"/>
      <c r="O807" s="151"/>
    </row>
    <row r="808" spans="2:15" ht="9.65" customHeight="1" x14ac:dyDescent="0.2">
      <c r="C808" s="152"/>
      <c r="D808" s="152"/>
    </row>
    <row r="809" spans="2:15" ht="9.65" customHeight="1" x14ac:dyDescent="0.2">
      <c r="C809" s="183" t="s">
        <v>853</v>
      </c>
      <c r="D809" s="152"/>
    </row>
    <row r="810" spans="2:15" ht="9.65" customHeight="1" x14ac:dyDescent="0.2">
      <c r="C810" s="159" t="s">
        <v>2144</v>
      </c>
      <c r="D810" s="152"/>
    </row>
    <row r="811" spans="2:15" ht="9.65" customHeight="1" x14ac:dyDescent="0.15">
      <c r="C811" s="184" t="s">
        <v>2278</v>
      </c>
      <c r="D811" s="152"/>
    </row>
    <row r="812" spans="2:15" ht="9.65" customHeight="1" x14ac:dyDescent="0.2">
      <c r="C812" s="185" t="s">
        <v>2279</v>
      </c>
      <c r="D812" s="152"/>
    </row>
    <row r="813" spans="2:15" ht="9.65" customHeight="1" x14ac:dyDescent="0.2">
      <c r="C813" s="185" t="s">
        <v>2280</v>
      </c>
    </row>
    <row r="814" spans="2:15" ht="9.65" customHeight="1" x14ac:dyDescent="0.15">
      <c r="C814" s="184" t="s">
        <v>2281</v>
      </c>
    </row>
    <row r="815" spans="2:15" ht="9.65" customHeight="1" x14ac:dyDescent="0.2"/>
    <row r="816" spans="2:15" ht="9.65" customHeight="1" x14ac:dyDescent="0.2"/>
    <row r="817" spans="1:18" ht="9.65" customHeight="1" x14ac:dyDescent="0.2"/>
    <row r="818" spans="1:18" s="158" customFormat="1" ht="14.15" customHeight="1" x14ac:dyDescent="0.2">
      <c r="A818" s="155"/>
      <c r="B818" s="149" t="s">
        <v>2282</v>
      </c>
      <c r="C818" s="156"/>
      <c r="D818" s="156"/>
      <c r="E818" s="156"/>
      <c r="F818" s="156"/>
      <c r="G818" s="156"/>
      <c r="H818" s="156"/>
      <c r="I818" s="156"/>
      <c r="J818" s="156"/>
      <c r="K818" s="156"/>
      <c r="L818" s="157"/>
    </row>
    <row r="819" spans="1:18" ht="9.65" customHeight="1" x14ac:dyDescent="0.2"/>
    <row r="820" spans="1:18" ht="9.65" customHeight="1" x14ac:dyDescent="0.2">
      <c r="C820" s="171" t="s">
        <v>1343</v>
      </c>
    </row>
    <row r="821" spans="1:18" ht="9.65" customHeight="1" x14ac:dyDescent="0.2">
      <c r="C821" s="152" t="s">
        <v>1470</v>
      </c>
    </row>
    <row r="822" spans="1:18" ht="9.65" customHeight="1" x14ac:dyDescent="0.2">
      <c r="C822" s="152" t="s">
        <v>1471</v>
      </c>
      <c r="D822" s="153"/>
    </row>
    <row r="823" spans="1:18" ht="9.65" customHeight="1" x14ac:dyDescent="0.2">
      <c r="C823" s="152" t="s">
        <v>1472</v>
      </c>
      <c r="D823" s="153"/>
    </row>
    <row r="824" spans="1:18" ht="9.65" customHeight="1" x14ac:dyDescent="0.2">
      <c r="C824" s="152" t="s">
        <v>1473</v>
      </c>
      <c r="D824" s="153"/>
    </row>
    <row r="825" spans="1:18" ht="9.65" customHeight="1" x14ac:dyDescent="0.2"/>
    <row r="826" spans="1:18" ht="9.65" customHeight="1" x14ac:dyDescent="0.2"/>
    <row r="827" spans="1:18" ht="9.65" customHeight="1" x14ac:dyDescent="0.2"/>
    <row r="828" spans="1:18" ht="14" customHeight="1" x14ac:dyDescent="0.2">
      <c r="B828" s="149" t="s">
        <v>1474</v>
      </c>
      <c r="C828" s="150"/>
      <c r="D828" s="150"/>
      <c r="E828" s="150"/>
      <c r="F828" s="150"/>
      <c r="G828" s="150"/>
      <c r="H828" s="150"/>
      <c r="I828" s="150"/>
      <c r="J828" s="150"/>
      <c r="K828" s="150"/>
      <c r="L828" s="150"/>
      <c r="M828" s="150"/>
      <c r="N828" s="150"/>
      <c r="O828" s="150"/>
      <c r="P828" s="150"/>
      <c r="Q828" s="150"/>
      <c r="R828" s="151"/>
    </row>
    <row r="829" spans="1:18" ht="9.65" customHeight="1" x14ac:dyDescent="0.2"/>
    <row r="830" spans="1:18" ht="9.65" customHeight="1" x14ac:dyDescent="0.2">
      <c r="C830" s="171" t="s">
        <v>2283</v>
      </c>
    </row>
    <row r="831" spans="1:18" ht="9.65" customHeight="1" x14ac:dyDescent="0.2">
      <c r="C831" s="154" t="s">
        <v>1475</v>
      </c>
    </row>
    <row r="832" spans="1:18" ht="9.65" customHeight="1" x14ac:dyDescent="0.2">
      <c r="C832" s="154" t="s">
        <v>2284</v>
      </c>
    </row>
    <row r="833" spans="2:12" ht="9.65" customHeight="1" x14ac:dyDescent="0.2">
      <c r="C833" s="154" t="s">
        <v>2285</v>
      </c>
    </row>
    <row r="834" spans="2:12" ht="9.65" customHeight="1" x14ac:dyDescent="0.2">
      <c r="C834" s="154" t="s">
        <v>2286</v>
      </c>
    </row>
    <row r="835" spans="2:12" ht="9.65" customHeight="1" x14ac:dyDescent="0.2">
      <c r="C835" s="154" t="s">
        <v>2287</v>
      </c>
    </row>
    <row r="836" spans="2:12" ht="9.65" customHeight="1" x14ac:dyDescent="0.2">
      <c r="C836" s="154" t="s">
        <v>2288</v>
      </c>
    </row>
    <row r="837" spans="2:12" ht="9.65" customHeight="1" x14ac:dyDescent="0.2">
      <c r="C837" s="154" t="s">
        <v>2289</v>
      </c>
    </row>
    <row r="838" spans="2:12" ht="9.65" customHeight="1" x14ac:dyDescent="0.2">
      <c r="C838" s="154" t="s">
        <v>2290</v>
      </c>
    </row>
    <row r="839" spans="2:12" ht="9.65" customHeight="1" x14ac:dyDescent="0.2">
      <c r="C839" s="154" t="s">
        <v>2291</v>
      </c>
    </row>
    <row r="840" spans="2:12" ht="9.65" customHeight="1" x14ac:dyDescent="0.2">
      <c r="C840" s="154" t="s">
        <v>2292</v>
      </c>
    </row>
    <row r="841" spans="2:12" ht="9.65" customHeight="1" x14ac:dyDescent="0.2">
      <c r="C841" s="154" t="s">
        <v>2293</v>
      </c>
    </row>
    <row r="842" spans="2:12" ht="9.65" customHeight="1" x14ac:dyDescent="0.2">
      <c r="C842" s="154" t="s">
        <v>2294</v>
      </c>
    </row>
    <row r="843" spans="2:12" ht="9.65" customHeight="1" x14ac:dyDescent="0.2"/>
    <row r="844" spans="2:12" ht="9.65" customHeight="1" x14ac:dyDescent="0.2"/>
    <row r="845" spans="2:12" ht="9.65" customHeight="1" x14ac:dyDescent="0.2"/>
    <row r="846" spans="2:12" ht="14" x14ac:dyDescent="0.2">
      <c r="B846" s="149" t="s">
        <v>1476</v>
      </c>
      <c r="C846" s="150"/>
      <c r="D846" s="150"/>
      <c r="E846" s="150"/>
      <c r="F846" s="150"/>
      <c r="G846" s="150"/>
      <c r="H846" s="150"/>
      <c r="I846" s="150"/>
      <c r="J846" s="150"/>
      <c r="K846" s="150"/>
      <c r="L846" s="151"/>
    </row>
    <row r="848" spans="2:12" x14ac:dyDescent="0.2">
      <c r="C848" s="171" t="s">
        <v>676</v>
      </c>
    </row>
    <row r="849" spans="2:17" x14ac:dyDescent="0.2">
      <c r="C849" s="154" t="s">
        <v>663</v>
      </c>
    </row>
    <row r="850" spans="2:17" x14ac:dyDescent="0.2">
      <c r="C850" s="154" t="s">
        <v>1477</v>
      </c>
    </row>
    <row r="851" spans="2:17" x14ac:dyDescent="0.2">
      <c r="C851" s="154" t="s">
        <v>1478</v>
      </c>
    </row>
    <row r="852" spans="2:17" x14ac:dyDescent="0.2">
      <c r="C852" s="154" t="s">
        <v>1479</v>
      </c>
    </row>
    <row r="853" spans="2:17" x14ac:dyDescent="0.2">
      <c r="C853" s="154" t="s">
        <v>1480</v>
      </c>
    </row>
    <row r="857" spans="2:17" ht="14" x14ac:dyDescent="0.2">
      <c r="B857" s="149" t="s">
        <v>2295</v>
      </c>
      <c r="C857" s="150"/>
      <c r="D857" s="150"/>
      <c r="E857" s="150"/>
      <c r="F857" s="150"/>
      <c r="G857" s="150"/>
      <c r="H857" s="150"/>
      <c r="I857" s="150"/>
      <c r="J857" s="150"/>
      <c r="K857" s="150"/>
      <c r="L857" s="150"/>
      <c r="M857" s="150"/>
      <c r="N857" s="150"/>
      <c r="O857" s="150"/>
      <c r="P857" s="150"/>
      <c r="Q857" s="151"/>
    </row>
    <row r="859" spans="2:17" x14ac:dyDescent="0.2">
      <c r="C859" s="171" t="s">
        <v>761</v>
      </c>
    </row>
    <row r="860" spans="2:17" x14ac:dyDescent="0.2">
      <c r="C860" s="154" t="s">
        <v>663</v>
      </c>
    </row>
    <row r="861" spans="2:17" x14ac:dyDescent="0.2">
      <c r="C861" s="154" t="s">
        <v>1481</v>
      </c>
    </row>
    <row r="862" spans="2:17" x14ac:dyDescent="0.2">
      <c r="C862" s="154" t="s">
        <v>863</v>
      </c>
    </row>
    <row r="863" spans="2:17" x14ac:dyDescent="0.2">
      <c r="C863" s="154" t="s">
        <v>1482</v>
      </c>
    </row>
    <row r="864" spans="2:17" x14ac:dyDescent="0.2">
      <c r="C864" s="154" t="s">
        <v>1483</v>
      </c>
    </row>
    <row r="865" spans="2:8" x14ac:dyDescent="0.2">
      <c r="C865" s="154" t="s">
        <v>1484</v>
      </c>
    </row>
    <row r="869" spans="2:8" ht="14" x14ac:dyDescent="0.2">
      <c r="B869" s="149" t="s">
        <v>1485</v>
      </c>
      <c r="C869" s="150"/>
      <c r="D869" s="150"/>
      <c r="E869" s="150"/>
      <c r="F869" s="150"/>
      <c r="G869" s="150"/>
      <c r="H869" s="151"/>
    </row>
    <row r="871" spans="2:8" x14ac:dyDescent="0.2">
      <c r="C871" s="171" t="s">
        <v>681</v>
      </c>
    </row>
    <row r="872" spans="2:8" x14ac:dyDescent="0.2">
      <c r="C872" s="154" t="s">
        <v>663</v>
      </c>
    </row>
    <row r="873" spans="2:8" x14ac:dyDescent="0.2">
      <c r="C873" s="154" t="s">
        <v>1486</v>
      </c>
    </row>
    <row r="874" spans="2:8" x14ac:dyDescent="0.2">
      <c r="C874" s="154" t="s">
        <v>1415</v>
      </c>
    </row>
    <row r="875" spans="2:8" x14ac:dyDescent="0.2">
      <c r="C875" s="154" t="s">
        <v>1416</v>
      </c>
    </row>
    <row r="876" spans="2:8" x14ac:dyDescent="0.2">
      <c r="C876" s="154" t="s">
        <v>1487</v>
      </c>
    </row>
    <row r="877" spans="2:8" x14ac:dyDescent="0.2">
      <c r="C877" s="154" t="s">
        <v>1488</v>
      </c>
    </row>
    <row r="878" spans="2:8" x14ac:dyDescent="0.2">
      <c r="C878" s="154" t="s">
        <v>1419</v>
      </c>
    </row>
    <row r="879" spans="2:8" x14ac:dyDescent="0.2">
      <c r="C879" s="154" t="s">
        <v>1420</v>
      </c>
    </row>
    <row r="880" spans="2:8" x14ac:dyDescent="0.2">
      <c r="C880" s="154" t="s">
        <v>1489</v>
      </c>
    </row>
    <row r="884" spans="2:9" ht="14" x14ac:dyDescent="0.2">
      <c r="B884" s="149" t="s">
        <v>2296</v>
      </c>
      <c r="C884" s="150"/>
      <c r="D884" s="150"/>
      <c r="E884" s="150"/>
      <c r="F884" s="150"/>
      <c r="G884" s="150"/>
      <c r="H884" s="150"/>
      <c r="I884" s="151"/>
    </row>
    <row r="886" spans="2:9" x14ac:dyDescent="0.2">
      <c r="C886" s="171" t="s">
        <v>2154</v>
      </c>
    </row>
    <row r="887" spans="2:9" x14ac:dyDescent="0.2">
      <c r="C887" s="154" t="s">
        <v>689</v>
      </c>
    </row>
    <row r="888" spans="2:9" x14ac:dyDescent="0.2">
      <c r="C888" s="154" t="s">
        <v>1490</v>
      </c>
    </row>
    <row r="889" spans="2:9" x14ac:dyDescent="0.2">
      <c r="C889" s="154" t="s">
        <v>1491</v>
      </c>
    </row>
    <row r="890" spans="2:9" x14ac:dyDescent="0.2">
      <c r="C890" s="154" t="s">
        <v>1492</v>
      </c>
    </row>
    <row r="891" spans="2:9" x14ac:dyDescent="0.2">
      <c r="C891" s="154" t="s">
        <v>1493</v>
      </c>
    </row>
    <row r="892" spans="2:9" x14ac:dyDescent="0.2">
      <c r="C892" s="154" t="s">
        <v>1494</v>
      </c>
    </row>
    <row r="893" spans="2:9" x14ac:dyDescent="0.2">
      <c r="C893" s="154" t="s">
        <v>1495</v>
      </c>
    </row>
    <row r="894" spans="2:9" x14ac:dyDescent="0.2">
      <c r="C894" s="154" t="s">
        <v>1496</v>
      </c>
    </row>
    <row r="895" spans="2:9" x14ac:dyDescent="0.2">
      <c r="C895" s="154" t="s">
        <v>1497</v>
      </c>
    </row>
    <row r="896" spans="2:9" x14ac:dyDescent="0.2">
      <c r="C896" s="154" t="s">
        <v>1498</v>
      </c>
    </row>
    <row r="897" spans="2:9" x14ac:dyDescent="0.2">
      <c r="C897" s="154" t="s">
        <v>2297</v>
      </c>
    </row>
    <row r="898" spans="2:9" x14ac:dyDescent="0.2">
      <c r="C898" s="154" t="s">
        <v>2298</v>
      </c>
    </row>
    <row r="899" spans="2:9" x14ac:dyDescent="0.2">
      <c r="C899" s="154" t="s">
        <v>2299</v>
      </c>
    </row>
    <row r="903" spans="2:9" ht="14" x14ac:dyDescent="0.2">
      <c r="B903" s="149" t="s">
        <v>2300</v>
      </c>
      <c r="C903" s="150"/>
      <c r="D903" s="150"/>
      <c r="E903" s="150"/>
      <c r="F903" s="150"/>
      <c r="G903" s="150"/>
      <c r="H903" s="150"/>
      <c r="I903" s="151"/>
    </row>
    <row r="905" spans="2:9" x14ac:dyDescent="0.2">
      <c r="C905" s="171" t="s">
        <v>681</v>
      </c>
    </row>
    <row r="906" spans="2:9" x14ac:dyDescent="0.2">
      <c r="C906" s="154" t="s">
        <v>663</v>
      </c>
    </row>
    <row r="907" spans="2:9" x14ac:dyDescent="0.2">
      <c r="C907" s="154" t="s">
        <v>856</v>
      </c>
    </row>
    <row r="908" spans="2:9" x14ac:dyDescent="0.2">
      <c r="C908" s="154" t="s">
        <v>1499</v>
      </c>
    </row>
    <row r="909" spans="2:9" x14ac:dyDescent="0.2">
      <c r="C909" s="154" t="s">
        <v>871</v>
      </c>
    </row>
    <row r="910" spans="2:9" x14ac:dyDescent="0.2">
      <c r="C910" s="154" t="s">
        <v>877</v>
      </c>
    </row>
    <row r="911" spans="2:9" x14ac:dyDescent="0.2">
      <c r="C911" s="154" t="s">
        <v>1500</v>
      </c>
    </row>
    <row r="912" spans="2:9" x14ac:dyDescent="0.2">
      <c r="C912" s="154" t="s">
        <v>1501</v>
      </c>
    </row>
    <row r="913" spans="2:8" x14ac:dyDescent="0.2">
      <c r="C913" s="154" t="s">
        <v>1502</v>
      </c>
    </row>
    <row r="914" spans="2:8" x14ac:dyDescent="0.2">
      <c r="C914" s="154" t="s">
        <v>1489</v>
      </c>
    </row>
    <row r="918" spans="2:8" ht="14" x14ac:dyDescent="0.2">
      <c r="B918" s="149" t="s">
        <v>2301</v>
      </c>
      <c r="C918" s="150"/>
      <c r="D918" s="150"/>
      <c r="E918" s="150"/>
      <c r="F918" s="150"/>
      <c r="G918" s="150"/>
      <c r="H918" s="151"/>
    </row>
    <row r="920" spans="2:8" x14ac:dyDescent="0.2">
      <c r="C920" s="171" t="s">
        <v>668</v>
      </c>
    </row>
    <row r="921" spans="2:8" x14ac:dyDescent="0.2">
      <c r="C921" s="154" t="s">
        <v>663</v>
      </c>
    </row>
    <row r="922" spans="2:8" x14ac:dyDescent="0.2">
      <c r="C922" s="154" t="s">
        <v>1503</v>
      </c>
    </row>
    <row r="926" spans="2:8" ht="14" x14ac:dyDescent="0.2">
      <c r="B926" s="149" t="s">
        <v>2302</v>
      </c>
      <c r="C926" s="150"/>
      <c r="D926" s="150"/>
      <c r="E926" s="150"/>
      <c r="F926" s="150"/>
      <c r="G926" s="150"/>
      <c r="H926" s="151"/>
    </row>
    <row r="928" spans="2:8" x14ac:dyDescent="0.2">
      <c r="C928" s="171" t="s">
        <v>941</v>
      </c>
    </row>
    <row r="929" spans="2:7" x14ac:dyDescent="0.2">
      <c r="C929" s="154" t="s">
        <v>689</v>
      </c>
    </row>
    <row r="930" spans="2:7" x14ac:dyDescent="0.2">
      <c r="C930" s="154" t="s">
        <v>1504</v>
      </c>
    </row>
    <row r="931" spans="2:7" x14ac:dyDescent="0.2">
      <c r="C931" s="154" t="s">
        <v>1505</v>
      </c>
    </row>
    <row r="932" spans="2:7" x14ac:dyDescent="0.2">
      <c r="C932" s="154" t="s">
        <v>1506</v>
      </c>
    </row>
    <row r="933" spans="2:7" x14ac:dyDescent="0.2">
      <c r="C933" s="154" t="s">
        <v>1507</v>
      </c>
    </row>
    <row r="934" spans="2:7" x14ac:dyDescent="0.2">
      <c r="C934" s="154" t="s">
        <v>1508</v>
      </c>
    </row>
    <row r="935" spans="2:7" x14ac:dyDescent="0.2">
      <c r="C935" s="154" t="s">
        <v>1509</v>
      </c>
    </row>
    <row r="936" spans="2:7" x14ac:dyDescent="0.2">
      <c r="C936" s="154" t="s">
        <v>1510</v>
      </c>
    </row>
    <row r="937" spans="2:7" x14ac:dyDescent="0.2">
      <c r="C937" s="154" t="s">
        <v>1511</v>
      </c>
    </row>
    <row r="938" spans="2:7" x14ac:dyDescent="0.2">
      <c r="C938" s="154" t="s">
        <v>1512</v>
      </c>
    </row>
    <row r="939" spans="2:7" x14ac:dyDescent="0.2">
      <c r="C939" s="154" t="s">
        <v>1513</v>
      </c>
    </row>
    <row r="940" spans="2:7" x14ac:dyDescent="0.2">
      <c r="C940" s="154" t="s">
        <v>1514</v>
      </c>
    </row>
    <row r="944" spans="2:7" ht="14" x14ac:dyDescent="0.2">
      <c r="B944" s="149" t="s">
        <v>1515</v>
      </c>
      <c r="C944" s="150"/>
      <c r="D944" s="150"/>
      <c r="E944" s="150"/>
      <c r="F944" s="150"/>
      <c r="G944" s="151"/>
    </row>
    <row r="946" spans="3:12" x14ac:dyDescent="0.2">
      <c r="C946" s="171" t="s">
        <v>683</v>
      </c>
      <c r="F946" s="171" t="s">
        <v>681</v>
      </c>
      <c r="L946" s="171"/>
    </row>
    <row r="947" spans="3:12" x14ac:dyDescent="0.2">
      <c r="C947" s="154" t="s">
        <v>663</v>
      </c>
      <c r="F947" s="154" t="s">
        <v>663</v>
      </c>
    </row>
    <row r="948" spans="3:12" x14ac:dyDescent="0.2">
      <c r="C948" s="154" t="s">
        <v>762</v>
      </c>
      <c r="F948" s="154" t="s">
        <v>1516</v>
      </c>
    </row>
    <row r="949" spans="3:12" x14ac:dyDescent="0.2">
      <c r="C949" s="154" t="s">
        <v>1517</v>
      </c>
      <c r="F949" s="154" t="s">
        <v>1518</v>
      </c>
    </row>
    <row r="950" spans="3:12" x14ac:dyDescent="0.2">
      <c r="C950" s="154" t="s">
        <v>1519</v>
      </c>
      <c r="F950" s="154" t="s">
        <v>1520</v>
      </c>
    </row>
    <row r="951" spans="3:12" x14ac:dyDescent="0.2">
      <c r="C951" s="154" t="s">
        <v>1521</v>
      </c>
      <c r="F951" s="154" t="s">
        <v>1522</v>
      </c>
    </row>
    <row r="952" spans="3:12" x14ac:dyDescent="0.2">
      <c r="C952" s="154" t="s">
        <v>1523</v>
      </c>
      <c r="F952" s="154" t="s">
        <v>1524</v>
      </c>
    </row>
    <row r="953" spans="3:12" x14ac:dyDescent="0.2">
      <c r="C953" s="154" t="s">
        <v>1525</v>
      </c>
      <c r="F953" s="154" t="s">
        <v>1526</v>
      </c>
    </row>
    <row r="954" spans="3:12" x14ac:dyDescent="0.2">
      <c r="C954" s="154" t="s">
        <v>1527</v>
      </c>
      <c r="F954" s="154" t="s">
        <v>1528</v>
      </c>
    </row>
    <row r="955" spans="3:12" x14ac:dyDescent="0.2">
      <c r="C955" s="154" t="s">
        <v>1529</v>
      </c>
      <c r="F955" s="154" t="s">
        <v>1530</v>
      </c>
    </row>
    <row r="956" spans="3:12" x14ac:dyDescent="0.2">
      <c r="C956" s="154" t="s">
        <v>1531</v>
      </c>
    </row>
    <row r="957" spans="3:12" x14ac:dyDescent="0.2">
      <c r="C957" s="154" t="s">
        <v>1532</v>
      </c>
    </row>
    <row r="958" spans="3:12" x14ac:dyDescent="0.2">
      <c r="C958" s="154" t="s">
        <v>1533</v>
      </c>
    </row>
    <row r="959" spans="3:12" x14ac:dyDescent="0.2">
      <c r="C959" s="154" t="s">
        <v>1534</v>
      </c>
    </row>
    <row r="960" spans="3:12" x14ac:dyDescent="0.2">
      <c r="C960" s="154" t="s">
        <v>1535</v>
      </c>
    </row>
    <row r="961" spans="2:9" x14ac:dyDescent="0.2">
      <c r="C961" s="154" t="s">
        <v>1536</v>
      </c>
    </row>
    <row r="962" spans="2:9" x14ac:dyDescent="0.2">
      <c r="C962" s="154" t="s">
        <v>1537</v>
      </c>
    </row>
    <row r="966" spans="2:9" ht="14" x14ac:dyDescent="0.2">
      <c r="B966" s="149" t="s">
        <v>1538</v>
      </c>
      <c r="C966" s="150"/>
      <c r="D966" s="150"/>
      <c r="E966" s="150"/>
      <c r="F966" s="150"/>
      <c r="G966" s="150"/>
      <c r="H966" s="151"/>
    </row>
    <row r="968" spans="2:9" x14ac:dyDescent="0.2">
      <c r="C968" s="171" t="s">
        <v>668</v>
      </c>
    </row>
    <row r="969" spans="2:9" x14ac:dyDescent="0.2">
      <c r="C969" s="154" t="s">
        <v>663</v>
      </c>
    </row>
    <row r="970" spans="2:9" x14ac:dyDescent="0.2">
      <c r="C970" s="154" t="s">
        <v>1539</v>
      </c>
    </row>
    <row r="974" spans="2:9" ht="14" x14ac:dyDescent="0.2">
      <c r="B974" s="149" t="s">
        <v>2303</v>
      </c>
      <c r="C974" s="150"/>
      <c r="D974" s="150"/>
      <c r="E974" s="150"/>
      <c r="F974" s="150"/>
      <c r="G974" s="150"/>
      <c r="H974" s="150"/>
      <c r="I974" s="151"/>
    </row>
    <row r="976" spans="2:9" x14ac:dyDescent="0.2">
      <c r="C976" s="171" t="s">
        <v>941</v>
      </c>
    </row>
    <row r="977" spans="2:7" x14ac:dyDescent="0.2">
      <c r="C977" s="154" t="s">
        <v>689</v>
      </c>
    </row>
    <row r="978" spans="2:7" x14ac:dyDescent="0.2">
      <c r="C978" s="154" t="s">
        <v>1540</v>
      </c>
    </row>
    <row r="979" spans="2:7" x14ac:dyDescent="0.2">
      <c r="C979" s="154" t="s">
        <v>1541</v>
      </c>
    </row>
    <row r="980" spans="2:7" x14ac:dyDescent="0.2">
      <c r="C980" s="154" t="s">
        <v>1542</v>
      </c>
    </row>
    <row r="981" spans="2:7" x14ac:dyDescent="0.2">
      <c r="C981" s="154" t="s">
        <v>1543</v>
      </c>
    </row>
    <row r="982" spans="2:7" x14ac:dyDescent="0.2">
      <c r="C982" s="154" t="s">
        <v>1544</v>
      </c>
    </row>
    <row r="983" spans="2:7" x14ac:dyDescent="0.2">
      <c r="C983" s="154" t="s">
        <v>1545</v>
      </c>
    </row>
    <row r="984" spans="2:7" x14ac:dyDescent="0.2">
      <c r="C984" s="154" t="s">
        <v>1546</v>
      </c>
    </row>
    <row r="985" spans="2:7" x14ac:dyDescent="0.2">
      <c r="C985" s="154" t="s">
        <v>1547</v>
      </c>
    </row>
    <row r="986" spans="2:7" x14ac:dyDescent="0.2">
      <c r="C986" s="154" t="s">
        <v>1548</v>
      </c>
    </row>
    <row r="987" spans="2:7" x14ac:dyDescent="0.2">
      <c r="C987" s="154" t="s">
        <v>1549</v>
      </c>
    </row>
    <row r="988" spans="2:7" x14ac:dyDescent="0.2">
      <c r="C988" s="154" t="s">
        <v>1550</v>
      </c>
    </row>
    <row r="992" spans="2:7" ht="14" x14ac:dyDescent="0.2">
      <c r="B992" s="149" t="s">
        <v>1551</v>
      </c>
      <c r="C992" s="150"/>
      <c r="D992" s="150"/>
      <c r="E992" s="150"/>
      <c r="F992" s="150"/>
      <c r="G992" s="151"/>
    </row>
    <row r="994" spans="2:12" x14ac:dyDescent="0.2">
      <c r="C994" s="171" t="s">
        <v>2304</v>
      </c>
      <c r="F994" s="171" t="s">
        <v>668</v>
      </c>
      <c r="I994" s="171"/>
    </row>
    <row r="995" spans="2:12" x14ac:dyDescent="0.2">
      <c r="C995" s="154" t="s">
        <v>663</v>
      </c>
      <c r="F995" s="154" t="s">
        <v>663</v>
      </c>
    </row>
    <row r="996" spans="2:12" x14ac:dyDescent="0.2">
      <c r="C996" s="154" t="s">
        <v>1552</v>
      </c>
      <c r="F996" s="154" t="s">
        <v>1553</v>
      </c>
    </row>
    <row r="997" spans="2:12" x14ac:dyDescent="0.2">
      <c r="C997" s="154" t="s">
        <v>1554</v>
      </c>
    </row>
    <row r="998" spans="2:12" x14ac:dyDescent="0.2">
      <c r="C998" s="154" t="s">
        <v>1555</v>
      </c>
    </row>
    <row r="999" spans="2:12" x14ac:dyDescent="0.2">
      <c r="C999" s="154" t="s">
        <v>1556</v>
      </c>
    </row>
    <row r="1003" spans="2:12" ht="14" x14ac:dyDescent="0.2">
      <c r="B1003" s="149" t="s">
        <v>1557</v>
      </c>
      <c r="C1003" s="150"/>
      <c r="D1003" s="150"/>
      <c r="E1003" s="150"/>
      <c r="F1003" s="150"/>
      <c r="G1003" s="150"/>
      <c r="H1003" s="150"/>
      <c r="I1003" s="151"/>
    </row>
    <row r="1005" spans="2:12" x14ac:dyDescent="0.2">
      <c r="C1005" s="171" t="s">
        <v>761</v>
      </c>
      <c r="F1005" s="171"/>
      <c r="I1005" s="171"/>
      <c r="L1005" s="171"/>
    </row>
    <row r="1006" spans="2:12" x14ac:dyDescent="0.2">
      <c r="C1006" s="154" t="s">
        <v>663</v>
      </c>
    </row>
    <row r="1007" spans="2:12" x14ac:dyDescent="0.2">
      <c r="C1007" s="154" t="s">
        <v>1558</v>
      </c>
    </row>
    <row r="1008" spans="2:12" x14ac:dyDescent="0.2">
      <c r="C1008" s="154" t="s">
        <v>1559</v>
      </c>
    </row>
    <row r="1009" spans="2:16" x14ac:dyDescent="0.2">
      <c r="C1009" s="154" t="s">
        <v>1560</v>
      </c>
    </row>
    <row r="1010" spans="2:16" x14ac:dyDescent="0.2">
      <c r="C1010" s="154" t="s">
        <v>1561</v>
      </c>
    </row>
    <row r="1011" spans="2:16" x14ac:dyDescent="0.2">
      <c r="C1011" s="154" t="s">
        <v>1562</v>
      </c>
    </row>
    <row r="1015" spans="2:16" ht="14" x14ac:dyDescent="0.2">
      <c r="B1015" s="149" t="s">
        <v>1564</v>
      </c>
      <c r="C1015" s="150"/>
      <c r="D1015" s="150"/>
      <c r="E1015" s="150"/>
      <c r="F1015" s="150"/>
      <c r="G1015" s="150"/>
      <c r="H1015" s="150"/>
      <c r="I1015" s="151"/>
    </row>
    <row r="1017" spans="2:16" x14ac:dyDescent="0.2">
      <c r="C1017" s="171" t="s">
        <v>962</v>
      </c>
      <c r="G1017" s="171" t="s">
        <v>1097</v>
      </c>
      <c r="K1017" s="171" t="s">
        <v>687</v>
      </c>
      <c r="P1017" s="171" t="s">
        <v>761</v>
      </c>
    </row>
    <row r="1018" spans="2:16" x14ac:dyDescent="0.2">
      <c r="C1018" s="154" t="s">
        <v>663</v>
      </c>
      <c r="G1018" s="154" t="s">
        <v>663</v>
      </c>
      <c r="K1018" s="154" t="s">
        <v>663</v>
      </c>
      <c r="P1018" s="154" t="s">
        <v>663</v>
      </c>
    </row>
    <row r="1019" spans="2:16" x14ac:dyDescent="0.2">
      <c r="C1019" s="154" t="s">
        <v>1389</v>
      </c>
      <c r="G1019" s="154" t="s">
        <v>1389</v>
      </c>
      <c r="K1019" s="154" t="s">
        <v>1565</v>
      </c>
      <c r="P1019" s="154" t="s">
        <v>1565</v>
      </c>
    </row>
    <row r="1020" spans="2:16" x14ac:dyDescent="0.2">
      <c r="C1020" s="154" t="s">
        <v>1566</v>
      </c>
      <c r="G1020" s="154" t="s">
        <v>1566</v>
      </c>
      <c r="K1020" s="154" t="s">
        <v>2305</v>
      </c>
      <c r="P1020" s="154" t="s">
        <v>2305</v>
      </c>
    </row>
    <row r="1021" spans="2:16" x14ac:dyDescent="0.2">
      <c r="C1021" s="154" t="s">
        <v>1567</v>
      </c>
      <c r="G1021" s="154" t="s">
        <v>1568</v>
      </c>
      <c r="K1021" s="154" t="s">
        <v>2306</v>
      </c>
      <c r="P1021" s="154" t="s">
        <v>2306</v>
      </c>
    </row>
    <row r="1022" spans="2:16" x14ac:dyDescent="0.2">
      <c r="C1022" s="154" t="s">
        <v>1569</v>
      </c>
      <c r="G1022" s="154" t="s">
        <v>1570</v>
      </c>
      <c r="K1022" s="154" t="s">
        <v>2251</v>
      </c>
      <c r="P1022" s="154" t="s">
        <v>2251</v>
      </c>
    </row>
    <row r="1023" spans="2:16" x14ac:dyDescent="0.2">
      <c r="C1023" s="154" t="s">
        <v>1571</v>
      </c>
      <c r="G1023" s="154" t="s">
        <v>1572</v>
      </c>
      <c r="K1023" s="154" t="s">
        <v>2253</v>
      </c>
      <c r="P1023" s="154" t="s">
        <v>2253</v>
      </c>
    </row>
    <row r="1024" spans="2:16" x14ac:dyDescent="0.2">
      <c r="C1024" s="154" t="s">
        <v>1390</v>
      </c>
      <c r="G1024" s="154" t="s">
        <v>1573</v>
      </c>
      <c r="K1024" s="154" t="s">
        <v>1574</v>
      </c>
    </row>
    <row r="1025" spans="3:7" x14ac:dyDescent="0.2">
      <c r="C1025" s="154" t="s">
        <v>1391</v>
      </c>
      <c r="G1025" s="154" t="s">
        <v>1575</v>
      </c>
    </row>
    <row r="1026" spans="3:7" x14ac:dyDescent="0.2">
      <c r="C1026" s="154" t="s">
        <v>1392</v>
      </c>
      <c r="G1026" s="154" t="s">
        <v>1576</v>
      </c>
    </row>
    <row r="1027" spans="3:7" x14ac:dyDescent="0.2">
      <c r="C1027" s="154" t="s">
        <v>1393</v>
      </c>
      <c r="G1027" s="154" t="s">
        <v>1577</v>
      </c>
    </row>
    <row r="1028" spans="3:7" x14ac:dyDescent="0.2">
      <c r="C1028" s="154" t="s">
        <v>1394</v>
      </c>
      <c r="G1028" s="154" t="s">
        <v>1578</v>
      </c>
    </row>
    <row r="1029" spans="3:7" x14ac:dyDescent="0.2">
      <c r="C1029" s="154" t="s">
        <v>1395</v>
      </c>
      <c r="G1029" s="154" t="s">
        <v>1390</v>
      </c>
    </row>
    <row r="1030" spans="3:7" x14ac:dyDescent="0.2">
      <c r="C1030" s="154" t="s">
        <v>1396</v>
      </c>
      <c r="G1030" s="154" t="s">
        <v>1579</v>
      </c>
    </row>
    <row r="1031" spans="3:7" x14ac:dyDescent="0.2">
      <c r="C1031" s="154" t="s">
        <v>1397</v>
      </c>
      <c r="G1031" s="154" t="s">
        <v>1580</v>
      </c>
    </row>
    <row r="1032" spans="3:7" x14ac:dyDescent="0.2">
      <c r="C1032" s="154" t="s">
        <v>1398</v>
      </c>
      <c r="G1032" s="154" t="s">
        <v>1581</v>
      </c>
    </row>
    <row r="1033" spans="3:7" x14ac:dyDescent="0.2">
      <c r="C1033" s="154" t="s">
        <v>1399</v>
      </c>
    </row>
    <row r="1034" spans="3:7" x14ac:dyDescent="0.2">
      <c r="C1034" s="154" t="s">
        <v>1400</v>
      </c>
    </row>
    <row r="1035" spans="3:7" x14ac:dyDescent="0.2">
      <c r="C1035" s="154" t="s">
        <v>1401</v>
      </c>
    </row>
    <row r="1036" spans="3:7" x14ac:dyDescent="0.2">
      <c r="C1036" s="154" t="s">
        <v>1402</v>
      </c>
    </row>
    <row r="1037" spans="3:7" x14ac:dyDescent="0.2">
      <c r="C1037" s="154" t="s">
        <v>2262</v>
      </c>
    </row>
    <row r="1038" spans="3:7" x14ac:dyDescent="0.2">
      <c r="C1038" s="154" t="s">
        <v>1403</v>
      </c>
    </row>
    <row r="1039" spans="3:7" x14ac:dyDescent="0.2">
      <c r="C1039" s="154" t="s">
        <v>1404</v>
      </c>
    </row>
    <row r="1040" spans="3:7" x14ac:dyDescent="0.2">
      <c r="C1040" s="154" t="s">
        <v>1405</v>
      </c>
    </row>
    <row r="1041" spans="2:14" x14ac:dyDescent="0.2">
      <c r="C1041" s="154" t="s">
        <v>1406</v>
      </c>
    </row>
    <row r="1042" spans="2:14" x14ac:dyDescent="0.2">
      <c r="C1042" s="154" t="s">
        <v>1407</v>
      </c>
    </row>
    <row r="1043" spans="2:14" x14ac:dyDescent="0.2">
      <c r="C1043" s="154" t="s">
        <v>1408</v>
      </c>
    </row>
    <row r="1044" spans="2:14" x14ac:dyDescent="0.2">
      <c r="C1044" s="154" t="s">
        <v>1582</v>
      </c>
    </row>
    <row r="1045" spans="2:14" x14ac:dyDescent="0.2">
      <c r="C1045" s="154" t="s">
        <v>1583</v>
      </c>
    </row>
    <row r="1046" spans="2:14" x14ac:dyDescent="0.2">
      <c r="C1046" s="154" t="s">
        <v>1584</v>
      </c>
    </row>
    <row r="1047" spans="2:14" x14ac:dyDescent="0.2">
      <c r="C1047" s="154" t="s">
        <v>1585</v>
      </c>
    </row>
    <row r="1048" spans="2:14" x14ac:dyDescent="0.2">
      <c r="C1048" s="154" t="s">
        <v>1586</v>
      </c>
    </row>
    <row r="1052" spans="2:14" ht="14" x14ac:dyDescent="0.2">
      <c r="B1052" s="149" t="s">
        <v>1587</v>
      </c>
      <c r="C1052" s="150"/>
      <c r="D1052" s="150"/>
      <c r="E1052" s="150"/>
      <c r="F1052" s="150"/>
      <c r="G1052" s="150"/>
      <c r="H1052" s="150"/>
      <c r="I1052" s="151"/>
    </row>
    <row r="1054" spans="2:14" x14ac:dyDescent="0.2">
      <c r="C1054" s="171" t="s">
        <v>683</v>
      </c>
      <c r="I1054" s="171"/>
      <c r="N1054" s="171"/>
    </row>
    <row r="1055" spans="2:14" x14ac:dyDescent="0.2">
      <c r="C1055" s="154" t="s">
        <v>689</v>
      </c>
    </row>
    <row r="1056" spans="2:14" x14ac:dyDescent="0.2">
      <c r="C1056" s="154" t="s">
        <v>1588</v>
      </c>
    </row>
    <row r="1057" spans="3:3" x14ac:dyDescent="0.2">
      <c r="C1057" s="154" t="s">
        <v>1589</v>
      </c>
    </row>
    <row r="1058" spans="3:3" x14ac:dyDescent="0.2">
      <c r="C1058" s="154" t="s">
        <v>1590</v>
      </c>
    </row>
    <row r="1059" spans="3:3" x14ac:dyDescent="0.2">
      <c r="C1059" s="154" t="s">
        <v>1591</v>
      </c>
    </row>
    <row r="1060" spans="3:3" x14ac:dyDescent="0.2">
      <c r="C1060" s="154" t="s">
        <v>1592</v>
      </c>
    </row>
    <row r="1061" spans="3:3" x14ac:dyDescent="0.2">
      <c r="C1061" s="154" t="s">
        <v>1593</v>
      </c>
    </row>
    <row r="1062" spans="3:3" x14ac:dyDescent="0.2">
      <c r="C1062" s="154" t="s">
        <v>1594</v>
      </c>
    </row>
    <row r="1063" spans="3:3" x14ac:dyDescent="0.2">
      <c r="C1063" s="154" t="s">
        <v>1595</v>
      </c>
    </row>
    <row r="1064" spans="3:3" x14ac:dyDescent="0.2">
      <c r="C1064" s="154" t="s">
        <v>1596</v>
      </c>
    </row>
    <row r="1065" spans="3:3" x14ac:dyDescent="0.2">
      <c r="C1065" s="154" t="s">
        <v>1597</v>
      </c>
    </row>
    <row r="1066" spans="3:3" x14ac:dyDescent="0.2">
      <c r="C1066" s="154" t="s">
        <v>1598</v>
      </c>
    </row>
    <row r="1067" spans="3:3" x14ac:dyDescent="0.2">
      <c r="C1067" s="154" t="s">
        <v>1599</v>
      </c>
    </row>
    <row r="1068" spans="3:3" x14ac:dyDescent="0.2">
      <c r="C1068" s="154" t="s">
        <v>1600</v>
      </c>
    </row>
    <row r="1069" spans="3:3" x14ac:dyDescent="0.2">
      <c r="C1069" s="154" t="s">
        <v>1601</v>
      </c>
    </row>
    <row r="1070" spans="3:3" x14ac:dyDescent="0.2">
      <c r="C1070" s="154" t="s">
        <v>1602</v>
      </c>
    </row>
    <row r="1074" spans="2:10" ht="14" x14ac:dyDescent="0.2">
      <c r="B1074" s="149" t="s">
        <v>2307</v>
      </c>
      <c r="C1074" s="150"/>
      <c r="D1074" s="150"/>
      <c r="E1074" s="150"/>
      <c r="F1074" s="150"/>
      <c r="G1074" s="150"/>
      <c r="H1074" s="150"/>
      <c r="I1074" s="150"/>
      <c r="J1074" s="151"/>
    </row>
    <row r="1076" spans="2:10" x14ac:dyDescent="0.2">
      <c r="C1076" s="171" t="s">
        <v>667</v>
      </c>
    </row>
    <row r="1077" spans="2:10" x14ac:dyDescent="0.2">
      <c r="C1077" s="154" t="s">
        <v>663</v>
      </c>
    </row>
    <row r="1078" spans="2:10" x14ac:dyDescent="0.2">
      <c r="C1078" s="154" t="s">
        <v>1603</v>
      </c>
    </row>
    <row r="1079" spans="2:10" x14ac:dyDescent="0.2">
      <c r="C1079" s="154" t="s">
        <v>1604</v>
      </c>
    </row>
    <row r="1080" spans="2:10" x14ac:dyDescent="0.2">
      <c r="C1080" s="154" t="s">
        <v>1605</v>
      </c>
    </row>
    <row r="1084" spans="2:10" ht="14" x14ac:dyDescent="0.2">
      <c r="B1084" s="149" t="s">
        <v>1606</v>
      </c>
      <c r="C1084" s="150"/>
      <c r="D1084" s="150"/>
      <c r="E1084" s="150"/>
      <c r="F1084" s="150"/>
      <c r="G1084" s="150"/>
      <c r="H1084" s="150"/>
      <c r="I1084" s="151"/>
    </row>
    <row r="1086" spans="2:10" x14ac:dyDescent="0.2">
      <c r="C1086" s="171" t="s">
        <v>764</v>
      </c>
    </row>
    <row r="1087" spans="2:10" x14ac:dyDescent="0.2">
      <c r="C1087" s="154" t="s">
        <v>689</v>
      </c>
    </row>
    <row r="1088" spans="2:10" x14ac:dyDescent="0.2">
      <c r="C1088" s="154" t="s">
        <v>2308</v>
      </c>
    </row>
    <row r="1089" spans="2:24" x14ac:dyDescent="0.2">
      <c r="C1089" s="154" t="s">
        <v>2309</v>
      </c>
    </row>
    <row r="1090" spans="2:24" x14ac:dyDescent="0.2">
      <c r="C1090" s="154" t="s">
        <v>2310</v>
      </c>
    </row>
    <row r="1091" spans="2:24" x14ac:dyDescent="0.2">
      <c r="C1091" s="154" t="s">
        <v>2311</v>
      </c>
    </row>
    <row r="1092" spans="2:24" x14ac:dyDescent="0.2">
      <c r="C1092" s="154" t="s">
        <v>2312</v>
      </c>
    </row>
    <row r="1093" spans="2:24" x14ac:dyDescent="0.2">
      <c r="C1093" s="154" t="s">
        <v>2313</v>
      </c>
    </row>
    <row r="1094" spans="2:24" x14ac:dyDescent="0.2">
      <c r="C1094" s="154" t="s">
        <v>2314</v>
      </c>
    </row>
    <row r="1095" spans="2:24" x14ac:dyDescent="0.2">
      <c r="C1095" s="154" t="s">
        <v>2315</v>
      </c>
    </row>
    <row r="1096" spans="2:24" x14ac:dyDescent="0.2">
      <c r="C1096" s="154" t="s">
        <v>2316</v>
      </c>
    </row>
    <row r="1097" spans="2:24" x14ac:dyDescent="0.2">
      <c r="C1097" s="154" t="s">
        <v>2317</v>
      </c>
    </row>
    <row r="1101" spans="2:24" ht="14" x14ac:dyDescent="0.2">
      <c r="B1101" s="149" t="s">
        <v>1607</v>
      </c>
      <c r="C1101" s="150"/>
      <c r="D1101" s="150"/>
      <c r="E1101" s="150"/>
      <c r="F1101" s="150"/>
      <c r="G1101" s="150"/>
      <c r="H1101" s="150"/>
      <c r="I1101" s="150"/>
      <c r="J1101" s="150"/>
      <c r="K1101" s="150"/>
      <c r="L1101" s="151"/>
    </row>
    <row r="1103" spans="2:24" x14ac:dyDescent="0.2">
      <c r="C1103" s="171" t="s">
        <v>2318</v>
      </c>
      <c r="H1103" s="171" t="s">
        <v>761</v>
      </c>
      <c r="X1103" s="171"/>
    </row>
    <row r="1104" spans="2:24" x14ac:dyDescent="0.2">
      <c r="C1104" s="154" t="s">
        <v>663</v>
      </c>
      <c r="H1104" s="154" t="s">
        <v>663</v>
      </c>
    </row>
    <row r="1105" spans="2:11" x14ac:dyDescent="0.2">
      <c r="C1105" s="154" t="s">
        <v>854</v>
      </c>
      <c r="H1105" s="154" t="s">
        <v>854</v>
      </c>
    </row>
    <row r="1106" spans="2:11" x14ac:dyDescent="0.2">
      <c r="C1106" s="154" t="s">
        <v>860</v>
      </c>
      <c r="H1106" s="154" t="s">
        <v>860</v>
      </c>
    </row>
    <row r="1107" spans="2:11" x14ac:dyDescent="0.2">
      <c r="C1107" s="154" t="s">
        <v>867</v>
      </c>
      <c r="H1107" s="154" t="s">
        <v>867</v>
      </c>
    </row>
    <row r="1108" spans="2:11" x14ac:dyDescent="0.2">
      <c r="C1108" s="154" t="s">
        <v>873</v>
      </c>
      <c r="H1108" s="154" t="s">
        <v>876</v>
      </c>
    </row>
    <row r="1109" spans="2:11" x14ac:dyDescent="0.2">
      <c r="C1109" s="154" t="s">
        <v>879</v>
      </c>
      <c r="H1109" s="154" t="s">
        <v>882</v>
      </c>
    </row>
    <row r="1110" spans="2:11" x14ac:dyDescent="0.2">
      <c r="C1110" s="154" t="s">
        <v>885</v>
      </c>
    </row>
    <row r="1111" spans="2:11" x14ac:dyDescent="0.2">
      <c r="C1111" s="154" t="s">
        <v>890</v>
      </c>
    </row>
    <row r="1112" spans="2:11" x14ac:dyDescent="0.2">
      <c r="C1112" s="154" t="s">
        <v>1608</v>
      </c>
    </row>
    <row r="1113" spans="2:11" x14ac:dyDescent="0.2">
      <c r="C1113" s="154" t="s">
        <v>1609</v>
      </c>
    </row>
    <row r="1114" spans="2:11" x14ac:dyDescent="0.2">
      <c r="C1114" s="154" t="s">
        <v>1610</v>
      </c>
    </row>
    <row r="1115" spans="2:11" x14ac:dyDescent="0.2">
      <c r="C1115" s="154" t="s">
        <v>1611</v>
      </c>
    </row>
    <row r="1119" spans="2:11" ht="14" x14ac:dyDescent="0.2">
      <c r="B1119" s="149" t="s">
        <v>2320</v>
      </c>
      <c r="C1119" s="150"/>
      <c r="D1119" s="150"/>
      <c r="E1119" s="150"/>
      <c r="F1119" s="150"/>
      <c r="G1119" s="150"/>
      <c r="H1119" s="150"/>
      <c r="I1119" s="150"/>
      <c r="J1119" s="150"/>
      <c r="K1119" s="151"/>
    </row>
    <row r="1121" spans="2:17" x14ac:dyDescent="0.2">
      <c r="C1121" s="171" t="s">
        <v>668</v>
      </c>
    </row>
    <row r="1122" spans="2:17" x14ac:dyDescent="0.2">
      <c r="C1122" s="154" t="s">
        <v>663</v>
      </c>
    </row>
    <row r="1123" spans="2:17" x14ac:dyDescent="0.2">
      <c r="C1123" s="154" t="s">
        <v>1612</v>
      </c>
    </row>
    <row r="1127" spans="2:17" ht="14" x14ac:dyDescent="0.2">
      <c r="B1127" s="149" t="s">
        <v>1613</v>
      </c>
      <c r="C1127" s="150"/>
      <c r="D1127" s="150"/>
      <c r="E1127" s="150"/>
      <c r="F1127" s="150"/>
      <c r="G1127" s="150"/>
      <c r="H1127" s="150"/>
      <c r="I1127" s="150"/>
      <c r="J1127" s="150"/>
      <c r="K1127" s="150"/>
      <c r="L1127" s="150"/>
      <c r="M1127" s="150"/>
      <c r="N1127" s="150"/>
      <c r="O1127" s="150"/>
      <c r="P1127" s="150"/>
      <c r="Q1127" s="151"/>
    </row>
    <row r="1129" spans="2:17" x14ac:dyDescent="0.2">
      <c r="C1129" s="171" t="s">
        <v>1614</v>
      </c>
      <c r="N1129" s="171" t="s">
        <v>687</v>
      </c>
    </row>
    <row r="1130" spans="2:17" x14ac:dyDescent="0.2">
      <c r="C1130" s="154" t="s">
        <v>663</v>
      </c>
      <c r="N1130" s="154" t="s">
        <v>663</v>
      </c>
    </row>
    <row r="1131" spans="2:17" x14ac:dyDescent="0.2">
      <c r="C1131" s="154" t="s">
        <v>1615</v>
      </c>
      <c r="N1131" s="154" t="s">
        <v>1615</v>
      </c>
    </row>
    <row r="1132" spans="2:17" x14ac:dyDescent="0.2">
      <c r="C1132" s="154" t="s">
        <v>1616</v>
      </c>
      <c r="N1132" s="154" t="s">
        <v>1616</v>
      </c>
    </row>
    <row r="1133" spans="2:17" x14ac:dyDescent="0.2">
      <c r="C1133" s="154" t="s">
        <v>1617</v>
      </c>
      <c r="N1133" s="154" t="s">
        <v>1618</v>
      </c>
    </row>
    <row r="1134" spans="2:17" x14ac:dyDescent="0.2">
      <c r="C1134" s="154" t="s">
        <v>1619</v>
      </c>
      <c r="N1134" s="154" t="s">
        <v>1620</v>
      </c>
    </row>
    <row r="1135" spans="2:17" x14ac:dyDescent="0.2">
      <c r="C1135" s="154" t="s">
        <v>1621</v>
      </c>
      <c r="N1135" s="154" t="s">
        <v>1622</v>
      </c>
    </row>
    <row r="1136" spans="2:17" x14ac:dyDescent="0.2">
      <c r="C1136" s="154" t="s">
        <v>1623</v>
      </c>
      <c r="N1136" s="154" t="s">
        <v>1624</v>
      </c>
    </row>
    <row r="1137" spans="3:3" x14ac:dyDescent="0.2">
      <c r="C1137" s="154" t="s">
        <v>1625</v>
      </c>
    </row>
    <row r="1138" spans="3:3" x14ac:dyDescent="0.2">
      <c r="C1138" s="154" t="s">
        <v>1626</v>
      </c>
    </row>
    <row r="1139" spans="3:3" x14ac:dyDescent="0.2">
      <c r="C1139" s="154" t="s">
        <v>1627</v>
      </c>
    </row>
    <row r="1140" spans="3:3" x14ac:dyDescent="0.2">
      <c r="C1140" s="154" t="s">
        <v>1628</v>
      </c>
    </row>
    <row r="1141" spans="3:3" x14ac:dyDescent="0.2">
      <c r="C1141" s="154" t="s">
        <v>1618</v>
      </c>
    </row>
    <row r="1142" spans="3:3" x14ac:dyDescent="0.2">
      <c r="C1142" s="154" t="s">
        <v>1629</v>
      </c>
    </row>
    <row r="1143" spans="3:3" x14ac:dyDescent="0.2">
      <c r="C1143" s="154" t="s">
        <v>1630</v>
      </c>
    </row>
    <row r="1144" spans="3:3" x14ac:dyDescent="0.2">
      <c r="C1144" s="154" t="s">
        <v>1631</v>
      </c>
    </row>
    <row r="1145" spans="3:3" x14ac:dyDescent="0.2">
      <c r="C1145" s="154" t="s">
        <v>1632</v>
      </c>
    </row>
    <row r="1146" spans="3:3" x14ac:dyDescent="0.2">
      <c r="C1146" s="154" t="s">
        <v>1633</v>
      </c>
    </row>
    <row r="1147" spans="3:3" x14ac:dyDescent="0.2">
      <c r="C1147" s="154" t="s">
        <v>1634</v>
      </c>
    </row>
    <row r="1148" spans="3:3" x14ac:dyDescent="0.2">
      <c r="C1148" s="154" t="s">
        <v>1635</v>
      </c>
    </row>
    <row r="1149" spans="3:3" x14ac:dyDescent="0.2">
      <c r="C1149" s="154" t="s">
        <v>1636</v>
      </c>
    </row>
    <row r="1150" spans="3:3" x14ac:dyDescent="0.2">
      <c r="C1150" s="154" t="s">
        <v>1637</v>
      </c>
    </row>
    <row r="1151" spans="3:3" x14ac:dyDescent="0.2">
      <c r="C1151" s="154" t="s">
        <v>1638</v>
      </c>
    </row>
    <row r="1152" spans="3:3" x14ac:dyDescent="0.2">
      <c r="C1152" s="154" t="s">
        <v>1639</v>
      </c>
    </row>
    <row r="1153" spans="2:15" x14ac:dyDescent="0.2">
      <c r="C1153" s="154" t="s">
        <v>1640</v>
      </c>
    </row>
    <row r="1154" spans="2:15" x14ac:dyDescent="0.2">
      <c r="C1154" s="154" t="s">
        <v>1641</v>
      </c>
    </row>
    <row r="1155" spans="2:15" x14ac:dyDescent="0.2">
      <c r="C1155" s="154" t="s">
        <v>1642</v>
      </c>
    </row>
    <row r="1156" spans="2:15" x14ac:dyDescent="0.2">
      <c r="C1156" s="154" t="s">
        <v>1643</v>
      </c>
    </row>
    <row r="1157" spans="2:15" x14ac:dyDescent="0.2">
      <c r="C1157" s="154" t="s">
        <v>1644</v>
      </c>
    </row>
    <row r="1158" spans="2:15" x14ac:dyDescent="0.2">
      <c r="C1158" s="154" t="s">
        <v>1624</v>
      </c>
    </row>
    <row r="1162" spans="2:15" ht="14" x14ac:dyDescent="0.2">
      <c r="B1162" s="149" t="s">
        <v>1652</v>
      </c>
      <c r="C1162" s="150"/>
      <c r="D1162" s="150"/>
      <c r="E1162" s="150"/>
      <c r="F1162" s="150"/>
      <c r="G1162" s="150"/>
      <c r="H1162" s="150"/>
      <c r="I1162" s="150"/>
      <c r="J1162" s="150"/>
      <c r="K1162" s="150"/>
      <c r="L1162" s="150"/>
      <c r="M1162" s="150"/>
      <c r="N1162" s="150"/>
      <c r="O1162" s="151"/>
    </row>
    <row r="1164" spans="2:15" x14ac:dyDescent="0.2">
      <c r="C1164" s="171" t="s">
        <v>685</v>
      </c>
    </row>
    <row r="1165" spans="2:15" x14ac:dyDescent="0.2">
      <c r="C1165" s="154" t="s">
        <v>663</v>
      </c>
    </row>
    <row r="1166" spans="2:15" x14ac:dyDescent="0.2">
      <c r="C1166" s="154" t="s">
        <v>1645</v>
      </c>
    </row>
    <row r="1167" spans="2:15" x14ac:dyDescent="0.2">
      <c r="C1167" s="154" t="s">
        <v>1646</v>
      </c>
    </row>
    <row r="1168" spans="2:15" x14ac:dyDescent="0.2">
      <c r="C1168" s="154" t="s">
        <v>1647</v>
      </c>
    </row>
    <row r="1169" spans="2:16" x14ac:dyDescent="0.2">
      <c r="C1169" s="154" t="s">
        <v>1648</v>
      </c>
    </row>
    <row r="1170" spans="2:16" x14ac:dyDescent="0.2">
      <c r="C1170" s="154" t="s">
        <v>1649</v>
      </c>
    </row>
    <row r="1171" spans="2:16" x14ac:dyDescent="0.2">
      <c r="C1171" s="154" t="s">
        <v>1650</v>
      </c>
    </row>
    <row r="1172" spans="2:16" x14ac:dyDescent="0.2">
      <c r="C1172" s="154" t="s">
        <v>1651</v>
      </c>
    </row>
    <row r="1176" spans="2:16" ht="14" x14ac:dyDescent="0.2">
      <c r="B1176" s="149" t="s">
        <v>2321</v>
      </c>
      <c r="C1176" s="150"/>
      <c r="D1176" s="150"/>
      <c r="E1176" s="150"/>
      <c r="F1176" s="150"/>
      <c r="G1176" s="150"/>
      <c r="H1176" s="150"/>
      <c r="I1176" s="150"/>
      <c r="J1176" s="150"/>
      <c r="K1176" s="150"/>
      <c r="L1176" s="150"/>
      <c r="M1176" s="150"/>
      <c r="N1176" s="150"/>
      <c r="O1176" s="150"/>
      <c r="P1176" s="151"/>
    </row>
    <row r="1178" spans="2:16" x14ac:dyDescent="0.2">
      <c r="C1178" s="171" t="s">
        <v>851</v>
      </c>
    </row>
    <row r="1179" spans="2:16" x14ac:dyDescent="0.2">
      <c r="C1179" s="154" t="s">
        <v>663</v>
      </c>
    </row>
    <row r="1180" spans="2:16" x14ac:dyDescent="0.2">
      <c r="C1180" s="154" t="s">
        <v>1558</v>
      </c>
    </row>
    <row r="1181" spans="2:16" x14ac:dyDescent="0.2">
      <c r="C1181" s="154" t="s">
        <v>1559</v>
      </c>
    </row>
    <row r="1182" spans="2:16" x14ac:dyDescent="0.2">
      <c r="C1182" s="154" t="s">
        <v>1560</v>
      </c>
    </row>
    <row r="1183" spans="2:16" x14ac:dyDescent="0.2">
      <c r="C1183" s="154" t="s">
        <v>1561</v>
      </c>
    </row>
    <row r="1184" spans="2:16" x14ac:dyDescent="0.2">
      <c r="C1184" s="154" t="s">
        <v>1562</v>
      </c>
    </row>
    <row r="1185" spans="2:8" x14ac:dyDescent="0.2">
      <c r="C1185" s="154" t="s">
        <v>1653</v>
      </c>
    </row>
    <row r="1186" spans="2:8" x14ac:dyDescent="0.2">
      <c r="C1186" s="154" t="s">
        <v>1654</v>
      </c>
    </row>
    <row r="1187" spans="2:8" x14ac:dyDescent="0.2">
      <c r="C1187" s="154" t="s">
        <v>1655</v>
      </c>
    </row>
    <row r="1188" spans="2:8" x14ac:dyDescent="0.2">
      <c r="C1188" s="154" t="s">
        <v>1656</v>
      </c>
    </row>
    <row r="1189" spans="2:8" x14ac:dyDescent="0.2">
      <c r="C1189" s="154" t="s">
        <v>1657</v>
      </c>
    </row>
    <row r="1190" spans="2:8" x14ac:dyDescent="0.2">
      <c r="C1190" s="154" t="s">
        <v>1658</v>
      </c>
    </row>
    <row r="1191" spans="2:8" x14ac:dyDescent="0.2">
      <c r="C1191" s="154" t="s">
        <v>1659</v>
      </c>
    </row>
    <row r="1195" spans="2:8" ht="14" x14ac:dyDescent="0.2">
      <c r="B1195" s="149" t="s">
        <v>1660</v>
      </c>
      <c r="C1195" s="150"/>
      <c r="D1195" s="150"/>
      <c r="E1195" s="150"/>
      <c r="F1195" s="150"/>
      <c r="G1195" s="150"/>
      <c r="H1195" s="151"/>
    </row>
    <row r="1197" spans="2:8" x14ac:dyDescent="0.2">
      <c r="C1197" s="171" t="s">
        <v>852</v>
      </c>
      <c r="G1197" s="171" t="s">
        <v>662</v>
      </c>
    </row>
    <row r="1198" spans="2:8" x14ac:dyDescent="0.2">
      <c r="C1198" s="154" t="s">
        <v>663</v>
      </c>
      <c r="G1198" s="154" t="s">
        <v>663</v>
      </c>
    </row>
    <row r="1199" spans="2:8" x14ac:dyDescent="0.2">
      <c r="C1199" s="154" t="s">
        <v>1565</v>
      </c>
      <c r="G1199" s="154" t="s">
        <v>1661</v>
      </c>
    </row>
    <row r="1200" spans="2:8" x14ac:dyDescent="0.2">
      <c r="C1200" s="154" t="s">
        <v>2305</v>
      </c>
      <c r="G1200" s="154" t="s">
        <v>1662</v>
      </c>
    </row>
    <row r="1201" spans="2:7" x14ac:dyDescent="0.2">
      <c r="C1201" s="154" t="s">
        <v>2306</v>
      </c>
    </row>
    <row r="1202" spans="2:7" x14ac:dyDescent="0.2">
      <c r="C1202" s="154" t="s">
        <v>2322</v>
      </c>
    </row>
    <row r="1203" spans="2:7" x14ac:dyDescent="0.2">
      <c r="C1203" s="154" t="s">
        <v>2253</v>
      </c>
    </row>
    <row r="1207" spans="2:7" ht="14" x14ac:dyDescent="0.2">
      <c r="B1207" s="149" t="s">
        <v>2323</v>
      </c>
      <c r="C1207" s="150"/>
      <c r="D1207" s="150"/>
      <c r="E1207" s="150"/>
      <c r="F1207" s="150"/>
      <c r="G1207" s="151"/>
    </row>
    <row r="1209" spans="2:7" x14ac:dyDescent="0.2">
      <c r="C1209" s="171" t="s">
        <v>941</v>
      </c>
    </row>
    <row r="1210" spans="2:7" x14ac:dyDescent="0.2">
      <c r="C1210" s="154" t="s">
        <v>663</v>
      </c>
    </row>
    <row r="1211" spans="2:7" x14ac:dyDescent="0.2">
      <c r="C1211" s="154" t="s">
        <v>1663</v>
      </c>
    </row>
    <row r="1212" spans="2:7" x14ac:dyDescent="0.2">
      <c r="C1212" s="154" t="s">
        <v>1664</v>
      </c>
    </row>
    <row r="1213" spans="2:7" x14ac:dyDescent="0.2">
      <c r="C1213" s="154" t="s">
        <v>1665</v>
      </c>
    </row>
    <row r="1214" spans="2:7" x14ac:dyDescent="0.2">
      <c r="C1214" s="154" t="s">
        <v>1666</v>
      </c>
    </row>
    <row r="1215" spans="2:7" x14ac:dyDescent="0.2">
      <c r="C1215" s="154" t="s">
        <v>1436</v>
      </c>
    </row>
    <row r="1216" spans="2:7" x14ac:dyDescent="0.2">
      <c r="C1216" s="154" t="s">
        <v>1667</v>
      </c>
    </row>
    <row r="1217" spans="2:9" x14ac:dyDescent="0.2">
      <c r="C1217" s="154" t="s">
        <v>1668</v>
      </c>
    </row>
    <row r="1218" spans="2:9" x14ac:dyDescent="0.2">
      <c r="C1218" s="154" t="s">
        <v>1669</v>
      </c>
    </row>
    <row r="1219" spans="2:9" x14ac:dyDescent="0.2">
      <c r="C1219" s="154" t="s">
        <v>1670</v>
      </c>
    </row>
    <row r="1220" spans="2:9" x14ac:dyDescent="0.2">
      <c r="C1220" s="154" t="s">
        <v>1671</v>
      </c>
    </row>
    <row r="1221" spans="2:9" x14ac:dyDescent="0.2">
      <c r="C1221" s="154" t="s">
        <v>1672</v>
      </c>
    </row>
    <row r="1225" spans="2:9" ht="14" x14ac:dyDescent="0.2">
      <c r="B1225" s="149" t="s">
        <v>1721</v>
      </c>
      <c r="C1225" s="150"/>
      <c r="D1225" s="150"/>
      <c r="E1225" s="150"/>
      <c r="F1225" s="150"/>
      <c r="G1225" s="150"/>
      <c r="H1225" s="150"/>
      <c r="I1225" s="151"/>
    </row>
    <row r="1227" spans="2:9" x14ac:dyDescent="0.2">
      <c r="C1227" s="171" t="s">
        <v>2324</v>
      </c>
      <c r="H1227" s="171" t="s">
        <v>761</v>
      </c>
      <c r="I1227" s="171"/>
    </row>
    <row r="1228" spans="2:9" x14ac:dyDescent="0.2">
      <c r="C1228" s="154" t="s">
        <v>663</v>
      </c>
      <c r="H1228" s="154" t="s">
        <v>663</v>
      </c>
    </row>
    <row r="1229" spans="2:9" x14ac:dyDescent="0.2">
      <c r="C1229" s="154" t="s">
        <v>1722</v>
      </c>
      <c r="H1229" s="154" t="s">
        <v>1722</v>
      </c>
    </row>
    <row r="1230" spans="2:9" x14ac:dyDescent="0.2">
      <c r="C1230" s="154" t="s">
        <v>1723</v>
      </c>
      <c r="H1230" s="154" t="s">
        <v>1723</v>
      </c>
    </row>
    <row r="1231" spans="2:9" x14ac:dyDescent="0.2">
      <c r="C1231" s="154" t="s">
        <v>1724</v>
      </c>
      <c r="H1231" s="154" t="s">
        <v>1724</v>
      </c>
    </row>
    <row r="1232" spans="2:9" x14ac:dyDescent="0.2">
      <c r="C1232" s="154" t="s">
        <v>1725</v>
      </c>
      <c r="H1232" s="154" t="s">
        <v>1725</v>
      </c>
    </row>
    <row r="1233" spans="3:18" ht="9.5" customHeight="1" x14ac:dyDescent="0.2">
      <c r="C1233" s="154" t="s">
        <v>2325</v>
      </c>
      <c r="H1233" s="154" t="s">
        <v>1726</v>
      </c>
      <c r="N1233" s="186"/>
      <c r="O1233" s="186"/>
      <c r="P1233" s="186"/>
      <c r="Q1233" s="186"/>
      <c r="R1233" s="186"/>
    </row>
    <row r="1234" spans="3:18" x14ac:dyDescent="0.2">
      <c r="C1234" s="154" t="s">
        <v>2326</v>
      </c>
      <c r="N1234" s="186"/>
      <c r="O1234" s="186"/>
      <c r="P1234" s="186"/>
      <c r="Q1234" s="186"/>
      <c r="R1234" s="186"/>
    </row>
    <row r="1235" spans="3:18" x14ac:dyDescent="0.2">
      <c r="C1235" s="154" t="s">
        <v>2327</v>
      </c>
    </row>
    <row r="1236" spans="3:18" x14ac:dyDescent="0.2">
      <c r="C1236" s="154" t="s">
        <v>2328</v>
      </c>
    </row>
    <row r="1237" spans="3:18" x14ac:dyDescent="0.2">
      <c r="C1237" s="154" t="s">
        <v>2329</v>
      </c>
    </row>
    <row r="1238" spans="3:18" x14ac:dyDescent="0.2">
      <c r="C1238" s="154" t="s">
        <v>2330</v>
      </c>
    </row>
    <row r="1239" spans="3:18" x14ac:dyDescent="0.2">
      <c r="C1239" s="154" t="s">
        <v>2331</v>
      </c>
    </row>
    <row r="1240" spans="3:18" x14ac:dyDescent="0.2">
      <c r="C1240" s="154" t="s">
        <v>2332</v>
      </c>
    </row>
    <row r="1241" spans="3:18" x14ac:dyDescent="0.2">
      <c r="C1241" s="154" t="s">
        <v>2333</v>
      </c>
    </row>
    <row r="1242" spans="3:18" x14ac:dyDescent="0.2">
      <c r="C1242" s="154" t="s">
        <v>2334</v>
      </c>
    </row>
    <row r="1243" spans="3:18" x14ac:dyDescent="0.2">
      <c r="C1243" s="154" t="s">
        <v>2335</v>
      </c>
    </row>
    <row r="1244" spans="3:18" x14ac:dyDescent="0.2">
      <c r="C1244" s="154" t="s">
        <v>2336</v>
      </c>
    </row>
    <row r="1245" spans="3:18" x14ac:dyDescent="0.2">
      <c r="C1245" s="154" t="s">
        <v>2337</v>
      </c>
    </row>
    <row r="1246" spans="3:18" x14ac:dyDescent="0.2">
      <c r="C1246" s="154" t="s">
        <v>2338</v>
      </c>
    </row>
    <row r="1247" spans="3:18" x14ac:dyDescent="0.2">
      <c r="C1247" s="154" t="s">
        <v>1726</v>
      </c>
    </row>
    <row r="1250" spans="3:8" x14ac:dyDescent="0.2">
      <c r="C1250" s="212" t="s">
        <v>1727</v>
      </c>
      <c r="D1250" s="213"/>
      <c r="E1250" s="213"/>
      <c r="F1250" s="213"/>
      <c r="G1250" s="213"/>
      <c r="H1250" s="214"/>
    </row>
    <row r="1251" spans="3:8" x14ac:dyDescent="0.2">
      <c r="C1251" s="215" t="s">
        <v>1728</v>
      </c>
      <c r="D1251" s="186"/>
      <c r="E1251" s="186"/>
      <c r="F1251" s="186"/>
      <c r="G1251" s="186"/>
      <c r="H1251" s="216"/>
    </row>
    <row r="1252" spans="3:8" x14ac:dyDescent="0.2">
      <c r="C1252" s="215" t="s">
        <v>1729</v>
      </c>
      <c r="D1252" s="186"/>
      <c r="E1252" s="186"/>
      <c r="F1252" s="186"/>
      <c r="G1252" s="186"/>
      <c r="H1252" s="216"/>
    </row>
    <row r="1253" spans="3:8" x14ac:dyDescent="0.2">
      <c r="C1253" s="215" t="s">
        <v>1730</v>
      </c>
      <c r="D1253" s="186"/>
      <c r="E1253" s="186"/>
      <c r="F1253" s="186"/>
      <c r="G1253" s="186"/>
      <c r="H1253" s="216"/>
    </row>
    <row r="1254" spans="3:8" x14ac:dyDescent="0.2">
      <c r="C1254" s="215" t="s">
        <v>1731</v>
      </c>
      <c r="D1254" s="186"/>
      <c r="E1254" s="186"/>
      <c r="F1254" s="186"/>
      <c r="G1254" s="186"/>
      <c r="H1254" s="216"/>
    </row>
    <row r="1255" spans="3:8" x14ac:dyDescent="0.2">
      <c r="C1255" s="215" t="s">
        <v>1732</v>
      </c>
      <c r="D1255" s="186"/>
      <c r="E1255" s="186"/>
      <c r="F1255" s="186"/>
      <c r="G1255" s="186"/>
      <c r="H1255" s="216"/>
    </row>
    <row r="1256" spans="3:8" x14ac:dyDescent="0.2">
      <c r="C1256" s="215" t="s">
        <v>1733</v>
      </c>
      <c r="D1256" s="186"/>
      <c r="E1256" s="186"/>
      <c r="F1256" s="186"/>
      <c r="G1256" s="186"/>
      <c r="H1256" s="216"/>
    </row>
    <row r="1257" spans="3:8" x14ac:dyDescent="0.2">
      <c r="C1257" s="215" t="s">
        <v>1734</v>
      </c>
      <c r="D1257" s="186"/>
      <c r="E1257" s="186"/>
      <c r="F1257" s="186"/>
      <c r="G1257" s="186"/>
      <c r="H1257" s="216"/>
    </row>
    <row r="1258" spans="3:8" x14ac:dyDescent="0.2">
      <c r="C1258" s="215" t="s">
        <v>1735</v>
      </c>
      <c r="D1258" s="186"/>
      <c r="E1258" s="186"/>
      <c r="F1258" s="186"/>
      <c r="G1258" s="186"/>
      <c r="H1258" s="216"/>
    </row>
    <row r="1259" spans="3:8" x14ac:dyDescent="0.2">
      <c r="C1259" s="215" t="s">
        <v>1736</v>
      </c>
      <c r="D1259" s="186"/>
      <c r="E1259" s="186"/>
      <c r="F1259" s="186"/>
      <c r="G1259" s="186"/>
      <c r="H1259" s="216"/>
    </row>
    <row r="1260" spans="3:8" x14ac:dyDescent="0.2">
      <c r="C1260" s="215" t="s">
        <v>1737</v>
      </c>
      <c r="D1260" s="186"/>
      <c r="E1260" s="186"/>
      <c r="F1260" s="186"/>
      <c r="G1260" s="186"/>
      <c r="H1260" s="216"/>
    </row>
    <row r="1261" spans="3:8" x14ac:dyDescent="0.2">
      <c r="C1261" s="215" t="s">
        <v>1738</v>
      </c>
      <c r="D1261" s="186"/>
      <c r="E1261" s="186"/>
      <c r="F1261" s="186"/>
      <c r="G1261" s="186"/>
      <c r="H1261" s="216"/>
    </row>
    <row r="1262" spans="3:8" x14ac:dyDescent="0.2">
      <c r="C1262" s="215" t="s">
        <v>1739</v>
      </c>
      <c r="D1262" s="186"/>
      <c r="E1262" s="186"/>
      <c r="F1262" s="186"/>
      <c r="G1262" s="186"/>
      <c r="H1262" s="216"/>
    </row>
    <row r="1263" spans="3:8" x14ac:dyDescent="0.2">
      <c r="C1263" s="217" t="s">
        <v>1740</v>
      </c>
      <c r="D1263" s="218"/>
      <c r="E1263" s="218"/>
      <c r="F1263" s="218"/>
      <c r="G1263" s="218"/>
      <c r="H1263" s="219"/>
    </row>
    <row r="1267" spans="2:12" ht="14" x14ac:dyDescent="0.2">
      <c r="B1267" s="149" t="s">
        <v>1741</v>
      </c>
      <c r="C1267" s="150"/>
      <c r="D1267" s="150"/>
      <c r="E1267" s="150"/>
      <c r="F1267" s="150"/>
      <c r="G1267" s="150"/>
      <c r="H1267" s="150"/>
      <c r="I1267" s="151"/>
    </row>
    <row r="1269" spans="2:12" x14ac:dyDescent="0.2">
      <c r="C1269" s="171" t="s">
        <v>2339</v>
      </c>
      <c r="F1269" s="171" t="s">
        <v>687</v>
      </c>
      <c r="I1269" s="171" t="s">
        <v>2241</v>
      </c>
    </row>
    <row r="1270" spans="2:12" x14ac:dyDescent="0.2">
      <c r="C1270" s="154" t="s">
        <v>2144</v>
      </c>
      <c r="F1270" s="154" t="s">
        <v>663</v>
      </c>
      <c r="I1270" s="154" t="s">
        <v>2144</v>
      </c>
    </row>
    <row r="1271" spans="2:12" x14ac:dyDescent="0.2">
      <c r="C1271" s="152" t="s">
        <v>2340</v>
      </c>
      <c r="F1271" s="154" t="s">
        <v>1742</v>
      </c>
      <c r="I1271" s="153" t="s">
        <v>2340</v>
      </c>
    </row>
    <row r="1272" spans="2:12" x14ac:dyDescent="0.2">
      <c r="C1272" s="154" t="s">
        <v>2341</v>
      </c>
      <c r="F1272" s="154" t="s">
        <v>1743</v>
      </c>
      <c r="I1272" s="154" t="s">
        <v>2342</v>
      </c>
    </row>
    <row r="1273" spans="2:12" x14ac:dyDescent="0.2">
      <c r="C1273" s="154" t="s">
        <v>2343</v>
      </c>
      <c r="F1273" s="154" t="s">
        <v>1744</v>
      </c>
    </row>
    <row r="1274" spans="2:12" x14ac:dyDescent="0.2">
      <c r="C1274" s="154" t="s">
        <v>2344</v>
      </c>
      <c r="F1274" s="154" t="s">
        <v>1745</v>
      </c>
    </row>
    <row r="1275" spans="2:12" x14ac:dyDescent="0.2">
      <c r="C1275" s="154" t="s">
        <v>2345</v>
      </c>
      <c r="F1275" s="154" t="s">
        <v>1746</v>
      </c>
    </row>
    <row r="1276" spans="2:12" x14ac:dyDescent="0.2">
      <c r="C1276" s="154" t="s">
        <v>2346</v>
      </c>
      <c r="F1276" s="154" t="s">
        <v>1747</v>
      </c>
    </row>
    <row r="1277" spans="2:12" x14ac:dyDescent="0.2">
      <c r="C1277" s="154" t="s">
        <v>2347</v>
      </c>
    </row>
    <row r="1278" spans="2:12" x14ac:dyDescent="0.2">
      <c r="C1278" s="152" t="s">
        <v>2342</v>
      </c>
    </row>
    <row r="1279" spans="2:12" x14ac:dyDescent="0.2">
      <c r="I1279" s="152"/>
    </row>
    <row r="1280" spans="2:12" x14ac:dyDescent="0.2">
      <c r="L1280" s="152"/>
    </row>
    <row r="1282" spans="2:16" ht="14" x14ac:dyDescent="0.2">
      <c r="B1282" s="149" t="s">
        <v>2348</v>
      </c>
      <c r="C1282" s="150"/>
      <c r="D1282" s="150"/>
      <c r="E1282" s="150"/>
      <c r="F1282" s="150"/>
      <c r="G1282" s="150"/>
      <c r="H1282" s="150"/>
      <c r="I1282" s="150"/>
      <c r="J1282" s="150"/>
      <c r="K1282" s="150"/>
      <c r="L1282" s="150"/>
      <c r="M1282" s="150"/>
      <c r="N1282" s="150"/>
      <c r="O1282" s="150"/>
      <c r="P1282" s="151"/>
    </row>
    <row r="1284" spans="2:16" x14ac:dyDescent="0.2">
      <c r="C1284" s="171" t="s">
        <v>676</v>
      </c>
    </row>
    <row r="1285" spans="2:16" x14ac:dyDescent="0.2">
      <c r="C1285" s="154" t="s">
        <v>663</v>
      </c>
    </row>
    <row r="1286" spans="2:16" x14ac:dyDescent="0.2">
      <c r="C1286" s="154" t="s">
        <v>1748</v>
      </c>
    </row>
    <row r="1287" spans="2:16" x14ac:dyDescent="0.2">
      <c r="C1287" s="154" t="s">
        <v>1749</v>
      </c>
    </row>
    <row r="1288" spans="2:16" x14ac:dyDescent="0.2">
      <c r="C1288" s="154" t="s">
        <v>1750</v>
      </c>
    </row>
    <row r="1289" spans="2:16" x14ac:dyDescent="0.2">
      <c r="C1289" s="154" t="s">
        <v>1751</v>
      </c>
    </row>
    <row r="1293" spans="2:16" ht="14" x14ac:dyDescent="0.2">
      <c r="B1293" s="149" t="s">
        <v>2349</v>
      </c>
      <c r="C1293" s="150"/>
      <c r="D1293" s="150"/>
      <c r="E1293" s="150"/>
      <c r="F1293" s="150"/>
      <c r="G1293" s="150"/>
      <c r="H1293" s="150"/>
      <c r="I1293" s="150"/>
      <c r="J1293" s="150"/>
      <c r="K1293" s="150"/>
      <c r="L1293" s="150"/>
      <c r="M1293" s="150"/>
      <c r="N1293" s="150"/>
      <c r="O1293" s="150"/>
      <c r="P1293" s="151"/>
    </row>
    <row r="1295" spans="2:16" x14ac:dyDescent="0.2">
      <c r="C1295" s="171" t="s">
        <v>2339</v>
      </c>
    </row>
    <row r="1296" spans="2:16" x14ac:dyDescent="0.2">
      <c r="C1296" s="154" t="s">
        <v>663</v>
      </c>
    </row>
    <row r="1297" spans="2:9" x14ac:dyDescent="0.2">
      <c r="C1297" s="154" t="s">
        <v>1752</v>
      </c>
    </row>
    <row r="1298" spans="2:9" x14ac:dyDescent="0.2">
      <c r="C1298" s="154" t="s">
        <v>1754</v>
      </c>
    </row>
    <row r="1299" spans="2:9" x14ac:dyDescent="0.2">
      <c r="C1299" s="154" t="s">
        <v>1755</v>
      </c>
    </row>
    <row r="1300" spans="2:9" x14ac:dyDescent="0.2">
      <c r="C1300" s="154" t="s">
        <v>1756</v>
      </c>
    </row>
    <row r="1301" spans="2:9" x14ac:dyDescent="0.2">
      <c r="C1301" s="154" t="s">
        <v>1757</v>
      </c>
    </row>
    <row r="1302" spans="2:9" x14ac:dyDescent="0.2">
      <c r="C1302" s="154" t="s">
        <v>1758</v>
      </c>
    </row>
    <row r="1303" spans="2:9" x14ac:dyDescent="0.2">
      <c r="C1303" s="154" t="s">
        <v>1759</v>
      </c>
    </row>
    <row r="1304" spans="2:9" x14ac:dyDescent="0.2">
      <c r="C1304" s="154" t="s">
        <v>1753</v>
      </c>
    </row>
    <row r="1308" spans="2:9" ht="14" x14ac:dyDescent="0.2">
      <c r="B1308" s="149" t="s">
        <v>1760</v>
      </c>
      <c r="C1308" s="150"/>
      <c r="D1308" s="150"/>
      <c r="E1308" s="150"/>
      <c r="F1308" s="150"/>
      <c r="G1308" s="150"/>
      <c r="H1308" s="150"/>
      <c r="I1308" s="151"/>
    </row>
    <row r="1310" spans="2:9" x14ac:dyDescent="0.2">
      <c r="C1310" s="171" t="s">
        <v>2188</v>
      </c>
      <c r="F1310" s="171" t="s">
        <v>687</v>
      </c>
      <c r="I1310" s="171" t="s">
        <v>2350</v>
      </c>
    </row>
    <row r="1311" spans="2:9" x14ac:dyDescent="0.2">
      <c r="C1311" s="154" t="s">
        <v>2144</v>
      </c>
      <c r="F1311" s="154" t="s">
        <v>663</v>
      </c>
      <c r="I1311" s="154" t="s">
        <v>2144</v>
      </c>
    </row>
    <row r="1312" spans="2:9" x14ac:dyDescent="0.2">
      <c r="C1312" s="152" t="s">
        <v>2351</v>
      </c>
      <c r="F1312" s="154" t="s">
        <v>1761</v>
      </c>
      <c r="I1312" s="154" t="s">
        <v>2351</v>
      </c>
    </row>
    <row r="1313" spans="2:19" x14ac:dyDescent="0.2">
      <c r="C1313" s="154" t="s">
        <v>2352</v>
      </c>
      <c r="F1313" s="154" t="s">
        <v>1762</v>
      </c>
      <c r="I1313" s="154" t="s">
        <v>2353</v>
      </c>
    </row>
    <row r="1314" spans="2:19" x14ac:dyDescent="0.2">
      <c r="C1314" s="154" t="s">
        <v>2354</v>
      </c>
      <c r="F1314" s="154" t="s">
        <v>1763</v>
      </c>
    </row>
    <row r="1315" spans="2:19" x14ac:dyDescent="0.2">
      <c r="C1315" s="154" t="s">
        <v>2355</v>
      </c>
      <c r="F1315" s="154" t="s">
        <v>1764</v>
      </c>
    </row>
    <row r="1316" spans="2:19" x14ac:dyDescent="0.2">
      <c r="C1316" s="154" t="s">
        <v>2356</v>
      </c>
      <c r="F1316" s="154" t="s">
        <v>1765</v>
      </c>
    </row>
    <row r="1317" spans="2:19" x14ac:dyDescent="0.2">
      <c r="C1317" s="154" t="s">
        <v>2357</v>
      </c>
      <c r="F1317" s="154" t="s">
        <v>1766</v>
      </c>
    </row>
    <row r="1318" spans="2:19" x14ac:dyDescent="0.2">
      <c r="C1318" s="154" t="s">
        <v>2358</v>
      </c>
    </row>
    <row r="1319" spans="2:19" x14ac:dyDescent="0.2">
      <c r="C1319" s="152" t="s">
        <v>2353</v>
      </c>
      <c r="J1319" s="152"/>
    </row>
    <row r="1320" spans="2:19" x14ac:dyDescent="0.2">
      <c r="L1320" s="152"/>
      <c r="S1320" s="152"/>
    </row>
    <row r="1321" spans="2:19" x14ac:dyDescent="0.2">
      <c r="L1321" s="152"/>
      <c r="S1321" s="152"/>
    </row>
    <row r="1323" spans="2:19" ht="14" x14ac:dyDescent="0.2">
      <c r="B1323" s="149" t="s">
        <v>2359</v>
      </c>
      <c r="C1323" s="150"/>
      <c r="D1323" s="150"/>
      <c r="E1323" s="150"/>
      <c r="F1323" s="150"/>
      <c r="G1323" s="150"/>
      <c r="H1323" s="150"/>
      <c r="I1323" s="150"/>
      <c r="J1323" s="150"/>
      <c r="K1323" s="150"/>
      <c r="L1323" s="150"/>
      <c r="M1323" s="150"/>
      <c r="N1323" s="150"/>
      <c r="O1323" s="150"/>
      <c r="P1323" s="151"/>
    </row>
    <row r="1325" spans="2:19" x14ac:dyDescent="0.2">
      <c r="C1325" s="171" t="s">
        <v>676</v>
      </c>
    </row>
    <row r="1326" spans="2:19" x14ac:dyDescent="0.2">
      <c r="C1326" s="154" t="s">
        <v>663</v>
      </c>
    </row>
    <row r="1327" spans="2:19" x14ac:dyDescent="0.2">
      <c r="C1327" s="154" t="s">
        <v>1767</v>
      </c>
    </row>
    <row r="1328" spans="2:19" x14ac:dyDescent="0.2">
      <c r="C1328" s="154" t="s">
        <v>1768</v>
      </c>
    </row>
    <row r="1329" spans="2:16" x14ac:dyDescent="0.2">
      <c r="C1329" s="154" t="s">
        <v>1769</v>
      </c>
    </row>
    <row r="1330" spans="2:16" x14ac:dyDescent="0.2">
      <c r="C1330" s="154" t="s">
        <v>1770</v>
      </c>
    </row>
    <row r="1334" spans="2:16" ht="14" x14ac:dyDescent="0.2">
      <c r="B1334" s="149" t="s">
        <v>2360</v>
      </c>
      <c r="C1334" s="150"/>
      <c r="D1334" s="150"/>
      <c r="E1334" s="150"/>
      <c r="F1334" s="150"/>
      <c r="G1334" s="150"/>
      <c r="H1334" s="150"/>
      <c r="I1334" s="150"/>
      <c r="J1334" s="150"/>
      <c r="K1334" s="150"/>
      <c r="L1334" s="150"/>
      <c r="M1334" s="150"/>
      <c r="N1334" s="150"/>
      <c r="O1334" s="150"/>
      <c r="P1334" s="151"/>
    </row>
    <row r="1336" spans="2:16" x14ac:dyDescent="0.2">
      <c r="C1336" s="171" t="s">
        <v>2188</v>
      </c>
    </row>
    <row r="1337" spans="2:16" x14ac:dyDescent="0.2">
      <c r="C1337" s="154" t="s">
        <v>663</v>
      </c>
    </row>
    <row r="1338" spans="2:16" x14ac:dyDescent="0.2">
      <c r="C1338" s="153" t="s">
        <v>1771</v>
      </c>
    </row>
    <row r="1339" spans="2:16" x14ac:dyDescent="0.2">
      <c r="C1339" s="153" t="s">
        <v>1772</v>
      </c>
    </row>
    <row r="1340" spans="2:16" x14ac:dyDescent="0.2">
      <c r="C1340" s="153" t="s">
        <v>1755</v>
      </c>
    </row>
    <row r="1341" spans="2:16" x14ac:dyDescent="0.2">
      <c r="C1341" s="153" t="s">
        <v>1773</v>
      </c>
    </row>
    <row r="1342" spans="2:16" x14ac:dyDescent="0.2">
      <c r="C1342" s="153" t="s">
        <v>1757</v>
      </c>
    </row>
    <row r="1343" spans="2:16" x14ac:dyDescent="0.2">
      <c r="C1343" s="153" t="s">
        <v>1758</v>
      </c>
    </row>
    <row r="1344" spans="2:16" x14ac:dyDescent="0.2">
      <c r="C1344" s="153" t="s">
        <v>2361</v>
      </c>
    </row>
    <row r="1345" spans="2:9" x14ac:dyDescent="0.2">
      <c r="C1345" s="153" t="s">
        <v>2362</v>
      </c>
    </row>
    <row r="1346" spans="2:9" x14ac:dyDescent="0.2">
      <c r="G1346" s="153"/>
    </row>
    <row r="1349" spans="2:9" ht="14" x14ac:dyDescent="0.2">
      <c r="B1349" s="149" t="s">
        <v>1774</v>
      </c>
      <c r="C1349" s="150"/>
      <c r="D1349" s="150"/>
      <c r="E1349" s="150"/>
      <c r="F1349" s="150"/>
      <c r="G1349" s="150"/>
      <c r="H1349" s="150"/>
      <c r="I1349" s="151"/>
    </row>
    <row r="1351" spans="2:9" x14ac:dyDescent="0.2">
      <c r="C1351" s="171" t="s">
        <v>851</v>
      </c>
      <c r="H1351" s="171"/>
    </row>
    <row r="1352" spans="2:9" x14ac:dyDescent="0.2">
      <c r="C1352" s="154" t="s">
        <v>663</v>
      </c>
    </row>
    <row r="1353" spans="2:9" x14ac:dyDescent="0.2">
      <c r="C1353" s="154" t="s">
        <v>1775</v>
      </c>
    </row>
    <row r="1354" spans="2:9" x14ac:dyDescent="0.2">
      <c r="C1354" s="154" t="s">
        <v>1776</v>
      </c>
    </row>
    <row r="1355" spans="2:9" x14ac:dyDescent="0.2">
      <c r="C1355" s="154" t="s">
        <v>1777</v>
      </c>
    </row>
    <row r="1356" spans="2:9" x14ac:dyDescent="0.2">
      <c r="C1356" s="154" t="s">
        <v>1778</v>
      </c>
    </row>
    <row r="1357" spans="2:9" x14ac:dyDescent="0.2">
      <c r="C1357" s="154" t="s">
        <v>1779</v>
      </c>
    </row>
    <row r="1358" spans="2:9" x14ac:dyDescent="0.2">
      <c r="C1358" s="154" t="s">
        <v>1780</v>
      </c>
    </row>
    <row r="1359" spans="2:9" x14ac:dyDescent="0.2">
      <c r="C1359" s="154" t="s">
        <v>1781</v>
      </c>
    </row>
    <row r="1360" spans="2:9" x14ac:dyDescent="0.2">
      <c r="C1360" s="154" t="s">
        <v>1782</v>
      </c>
    </row>
    <row r="1361" spans="1:13" x14ac:dyDescent="0.2">
      <c r="C1361" s="154" t="s">
        <v>1783</v>
      </c>
    </row>
    <row r="1362" spans="1:13" x14ac:dyDescent="0.2">
      <c r="C1362" s="154" t="s">
        <v>1784</v>
      </c>
    </row>
    <row r="1363" spans="1:13" x14ac:dyDescent="0.2">
      <c r="C1363" s="154" t="s">
        <v>1489</v>
      </c>
    </row>
    <row r="1364" spans="1:13" x14ac:dyDescent="0.2">
      <c r="C1364" s="154" t="s">
        <v>1785</v>
      </c>
    </row>
    <row r="1368" spans="1:13" s="158" customFormat="1" ht="14" x14ac:dyDescent="0.2">
      <c r="A1368" s="155"/>
      <c r="B1368" s="149" t="s">
        <v>1786</v>
      </c>
      <c r="C1368" s="156"/>
      <c r="D1368" s="156"/>
      <c r="E1368" s="156"/>
      <c r="F1368" s="156"/>
      <c r="G1368" s="156"/>
      <c r="H1368" s="156"/>
      <c r="I1368" s="156"/>
      <c r="J1368" s="156"/>
      <c r="K1368" s="156"/>
      <c r="L1368" s="157"/>
    </row>
    <row r="1370" spans="1:13" x14ac:dyDescent="0.2">
      <c r="B1370" s="195"/>
      <c r="C1370" s="171" t="s">
        <v>2153</v>
      </c>
      <c r="I1370" s="171"/>
      <c r="M1370" s="171"/>
    </row>
    <row r="1371" spans="1:13" x14ac:dyDescent="0.2">
      <c r="C1371" s="154" t="s">
        <v>663</v>
      </c>
    </row>
    <row r="1372" spans="1:13" x14ac:dyDescent="0.2">
      <c r="C1372" s="154" t="s">
        <v>854</v>
      </c>
    </row>
    <row r="1373" spans="1:13" x14ac:dyDescent="0.2">
      <c r="C1373" s="154" t="s">
        <v>860</v>
      </c>
    </row>
    <row r="1374" spans="1:13" x14ac:dyDescent="0.2">
      <c r="C1374" s="154" t="s">
        <v>867</v>
      </c>
    </row>
    <row r="1375" spans="1:13" x14ac:dyDescent="0.2">
      <c r="C1375" s="154" t="s">
        <v>873</v>
      </c>
    </row>
    <row r="1376" spans="1:13" x14ac:dyDescent="0.2">
      <c r="C1376" s="154" t="s">
        <v>879</v>
      </c>
    </row>
    <row r="1377" spans="1:23" x14ac:dyDescent="0.2">
      <c r="C1377" s="154" t="s">
        <v>885</v>
      </c>
    </row>
    <row r="1378" spans="1:23" x14ac:dyDescent="0.2">
      <c r="C1378" s="154" t="s">
        <v>890</v>
      </c>
    </row>
    <row r="1379" spans="1:23" x14ac:dyDescent="0.2">
      <c r="C1379" s="154" t="s">
        <v>895</v>
      </c>
    </row>
    <row r="1380" spans="1:23" x14ac:dyDescent="0.2">
      <c r="C1380" s="154" t="s">
        <v>897</v>
      </c>
    </row>
    <row r="1381" spans="1:23" x14ac:dyDescent="0.2">
      <c r="C1381" s="154" t="s">
        <v>898</v>
      </c>
    </row>
    <row r="1382" spans="1:23" x14ac:dyDescent="0.2">
      <c r="C1382" s="154" t="s">
        <v>899</v>
      </c>
    </row>
    <row r="1383" spans="1:23" x14ac:dyDescent="0.2">
      <c r="C1383" s="154" t="s">
        <v>900</v>
      </c>
    </row>
    <row r="1384" spans="1:23" x14ac:dyDescent="0.2">
      <c r="C1384" s="154" t="s">
        <v>901</v>
      </c>
    </row>
    <row r="1385" spans="1:23" x14ac:dyDescent="0.2">
      <c r="C1385" s="159" t="s">
        <v>924</v>
      </c>
    </row>
    <row r="1389" spans="1:23" s="158" customFormat="1" ht="14" x14ac:dyDescent="0.2">
      <c r="A1389" s="155"/>
      <c r="B1389" s="149" t="s">
        <v>1787</v>
      </c>
      <c r="C1389" s="156"/>
      <c r="D1389" s="156"/>
      <c r="E1389" s="156"/>
      <c r="F1389" s="156"/>
      <c r="G1389" s="156"/>
      <c r="H1389" s="156"/>
      <c r="I1389" s="156"/>
      <c r="J1389" s="156"/>
      <c r="K1389" s="156"/>
      <c r="L1389" s="157"/>
      <c r="V1389" s="154"/>
      <c r="W1389" s="154"/>
    </row>
    <row r="1391" spans="1:23" x14ac:dyDescent="0.2">
      <c r="B1391" s="195"/>
      <c r="C1391" s="171" t="s">
        <v>2304</v>
      </c>
      <c r="E1391" s="195"/>
      <c r="G1391" s="171" t="s">
        <v>2350</v>
      </c>
      <c r="K1391" s="171"/>
      <c r="N1391" s="195"/>
      <c r="R1391" s="195"/>
      <c r="U1391" s="195"/>
    </row>
    <row r="1392" spans="1:23" x14ac:dyDescent="0.2">
      <c r="C1392" s="173" t="s">
        <v>2144</v>
      </c>
      <c r="G1392" s="154" t="s">
        <v>663</v>
      </c>
    </row>
    <row r="1393" spans="1:15" x14ac:dyDescent="0.2">
      <c r="C1393" s="173" t="s">
        <v>1788</v>
      </c>
      <c r="G1393" s="154" t="s">
        <v>855</v>
      </c>
    </row>
    <row r="1394" spans="1:15" x14ac:dyDescent="0.2">
      <c r="C1394" s="173" t="s">
        <v>1789</v>
      </c>
      <c r="G1394" s="154" t="s">
        <v>861</v>
      </c>
    </row>
    <row r="1395" spans="1:15" x14ac:dyDescent="0.2">
      <c r="C1395" s="173" t="s">
        <v>2195</v>
      </c>
    </row>
    <row r="1396" spans="1:15" x14ac:dyDescent="0.2">
      <c r="C1396" s="173" t="s">
        <v>2197</v>
      </c>
    </row>
    <row r="1397" spans="1:15" x14ac:dyDescent="0.2">
      <c r="B1397" s="159"/>
      <c r="C1397" s="159"/>
    </row>
    <row r="1398" spans="1:15" x14ac:dyDescent="0.2">
      <c r="B1398" s="159"/>
      <c r="C1398" s="159"/>
    </row>
    <row r="1400" spans="1:15" s="158" customFormat="1" ht="14" x14ac:dyDescent="0.2">
      <c r="A1400" s="155"/>
      <c r="B1400" s="149" t="s">
        <v>1790</v>
      </c>
      <c r="C1400" s="156"/>
      <c r="D1400" s="156"/>
      <c r="E1400" s="156"/>
      <c r="F1400" s="156"/>
      <c r="G1400" s="156"/>
      <c r="H1400" s="156"/>
      <c r="I1400" s="156"/>
      <c r="J1400" s="156"/>
      <c r="K1400" s="156"/>
      <c r="L1400" s="156"/>
      <c r="M1400" s="156"/>
      <c r="N1400" s="156"/>
      <c r="O1400" s="157"/>
    </row>
    <row r="1402" spans="1:15" x14ac:dyDescent="0.2">
      <c r="B1402" s="195"/>
      <c r="C1402" s="171" t="s">
        <v>2363</v>
      </c>
      <c r="H1402" s="171" t="s">
        <v>676</v>
      </c>
    </row>
    <row r="1403" spans="1:15" x14ac:dyDescent="0.2">
      <c r="C1403" s="154" t="s">
        <v>663</v>
      </c>
      <c r="H1403" s="154" t="s">
        <v>663</v>
      </c>
    </row>
    <row r="1404" spans="1:15" x14ac:dyDescent="0.2">
      <c r="C1404" s="154" t="s">
        <v>857</v>
      </c>
      <c r="H1404" s="154" t="s">
        <v>857</v>
      </c>
    </row>
    <row r="1405" spans="1:15" x14ac:dyDescent="0.2">
      <c r="C1405" s="154" t="s">
        <v>1791</v>
      </c>
      <c r="H1405" s="154" t="s">
        <v>906</v>
      </c>
    </row>
    <row r="1406" spans="1:15" x14ac:dyDescent="0.2">
      <c r="C1406" s="154" t="s">
        <v>1792</v>
      </c>
      <c r="H1406" s="154" t="s">
        <v>908</v>
      </c>
    </row>
    <row r="1407" spans="1:15" x14ac:dyDescent="0.2">
      <c r="C1407" s="154" t="s">
        <v>1793</v>
      </c>
      <c r="H1407" s="154" t="s">
        <v>911</v>
      </c>
    </row>
    <row r="1408" spans="1:15" x14ac:dyDescent="0.2">
      <c r="C1408" s="154" t="s">
        <v>1794</v>
      </c>
    </row>
    <row r="1409" spans="2:8" x14ac:dyDescent="0.2">
      <c r="C1409" s="154" t="s">
        <v>1795</v>
      </c>
    </row>
    <row r="1410" spans="2:8" x14ac:dyDescent="0.2">
      <c r="C1410" s="159" t="s">
        <v>924</v>
      </c>
    </row>
    <row r="1414" spans="2:8" ht="14" x14ac:dyDescent="0.2">
      <c r="B1414" s="149" t="s">
        <v>2364</v>
      </c>
      <c r="C1414" s="150"/>
      <c r="D1414" s="150"/>
      <c r="E1414" s="150"/>
      <c r="F1414" s="150"/>
      <c r="G1414" s="150"/>
      <c r="H1414" s="151"/>
    </row>
    <row r="1416" spans="2:8" x14ac:dyDescent="0.2">
      <c r="C1416" s="171" t="s">
        <v>829</v>
      </c>
    </row>
    <row r="1417" spans="2:8" x14ac:dyDescent="0.2">
      <c r="C1417" s="154" t="s">
        <v>689</v>
      </c>
    </row>
    <row r="1418" spans="2:8" x14ac:dyDescent="0.2">
      <c r="C1418" s="154" t="s">
        <v>964</v>
      </c>
    </row>
    <row r="1419" spans="2:8" x14ac:dyDescent="0.2">
      <c r="C1419" s="154" t="s">
        <v>969</v>
      </c>
    </row>
    <row r="1420" spans="2:8" x14ac:dyDescent="0.2">
      <c r="C1420" s="154" t="s">
        <v>973</v>
      </c>
    </row>
    <row r="1421" spans="2:8" x14ac:dyDescent="0.2">
      <c r="C1421" s="154" t="s">
        <v>977</v>
      </c>
    </row>
    <row r="1422" spans="2:8" x14ac:dyDescent="0.2">
      <c r="C1422" s="154" t="s">
        <v>980</v>
      </c>
    </row>
    <row r="1423" spans="2:8" x14ac:dyDescent="0.2">
      <c r="C1423" s="154" t="s">
        <v>983</v>
      </c>
    </row>
    <row r="1424" spans="2:8" x14ac:dyDescent="0.2">
      <c r="C1424" s="154" t="s">
        <v>986</v>
      </c>
    </row>
    <row r="1425" spans="3:3" x14ac:dyDescent="0.2">
      <c r="C1425" s="154" t="s">
        <v>989</v>
      </c>
    </row>
    <row r="1426" spans="3:3" x14ac:dyDescent="0.2">
      <c r="C1426" s="154" t="s">
        <v>992</v>
      </c>
    </row>
    <row r="1427" spans="3:3" x14ac:dyDescent="0.2">
      <c r="C1427" s="154" t="s">
        <v>995</v>
      </c>
    </row>
    <row r="1428" spans="3:3" x14ac:dyDescent="0.2">
      <c r="C1428" s="154" t="s">
        <v>998</v>
      </c>
    </row>
    <row r="1429" spans="3:3" x14ac:dyDescent="0.2">
      <c r="C1429" s="154" t="s">
        <v>1001</v>
      </c>
    </row>
    <row r="1430" spans="3:3" x14ac:dyDescent="0.2">
      <c r="C1430" s="154" t="s">
        <v>1004</v>
      </c>
    </row>
    <row r="1431" spans="3:3" x14ac:dyDescent="0.2">
      <c r="C1431" s="154" t="s">
        <v>1007</v>
      </c>
    </row>
    <row r="1432" spans="3:3" x14ac:dyDescent="0.2">
      <c r="C1432" s="154" t="s">
        <v>1010</v>
      </c>
    </row>
    <row r="1433" spans="3:3" x14ac:dyDescent="0.2">
      <c r="C1433" s="154" t="s">
        <v>1013</v>
      </c>
    </row>
    <row r="1434" spans="3:3" x14ac:dyDescent="0.2">
      <c r="C1434" s="154" t="s">
        <v>1016</v>
      </c>
    </row>
    <row r="1435" spans="3:3" x14ac:dyDescent="0.2">
      <c r="C1435" s="154" t="s">
        <v>1018</v>
      </c>
    </row>
    <row r="1436" spans="3:3" x14ac:dyDescent="0.2">
      <c r="C1436" s="154" t="s">
        <v>1020</v>
      </c>
    </row>
    <row r="1437" spans="3:3" x14ac:dyDescent="0.2">
      <c r="C1437" s="154" t="s">
        <v>1022</v>
      </c>
    </row>
    <row r="1441" spans="2:14" ht="14" x14ac:dyDescent="0.2">
      <c r="B1441" s="149" t="s">
        <v>1796</v>
      </c>
      <c r="C1441" s="150"/>
      <c r="D1441" s="150"/>
      <c r="E1441" s="150"/>
      <c r="F1441" s="150"/>
      <c r="G1441" s="150"/>
      <c r="H1441" s="151"/>
    </row>
    <row r="1443" spans="2:14" x14ac:dyDescent="0.2">
      <c r="C1443" s="171" t="s">
        <v>829</v>
      </c>
      <c r="H1443" s="171" t="s">
        <v>2365</v>
      </c>
      <c r="N1443" s="171"/>
    </row>
    <row r="1444" spans="2:14" x14ac:dyDescent="0.2">
      <c r="C1444" s="154" t="s">
        <v>689</v>
      </c>
      <c r="H1444" s="154" t="s">
        <v>663</v>
      </c>
    </row>
    <row r="1445" spans="2:14" x14ac:dyDescent="0.2">
      <c r="C1445" s="154" t="s">
        <v>964</v>
      </c>
      <c r="H1445" s="154" t="s">
        <v>967</v>
      </c>
    </row>
    <row r="1446" spans="2:14" x14ac:dyDescent="0.2">
      <c r="C1446" s="154" t="s">
        <v>969</v>
      </c>
      <c r="H1446" s="154" t="s">
        <v>971</v>
      </c>
    </row>
    <row r="1447" spans="2:14" x14ac:dyDescent="0.2">
      <c r="C1447" s="154" t="s">
        <v>973</v>
      </c>
      <c r="H1447" s="154" t="s">
        <v>975</v>
      </c>
    </row>
    <row r="1448" spans="2:14" x14ac:dyDescent="0.2">
      <c r="C1448" s="154" t="s">
        <v>977</v>
      </c>
    </row>
    <row r="1449" spans="2:14" x14ac:dyDescent="0.2">
      <c r="C1449" s="154" t="s">
        <v>980</v>
      </c>
    </row>
    <row r="1450" spans="2:14" x14ac:dyDescent="0.2">
      <c r="C1450" s="154" t="s">
        <v>983</v>
      </c>
    </row>
    <row r="1451" spans="2:14" x14ac:dyDescent="0.2">
      <c r="C1451" s="154" t="s">
        <v>986</v>
      </c>
    </row>
    <row r="1452" spans="2:14" x14ac:dyDescent="0.2">
      <c r="C1452" s="154" t="s">
        <v>989</v>
      </c>
    </row>
    <row r="1453" spans="2:14" x14ac:dyDescent="0.2">
      <c r="C1453" s="154" t="s">
        <v>992</v>
      </c>
    </row>
    <row r="1454" spans="2:14" x14ac:dyDescent="0.2">
      <c r="C1454" s="154" t="s">
        <v>995</v>
      </c>
    </row>
    <row r="1455" spans="2:14" x14ac:dyDescent="0.2">
      <c r="C1455" s="154" t="s">
        <v>998</v>
      </c>
    </row>
    <row r="1456" spans="2:14" x14ac:dyDescent="0.2">
      <c r="C1456" s="154" t="s">
        <v>1001</v>
      </c>
    </row>
    <row r="1457" spans="2:8" x14ac:dyDescent="0.2">
      <c r="C1457" s="154" t="s">
        <v>1004</v>
      </c>
    </row>
    <row r="1458" spans="2:8" x14ac:dyDescent="0.2">
      <c r="C1458" s="154" t="s">
        <v>1007</v>
      </c>
    </row>
    <row r="1459" spans="2:8" x14ac:dyDescent="0.2">
      <c r="C1459" s="154" t="s">
        <v>1010</v>
      </c>
    </row>
    <row r="1460" spans="2:8" x14ac:dyDescent="0.2">
      <c r="C1460" s="154" t="s">
        <v>1013</v>
      </c>
    </row>
    <row r="1461" spans="2:8" x14ac:dyDescent="0.2">
      <c r="C1461" s="154" t="s">
        <v>1016</v>
      </c>
    </row>
    <row r="1462" spans="2:8" x14ac:dyDescent="0.2">
      <c r="C1462" s="154" t="s">
        <v>1018</v>
      </c>
    </row>
    <row r="1463" spans="2:8" x14ac:dyDescent="0.2">
      <c r="C1463" s="154" t="s">
        <v>1020</v>
      </c>
    </row>
    <row r="1464" spans="2:8" x14ac:dyDescent="0.2">
      <c r="C1464" s="154" t="s">
        <v>1022</v>
      </c>
    </row>
    <row r="1468" spans="2:8" ht="14" x14ac:dyDescent="0.2">
      <c r="B1468" s="149" t="s">
        <v>2366</v>
      </c>
      <c r="C1468" s="150"/>
      <c r="D1468" s="150"/>
      <c r="E1468" s="150"/>
      <c r="F1468" s="150"/>
      <c r="G1468" s="150"/>
      <c r="H1468" s="151"/>
    </row>
    <row r="1470" spans="2:8" x14ac:dyDescent="0.2">
      <c r="C1470" s="171" t="s">
        <v>851</v>
      </c>
    </row>
    <row r="1471" spans="2:8" x14ac:dyDescent="0.2">
      <c r="C1471" s="154" t="s">
        <v>689</v>
      </c>
    </row>
    <row r="1472" spans="2:8" x14ac:dyDescent="0.2">
      <c r="C1472" s="154" t="s">
        <v>1035</v>
      </c>
    </row>
    <row r="1473" spans="2:8" x14ac:dyDescent="0.2">
      <c r="C1473" s="154" t="s">
        <v>1036</v>
      </c>
    </row>
    <row r="1474" spans="2:8" x14ac:dyDescent="0.2">
      <c r="C1474" s="154" t="s">
        <v>1038</v>
      </c>
    </row>
    <row r="1475" spans="2:8" x14ac:dyDescent="0.2">
      <c r="C1475" s="154" t="s">
        <v>1040</v>
      </c>
    </row>
    <row r="1476" spans="2:8" x14ac:dyDescent="0.2">
      <c r="C1476" s="154" t="s">
        <v>1042</v>
      </c>
    </row>
    <row r="1477" spans="2:8" x14ac:dyDescent="0.2">
      <c r="C1477" s="154" t="s">
        <v>1044</v>
      </c>
    </row>
    <row r="1478" spans="2:8" x14ac:dyDescent="0.2">
      <c r="C1478" s="154" t="s">
        <v>1045</v>
      </c>
    </row>
    <row r="1479" spans="2:8" x14ac:dyDescent="0.2">
      <c r="C1479" s="154" t="s">
        <v>1047</v>
      </c>
    </row>
    <row r="1480" spans="2:8" x14ac:dyDescent="0.2">
      <c r="C1480" s="154" t="s">
        <v>1050</v>
      </c>
    </row>
    <row r="1481" spans="2:8" x14ac:dyDescent="0.2">
      <c r="C1481" s="154" t="s">
        <v>1053</v>
      </c>
    </row>
    <row r="1482" spans="2:8" x14ac:dyDescent="0.2">
      <c r="C1482" s="154" t="s">
        <v>1056</v>
      </c>
    </row>
    <row r="1483" spans="2:8" x14ac:dyDescent="0.2">
      <c r="C1483" s="154" t="s">
        <v>1057</v>
      </c>
    </row>
    <row r="1487" spans="2:8" ht="14.15" customHeight="1" x14ac:dyDescent="0.2">
      <c r="B1487" s="149" t="s">
        <v>2367</v>
      </c>
      <c r="C1487" s="150"/>
      <c r="D1487" s="150"/>
      <c r="E1487" s="182"/>
      <c r="F1487" s="150"/>
      <c r="G1487" s="150"/>
      <c r="H1487" s="151"/>
    </row>
    <row r="1488" spans="2:8" ht="9.65" customHeight="1" x14ac:dyDescent="0.2"/>
    <row r="1489" spans="3:3" ht="9.65" customHeight="1" x14ac:dyDescent="0.2">
      <c r="C1489" s="171" t="s">
        <v>2368</v>
      </c>
    </row>
    <row r="1490" spans="3:3" ht="9.65" customHeight="1" x14ac:dyDescent="0.2">
      <c r="C1490" s="154" t="s">
        <v>689</v>
      </c>
    </row>
    <row r="1491" spans="3:3" ht="9.65" customHeight="1" x14ac:dyDescent="0.2">
      <c r="C1491" s="154" t="s">
        <v>1035</v>
      </c>
    </row>
    <row r="1492" spans="3:3" ht="9.65" customHeight="1" x14ac:dyDescent="0.2">
      <c r="C1492" s="154" t="s">
        <v>1036</v>
      </c>
    </row>
    <row r="1493" spans="3:3" ht="9.65" customHeight="1" x14ac:dyDescent="0.2">
      <c r="C1493" s="154" t="s">
        <v>1038</v>
      </c>
    </row>
    <row r="1494" spans="3:3" ht="9.65" customHeight="1" x14ac:dyDescent="0.2">
      <c r="C1494" s="154" t="s">
        <v>1040</v>
      </c>
    </row>
    <row r="1495" spans="3:3" ht="9.65" customHeight="1" x14ac:dyDescent="0.2">
      <c r="C1495" s="154" t="s">
        <v>1042</v>
      </c>
    </row>
    <row r="1496" spans="3:3" ht="9.65" customHeight="1" x14ac:dyDescent="0.2">
      <c r="C1496" s="154" t="s">
        <v>1044</v>
      </c>
    </row>
    <row r="1497" spans="3:3" ht="9.65" customHeight="1" x14ac:dyDescent="0.2">
      <c r="C1497" s="154" t="s">
        <v>1045</v>
      </c>
    </row>
    <row r="1498" spans="3:3" ht="9.65" customHeight="1" x14ac:dyDescent="0.2">
      <c r="C1498" s="154" t="s">
        <v>1047</v>
      </c>
    </row>
    <row r="1499" spans="3:3" ht="9.65" customHeight="1" x14ac:dyDescent="0.2">
      <c r="C1499" s="154" t="s">
        <v>1050</v>
      </c>
    </row>
    <row r="1500" spans="3:3" ht="9.65" customHeight="1" x14ac:dyDescent="0.2">
      <c r="C1500" s="154" t="s">
        <v>1053</v>
      </c>
    </row>
    <row r="1501" spans="3:3" ht="9.65" customHeight="1" x14ac:dyDescent="0.2">
      <c r="C1501" s="154" t="s">
        <v>1056</v>
      </c>
    </row>
    <row r="1502" spans="3:3" ht="9.65" customHeight="1" x14ac:dyDescent="0.2">
      <c r="C1502" s="154" t="s">
        <v>1057</v>
      </c>
    </row>
    <row r="1503" spans="3:3" ht="9.65" customHeight="1" x14ac:dyDescent="0.2"/>
    <row r="1504" spans="3:3" ht="9.65" customHeight="1" x14ac:dyDescent="0.2"/>
    <row r="1505" spans="2:9" ht="9.65" customHeight="1" x14ac:dyDescent="0.2"/>
    <row r="1506" spans="2:9" ht="14.15" customHeight="1" x14ac:dyDescent="0.2">
      <c r="B1506" s="149" t="s">
        <v>1797</v>
      </c>
      <c r="C1506" s="150"/>
      <c r="D1506" s="150"/>
      <c r="E1506" s="150"/>
      <c r="F1506" s="182"/>
      <c r="G1506" s="150"/>
      <c r="H1506" s="150"/>
      <c r="I1506" s="151"/>
    </row>
    <row r="1507" spans="2:9" ht="9.65" customHeight="1" x14ac:dyDescent="0.2">
      <c r="E1507" s="171"/>
    </row>
    <row r="1508" spans="2:9" ht="9.65" customHeight="1" x14ac:dyDescent="0.2">
      <c r="C1508" s="171" t="s">
        <v>2369</v>
      </c>
    </row>
    <row r="1509" spans="2:9" ht="9.65" customHeight="1" x14ac:dyDescent="0.2">
      <c r="C1509" s="154" t="s">
        <v>689</v>
      </c>
    </row>
    <row r="1510" spans="2:9" ht="9.65" customHeight="1" x14ac:dyDescent="0.2">
      <c r="C1510" s="154" t="s">
        <v>1071</v>
      </c>
    </row>
    <row r="1511" spans="2:9" ht="9.65" customHeight="1" x14ac:dyDescent="0.2">
      <c r="C1511" s="154" t="s">
        <v>1072</v>
      </c>
    </row>
    <row r="1512" spans="2:9" ht="9.65" customHeight="1" x14ac:dyDescent="0.2">
      <c r="C1512" s="154" t="s">
        <v>1073</v>
      </c>
    </row>
    <row r="1513" spans="2:9" ht="9.65" customHeight="1" x14ac:dyDescent="0.2">
      <c r="C1513" s="154" t="s">
        <v>1074</v>
      </c>
    </row>
    <row r="1514" spans="2:9" ht="9.65" customHeight="1" x14ac:dyDescent="0.2">
      <c r="C1514" s="154" t="s">
        <v>1075</v>
      </c>
    </row>
    <row r="1515" spans="2:9" ht="9.65" customHeight="1" x14ac:dyDescent="0.2">
      <c r="C1515" s="154" t="s">
        <v>1076</v>
      </c>
    </row>
    <row r="1516" spans="2:9" ht="9.65" customHeight="1" x14ac:dyDescent="0.2">
      <c r="C1516" s="154" t="s">
        <v>1077</v>
      </c>
    </row>
    <row r="1517" spans="2:9" ht="9.65" customHeight="1" x14ac:dyDescent="0.2">
      <c r="C1517" s="154" t="s">
        <v>1078</v>
      </c>
    </row>
    <row r="1518" spans="2:9" ht="9.65" customHeight="1" x14ac:dyDescent="0.2">
      <c r="C1518" s="154" t="s">
        <v>1079</v>
      </c>
    </row>
    <row r="1519" spans="2:9" ht="9.65" customHeight="1" x14ac:dyDescent="0.2">
      <c r="C1519" s="154" t="s">
        <v>1080</v>
      </c>
    </row>
    <row r="1520" spans="2:9" ht="9.65" customHeight="1" x14ac:dyDescent="0.2">
      <c r="C1520" s="154" t="s">
        <v>1081</v>
      </c>
    </row>
    <row r="1521" spans="2:31" ht="9.65" customHeight="1" x14ac:dyDescent="0.2">
      <c r="C1521" s="154" t="s">
        <v>1082</v>
      </c>
    </row>
    <row r="1522" spans="2:31" ht="9.65" customHeight="1" x14ac:dyDescent="0.2">
      <c r="C1522" s="154" t="s">
        <v>1083</v>
      </c>
    </row>
    <row r="1523" spans="2:31" ht="9.65" customHeight="1" x14ac:dyDescent="0.2"/>
    <row r="1524" spans="2:31" ht="9.65" customHeight="1" x14ac:dyDescent="0.2"/>
    <row r="1525" spans="2:31" ht="9.65" customHeight="1" x14ac:dyDescent="0.2"/>
    <row r="1526" spans="2:31" ht="14" x14ac:dyDescent="0.2">
      <c r="B1526" s="149" t="s">
        <v>1798</v>
      </c>
      <c r="C1526" s="150"/>
      <c r="D1526" s="150"/>
      <c r="E1526" s="150"/>
      <c r="F1526" s="150"/>
      <c r="G1526" s="150"/>
      <c r="H1526" s="150"/>
      <c r="I1526" s="150"/>
      <c r="J1526" s="150"/>
      <c r="K1526" s="150"/>
      <c r="L1526" s="150"/>
      <c r="M1526" s="150"/>
      <c r="N1526" s="150"/>
      <c r="O1526" s="150"/>
      <c r="P1526" s="150"/>
      <c r="Q1526" s="151"/>
    </row>
    <row r="1527" spans="2:31" x14ac:dyDescent="0.15">
      <c r="P1527" s="163"/>
      <c r="Q1527" s="184"/>
      <c r="R1527" s="184"/>
      <c r="S1527" s="184"/>
      <c r="T1527" s="184"/>
    </row>
    <row r="1528" spans="2:31" x14ac:dyDescent="0.2">
      <c r="C1528" s="170" t="s">
        <v>1799</v>
      </c>
      <c r="D1528" s="171"/>
      <c r="E1528" s="171"/>
      <c r="H1528" s="170" t="s">
        <v>1800</v>
      </c>
      <c r="O1528" s="170" t="s">
        <v>1801</v>
      </c>
      <c r="Y1528" s="187"/>
      <c r="Z1528" s="187"/>
      <c r="AE1528" s="187"/>
    </row>
    <row r="1529" spans="2:31" x14ac:dyDescent="0.2">
      <c r="C1529" s="188" t="s">
        <v>2144</v>
      </c>
      <c r="H1529" s="189" t="s">
        <v>2144</v>
      </c>
      <c r="O1529" s="163" t="s">
        <v>2144</v>
      </c>
      <c r="Y1529" s="153"/>
      <c r="Z1529" s="153"/>
      <c r="AE1529" s="153"/>
    </row>
    <row r="1530" spans="2:31" x14ac:dyDescent="0.2">
      <c r="C1530" s="163" t="s">
        <v>2370</v>
      </c>
      <c r="H1530" s="189" t="s">
        <v>2370</v>
      </c>
      <c r="O1530" s="163" t="s">
        <v>2370</v>
      </c>
      <c r="Y1530" s="153"/>
      <c r="Z1530" s="153"/>
      <c r="AE1530" s="153"/>
    </row>
    <row r="1531" spans="2:31" x14ac:dyDescent="0.2">
      <c r="C1531" s="163" t="s">
        <v>2371</v>
      </c>
      <c r="H1531" s="189" t="s">
        <v>2372</v>
      </c>
      <c r="O1531" s="163" t="s">
        <v>1132</v>
      </c>
      <c r="Y1531" s="153"/>
      <c r="Z1531" s="153"/>
      <c r="AE1531" s="153"/>
    </row>
    <row r="1532" spans="2:31" x14ac:dyDescent="0.2">
      <c r="C1532" s="163" t="s">
        <v>2373</v>
      </c>
      <c r="H1532" s="189" t="s">
        <v>2374</v>
      </c>
      <c r="O1532" s="163" t="s">
        <v>1802</v>
      </c>
      <c r="Y1532" s="153"/>
      <c r="Z1532" s="153"/>
      <c r="AE1532" s="153"/>
    </row>
    <row r="1533" spans="2:31" x14ac:dyDescent="0.2">
      <c r="C1533" s="163" t="s">
        <v>2375</v>
      </c>
      <c r="H1533" s="189" t="s">
        <v>2376</v>
      </c>
      <c r="O1533" s="163" t="s">
        <v>1803</v>
      </c>
      <c r="Y1533" s="153"/>
      <c r="Z1533" s="153"/>
      <c r="AE1533" s="153"/>
    </row>
    <row r="1534" spans="2:31" x14ac:dyDescent="0.2">
      <c r="C1534" s="163" t="s">
        <v>2377</v>
      </c>
      <c r="H1534" s="189" t="s">
        <v>2378</v>
      </c>
      <c r="O1534" s="163" t="s">
        <v>1804</v>
      </c>
      <c r="Y1534" s="153"/>
      <c r="Z1534" s="153"/>
      <c r="AE1534" s="153"/>
    </row>
    <row r="1535" spans="2:31" x14ac:dyDescent="0.2">
      <c r="C1535" s="153" t="s">
        <v>1805</v>
      </c>
      <c r="H1535" s="189" t="s">
        <v>1806</v>
      </c>
      <c r="O1535" s="163" t="s">
        <v>1807</v>
      </c>
      <c r="Y1535" s="153"/>
      <c r="Z1535" s="153"/>
      <c r="AE1535" s="153"/>
    </row>
    <row r="1536" spans="2:31" x14ac:dyDescent="0.2">
      <c r="C1536" s="153" t="s">
        <v>1808</v>
      </c>
      <c r="H1536" s="189" t="s">
        <v>1809</v>
      </c>
      <c r="O1536" s="163" t="s">
        <v>1810</v>
      </c>
      <c r="Y1536" s="153"/>
      <c r="Z1536" s="153"/>
      <c r="AE1536" s="153"/>
    </row>
    <row r="1537" spans="3:31" x14ac:dyDescent="0.2">
      <c r="C1537" s="153" t="s">
        <v>1811</v>
      </c>
      <c r="H1537" s="189" t="s">
        <v>1812</v>
      </c>
      <c r="O1537" s="163" t="s">
        <v>1813</v>
      </c>
      <c r="Y1537" s="153"/>
      <c r="Z1537" s="153"/>
      <c r="AE1537" s="153"/>
    </row>
    <row r="1538" spans="3:31" x14ac:dyDescent="0.2">
      <c r="C1538" s="153" t="s">
        <v>1814</v>
      </c>
      <c r="H1538" s="189" t="s">
        <v>1815</v>
      </c>
      <c r="O1538" s="163" t="s">
        <v>1816</v>
      </c>
      <c r="Y1538" s="153"/>
      <c r="Z1538" s="153"/>
      <c r="AE1538" s="153"/>
    </row>
    <row r="1539" spans="3:31" x14ac:dyDescent="0.15">
      <c r="C1539" s="153" t="s">
        <v>1817</v>
      </c>
      <c r="H1539" s="189" t="s">
        <v>1818</v>
      </c>
      <c r="O1539" s="190" t="s">
        <v>2377</v>
      </c>
      <c r="Y1539" s="153"/>
      <c r="Z1539" s="153"/>
      <c r="AE1539" s="153"/>
    </row>
    <row r="1540" spans="3:31" x14ac:dyDescent="0.2">
      <c r="C1540" s="153" t="s">
        <v>1819</v>
      </c>
      <c r="H1540" s="189" t="s">
        <v>1820</v>
      </c>
      <c r="O1540" s="163" t="s">
        <v>1286</v>
      </c>
      <c r="Y1540" s="153"/>
      <c r="Z1540" s="153"/>
      <c r="AE1540" s="153"/>
    </row>
    <row r="1541" spans="3:31" x14ac:dyDescent="0.2">
      <c r="C1541" s="153" t="s">
        <v>1821</v>
      </c>
      <c r="H1541" s="189" t="s">
        <v>1822</v>
      </c>
      <c r="O1541" s="163" t="s">
        <v>1290</v>
      </c>
      <c r="Y1541" s="153"/>
      <c r="Z1541" s="153"/>
      <c r="AE1541" s="153"/>
    </row>
    <row r="1542" spans="3:31" x14ac:dyDescent="0.2">
      <c r="C1542" s="153" t="s">
        <v>1823</v>
      </c>
      <c r="H1542" s="189" t="s">
        <v>1824</v>
      </c>
      <c r="O1542" s="163" t="s">
        <v>1294</v>
      </c>
      <c r="Y1542" s="153"/>
      <c r="Z1542" s="153"/>
      <c r="AE1542" s="153"/>
    </row>
    <row r="1543" spans="3:31" x14ac:dyDescent="0.15">
      <c r="C1543" s="153" t="s">
        <v>1825</v>
      </c>
      <c r="H1543" s="184" t="s">
        <v>2377</v>
      </c>
      <c r="O1543" s="163" t="s">
        <v>1298</v>
      </c>
      <c r="Y1543" s="153"/>
      <c r="Z1543" s="153"/>
      <c r="AE1543" s="153"/>
    </row>
    <row r="1544" spans="3:31" x14ac:dyDescent="0.2">
      <c r="C1544" s="153" t="s">
        <v>1826</v>
      </c>
      <c r="H1544" s="189" t="s">
        <v>1827</v>
      </c>
      <c r="O1544" s="163" t="s">
        <v>1301</v>
      </c>
      <c r="Y1544" s="153"/>
      <c r="Z1544" s="153"/>
      <c r="AE1544" s="153"/>
    </row>
    <row r="1545" spans="3:31" x14ac:dyDescent="0.2">
      <c r="C1545" s="163" t="s">
        <v>2379</v>
      </c>
      <c r="H1545" s="189" t="s">
        <v>1828</v>
      </c>
      <c r="O1545" s="163" t="s">
        <v>1303</v>
      </c>
      <c r="Y1545" s="153"/>
      <c r="Z1545" s="153"/>
      <c r="AE1545" s="153"/>
    </row>
    <row r="1546" spans="3:31" x14ac:dyDescent="0.2">
      <c r="C1546" s="153" t="s">
        <v>1829</v>
      </c>
      <c r="H1546" s="189" t="s">
        <v>1830</v>
      </c>
      <c r="O1546" s="163" t="s">
        <v>1305</v>
      </c>
      <c r="R1546" s="153"/>
      <c r="Y1546" s="153"/>
      <c r="Z1546" s="153"/>
      <c r="AE1546" s="153"/>
    </row>
    <row r="1547" spans="3:31" x14ac:dyDescent="0.2">
      <c r="C1547" s="153" t="s">
        <v>1831</v>
      </c>
      <c r="H1547" s="189" t="s">
        <v>1832</v>
      </c>
      <c r="R1547" s="153"/>
      <c r="X1547" s="163"/>
      <c r="Y1547" s="153"/>
      <c r="Z1547" s="153"/>
      <c r="AE1547" s="153"/>
    </row>
    <row r="1548" spans="3:31" x14ac:dyDescent="0.2">
      <c r="C1548" s="153" t="s">
        <v>1833</v>
      </c>
      <c r="H1548" s="189" t="s">
        <v>1834</v>
      </c>
      <c r="R1548" s="153"/>
      <c r="X1548" s="153"/>
      <c r="Y1548" s="153"/>
      <c r="Z1548" s="153"/>
      <c r="AE1548" s="153"/>
    </row>
    <row r="1549" spans="3:31" x14ac:dyDescent="0.2">
      <c r="C1549" s="153" t="s">
        <v>1835</v>
      </c>
      <c r="H1549" s="189" t="s">
        <v>1836</v>
      </c>
      <c r="R1549" s="153"/>
      <c r="X1549" s="153"/>
      <c r="Y1549" s="153"/>
      <c r="Z1549" s="153"/>
      <c r="AE1549" s="153"/>
    </row>
    <row r="1550" spans="3:31" x14ac:dyDescent="0.2">
      <c r="C1550" s="153" t="s">
        <v>1837</v>
      </c>
      <c r="H1550" s="189" t="s">
        <v>1838</v>
      </c>
      <c r="R1550" s="153"/>
      <c r="X1550" s="153"/>
      <c r="Y1550" s="153"/>
      <c r="Z1550" s="153"/>
      <c r="AE1550" s="153"/>
    </row>
    <row r="1551" spans="3:31" x14ac:dyDescent="0.15">
      <c r="C1551" s="153" t="s">
        <v>1839</v>
      </c>
      <c r="H1551" s="184" t="s">
        <v>2380</v>
      </c>
      <c r="Q1551" s="153"/>
      <c r="X1551" s="153"/>
      <c r="Y1551" s="153"/>
      <c r="Z1551" s="153"/>
      <c r="AE1551" s="153"/>
    </row>
    <row r="1552" spans="3:31" x14ac:dyDescent="0.15">
      <c r="C1552" s="153" t="s">
        <v>1840</v>
      </c>
      <c r="H1552" s="184" t="s">
        <v>2381</v>
      </c>
      <c r="Q1552" s="153"/>
      <c r="X1552" s="153"/>
      <c r="Y1552" s="153"/>
      <c r="Z1552" s="153"/>
      <c r="AE1552" s="153"/>
    </row>
    <row r="1553" spans="3:28" x14ac:dyDescent="0.15">
      <c r="C1553" s="153" t="s">
        <v>1841</v>
      </c>
      <c r="H1553" s="184" t="s">
        <v>2382</v>
      </c>
      <c r="N1553" s="153"/>
      <c r="Q1553" s="153"/>
      <c r="X1553" s="153"/>
      <c r="Y1553" s="153"/>
      <c r="Z1553" s="153"/>
      <c r="AA1553" s="153"/>
      <c r="AB1553" s="153"/>
    </row>
    <row r="1554" spans="3:28" x14ac:dyDescent="0.15">
      <c r="C1554" s="153" t="s">
        <v>1842</v>
      </c>
      <c r="I1554" s="153"/>
      <c r="N1554" s="153"/>
      <c r="P1554" s="153"/>
      <c r="Q1554" s="190"/>
      <c r="X1554" s="153"/>
      <c r="Y1554" s="153"/>
      <c r="Z1554" s="153"/>
      <c r="AA1554" s="153"/>
      <c r="AB1554" s="153"/>
    </row>
    <row r="1555" spans="3:28" x14ac:dyDescent="0.2">
      <c r="C1555" s="153" t="s">
        <v>1843</v>
      </c>
      <c r="H1555" s="163"/>
      <c r="J1555" s="153"/>
      <c r="N1555" s="153"/>
      <c r="Q1555" s="153"/>
      <c r="S1555" s="153"/>
      <c r="U1555" s="153"/>
    </row>
    <row r="1556" spans="3:28" x14ac:dyDescent="0.15">
      <c r="C1556" s="153" t="s">
        <v>2383</v>
      </c>
      <c r="H1556" s="163"/>
      <c r="J1556" s="153"/>
      <c r="N1556" s="153"/>
      <c r="P1556" s="153"/>
      <c r="Q1556" s="153"/>
      <c r="R1556" s="153"/>
      <c r="S1556" s="153"/>
      <c r="U1556" s="153"/>
      <c r="V1556" s="153"/>
      <c r="W1556" s="153"/>
      <c r="X1556" s="153"/>
      <c r="Y1556" s="153"/>
      <c r="Z1556" s="190"/>
    </row>
    <row r="1557" spans="3:28" x14ac:dyDescent="0.15">
      <c r="C1557" s="153" t="s">
        <v>1844</v>
      </c>
      <c r="H1557" s="163"/>
      <c r="J1557" s="153"/>
      <c r="N1557" s="190"/>
      <c r="O1557" s="190"/>
      <c r="P1557" s="153"/>
      <c r="Q1557" s="153"/>
      <c r="R1557" s="153"/>
      <c r="S1557" s="153"/>
      <c r="U1557" s="153"/>
      <c r="V1557" s="153"/>
      <c r="W1557" s="153"/>
      <c r="X1557" s="190"/>
      <c r="Y1557" s="190"/>
      <c r="Z1557" s="190"/>
    </row>
    <row r="1558" spans="3:28" x14ac:dyDescent="0.15">
      <c r="C1558" s="153" t="s">
        <v>1845</v>
      </c>
      <c r="D1558" s="184"/>
      <c r="E1558" s="184"/>
      <c r="H1558" s="163"/>
      <c r="J1558" s="153"/>
      <c r="N1558" s="153"/>
      <c r="O1558" s="153"/>
      <c r="P1558" s="153"/>
      <c r="Q1558" s="153"/>
      <c r="R1558" s="153"/>
      <c r="S1558" s="153"/>
      <c r="U1558" s="153"/>
      <c r="V1558" s="153"/>
      <c r="W1558" s="153"/>
      <c r="X1558" s="190"/>
      <c r="Y1558" s="190"/>
      <c r="Z1558" s="190"/>
    </row>
    <row r="1559" spans="3:28" x14ac:dyDescent="0.15">
      <c r="C1559" s="153" t="s">
        <v>1846</v>
      </c>
      <c r="D1559" s="184"/>
      <c r="E1559" s="184"/>
      <c r="H1559" s="163"/>
      <c r="J1559" s="153"/>
      <c r="N1559" s="153"/>
      <c r="O1559" s="153"/>
      <c r="P1559" s="153"/>
      <c r="Q1559" s="153"/>
      <c r="R1559" s="190"/>
      <c r="S1559" s="190"/>
      <c r="U1559" s="190"/>
      <c r="V1559" s="153"/>
      <c r="W1559" s="153"/>
      <c r="X1559" s="153"/>
      <c r="Y1559" s="153"/>
      <c r="Z1559" s="153"/>
    </row>
    <row r="1560" spans="3:28" x14ac:dyDescent="0.15">
      <c r="C1560" s="153" t="s">
        <v>1847</v>
      </c>
      <c r="D1560" s="184"/>
      <c r="E1560" s="184"/>
      <c r="H1560" s="163"/>
      <c r="J1560" s="153"/>
      <c r="K1560" s="153"/>
      <c r="O1560" s="153"/>
      <c r="P1560" s="153"/>
      <c r="Q1560" s="153"/>
      <c r="R1560" s="153"/>
      <c r="S1560" s="190"/>
      <c r="T1560" s="190"/>
      <c r="U1560" s="190"/>
      <c r="V1560" s="153"/>
      <c r="W1560" s="153"/>
      <c r="X1560" s="153"/>
      <c r="Y1560" s="153"/>
      <c r="Z1560" s="153"/>
    </row>
    <row r="1561" spans="3:28" x14ac:dyDescent="0.15">
      <c r="C1561" s="153" t="s">
        <v>1848</v>
      </c>
      <c r="D1561" s="184"/>
      <c r="E1561" s="184"/>
      <c r="H1561" s="163"/>
      <c r="J1561" s="153"/>
      <c r="K1561" s="153"/>
      <c r="O1561" s="153"/>
      <c r="P1561" s="153"/>
      <c r="Q1561" s="153"/>
      <c r="R1561" s="153"/>
      <c r="S1561" s="190"/>
      <c r="T1561" s="190"/>
      <c r="U1561" s="190"/>
      <c r="V1561" s="153"/>
      <c r="W1561" s="153"/>
      <c r="X1561" s="153"/>
      <c r="Y1561" s="153"/>
      <c r="Z1561" s="153"/>
    </row>
    <row r="1562" spans="3:28" x14ac:dyDescent="0.15">
      <c r="C1562" s="153" t="s">
        <v>1849</v>
      </c>
      <c r="D1562" s="184"/>
      <c r="E1562" s="184"/>
      <c r="H1562" s="163"/>
      <c r="J1562" s="153"/>
      <c r="K1562" s="153"/>
      <c r="O1562" s="153"/>
      <c r="P1562" s="153"/>
      <c r="Q1562" s="153"/>
      <c r="R1562" s="153"/>
      <c r="S1562" s="190"/>
      <c r="T1562" s="190"/>
      <c r="U1562" s="190"/>
      <c r="V1562" s="153"/>
      <c r="W1562" s="153"/>
      <c r="X1562" s="153"/>
      <c r="Y1562" s="153"/>
      <c r="Z1562" s="153"/>
    </row>
    <row r="1563" spans="3:28" x14ac:dyDescent="0.15">
      <c r="C1563" s="153" t="s">
        <v>1850</v>
      </c>
      <c r="D1563" s="184"/>
      <c r="E1563" s="184"/>
      <c r="H1563" s="163"/>
      <c r="J1563" s="153"/>
      <c r="K1563" s="153"/>
      <c r="O1563" s="153"/>
      <c r="P1563" s="153"/>
      <c r="Q1563" s="153"/>
      <c r="R1563" s="153"/>
      <c r="S1563" s="190"/>
      <c r="T1563" s="190"/>
      <c r="U1563" s="190"/>
      <c r="V1563" s="153"/>
      <c r="W1563" s="153"/>
      <c r="X1563" s="153"/>
      <c r="Y1563" s="153"/>
      <c r="Z1563" s="153"/>
    </row>
    <row r="1564" spans="3:28" x14ac:dyDescent="0.15">
      <c r="C1564" s="153" t="s">
        <v>1851</v>
      </c>
      <c r="D1564" s="184"/>
      <c r="E1564" s="184"/>
      <c r="H1564" s="163"/>
      <c r="J1564" s="153"/>
      <c r="K1564" s="153"/>
      <c r="L1564" s="153"/>
      <c r="N1564" s="153"/>
      <c r="O1564" s="153"/>
      <c r="P1564" s="153"/>
      <c r="Q1564" s="153"/>
      <c r="R1564" s="153"/>
      <c r="S1564" s="190"/>
      <c r="T1564" s="190"/>
      <c r="U1564" s="190"/>
      <c r="V1564" s="153"/>
      <c r="W1564" s="153"/>
      <c r="X1564" s="153"/>
      <c r="Y1564" s="153"/>
      <c r="Z1564" s="153"/>
    </row>
    <row r="1565" spans="3:28" x14ac:dyDescent="0.15">
      <c r="C1565" s="153" t="s">
        <v>1852</v>
      </c>
      <c r="D1565" s="184"/>
      <c r="E1565" s="184"/>
      <c r="H1565" s="163"/>
      <c r="J1565" s="153"/>
      <c r="K1565" s="153"/>
      <c r="L1565" s="153"/>
      <c r="N1565" s="153"/>
      <c r="O1565" s="153"/>
      <c r="P1565" s="153"/>
      <c r="Q1565" s="153"/>
      <c r="R1565" s="153"/>
      <c r="S1565" s="190"/>
      <c r="T1565" s="190"/>
      <c r="U1565" s="190"/>
      <c r="V1565" s="153"/>
      <c r="W1565" s="153"/>
      <c r="X1565" s="153"/>
      <c r="Y1565" s="153"/>
      <c r="Z1565" s="153"/>
    </row>
    <row r="1566" spans="3:28" x14ac:dyDescent="0.15">
      <c r="C1566" s="153" t="s">
        <v>1853</v>
      </c>
      <c r="D1566" s="184"/>
      <c r="E1566" s="184"/>
      <c r="H1566" s="163"/>
      <c r="J1566" s="153"/>
      <c r="K1566" s="153"/>
      <c r="L1566" s="153"/>
      <c r="N1566" s="153"/>
      <c r="O1566" s="153"/>
      <c r="P1566" s="153"/>
      <c r="Q1566" s="153"/>
      <c r="R1566" s="153"/>
      <c r="S1566" s="190"/>
      <c r="T1566" s="190"/>
      <c r="U1566" s="190"/>
      <c r="V1566" s="153"/>
      <c r="W1566" s="153"/>
      <c r="X1566" s="153"/>
      <c r="Y1566" s="153"/>
      <c r="Z1566" s="153"/>
    </row>
    <row r="1567" spans="3:28" x14ac:dyDescent="0.15">
      <c r="C1567" s="153" t="s">
        <v>2384</v>
      </c>
      <c r="I1567" s="153"/>
      <c r="J1567" s="153"/>
      <c r="K1567" s="153"/>
      <c r="L1567" s="153"/>
      <c r="N1567" s="153"/>
      <c r="O1567" s="153"/>
      <c r="P1567" s="153"/>
      <c r="Q1567" s="163"/>
      <c r="R1567" s="190"/>
      <c r="S1567" s="190"/>
      <c r="T1567" s="190"/>
      <c r="U1567" s="190"/>
      <c r="V1567" s="153"/>
      <c r="W1567" s="153"/>
      <c r="X1567" s="153"/>
      <c r="Y1567" s="153"/>
      <c r="Z1567" s="153"/>
    </row>
    <row r="1568" spans="3:28" x14ac:dyDescent="0.15">
      <c r="C1568" s="153" t="s">
        <v>1854</v>
      </c>
      <c r="I1568" s="153"/>
      <c r="J1568" s="153"/>
      <c r="K1568" s="153"/>
      <c r="L1568" s="153"/>
      <c r="M1568" s="153"/>
      <c r="N1568" s="153"/>
      <c r="O1568" s="153"/>
      <c r="P1568" s="153"/>
      <c r="Q1568" s="163"/>
      <c r="R1568" s="190"/>
      <c r="S1568" s="190"/>
      <c r="T1568" s="190"/>
      <c r="U1568" s="190"/>
      <c r="V1568" s="153"/>
      <c r="W1568" s="153"/>
      <c r="X1568" s="153"/>
      <c r="Y1568" s="153"/>
      <c r="Z1568" s="153"/>
    </row>
    <row r="1569" spans="2:26" x14ac:dyDescent="0.15">
      <c r="C1569" s="153" t="s">
        <v>1855</v>
      </c>
      <c r="I1569" s="153"/>
      <c r="J1569" s="153"/>
      <c r="K1569" s="153"/>
      <c r="L1569" s="153"/>
      <c r="M1569" s="153"/>
      <c r="N1569" s="153"/>
      <c r="O1569" s="153"/>
      <c r="P1569" s="153"/>
      <c r="Q1569" s="163"/>
      <c r="R1569" s="190"/>
      <c r="S1569" s="190"/>
      <c r="T1569" s="190"/>
      <c r="U1569" s="190"/>
      <c r="V1569" s="153"/>
      <c r="W1569" s="153"/>
      <c r="X1569" s="153"/>
      <c r="Y1569" s="153"/>
      <c r="Z1569" s="153"/>
    </row>
    <row r="1570" spans="2:26" x14ac:dyDescent="0.15">
      <c r="C1570" s="153" t="s">
        <v>1856</v>
      </c>
      <c r="I1570" s="153"/>
      <c r="J1570" s="153"/>
      <c r="K1570" s="153"/>
      <c r="L1570" s="153"/>
      <c r="M1570" s="153"/>
      <c r="N1570" s="153"/>
      <c r="O1570" s="153"/>
      <c r="P1570" s="153"/>
      <c r="Q1570" s="163"/>
      <c r="R1570" s="190"/>
      <c r="S1570" s="190"/>
      <c r="T1570" s="190"/>
      <c r="U1570" s="190"/>
      <c r="V1570" s="153"/>
      <c r="W1570" s="153"/>
      <c r="X1570" s="153"/>
      <c r="Y1570" s="153"/>
      <c r="Z1570" s="153"/>
    </row>
    <row r="1571" spans="2:26" x14ac:dyDescent="0.15">
      <c r="C1571" s="153" t="s">
        <v>1857</v>
      </c>
      <c r="I1571" s="153"/>
      <c r="J1571" s="153"/>
      <c r="K1571" s="153"/>
      <c r="L1571" s="153"/>
      <c r="M1571" s="153"/>
      <c r="N1571" s="153"/>
      <c r="O1571" s="153"/>
      <c r="P1571" s="153"/>
      <c r="Q1571" s="163"/>
      <c r="R1571" s="190"/>
      <c r="S1571" s="190"/>
      <c r="T1571" s="190"/>
      <c r="U1571" s="190"/>
      <c r="V1571" s="153"/>
      <c r="W1571" s="153"/>
      <c r="X1571" s="153"/>
      <c r="Y1571" s="153"/>
      <c r="Z1571" s="153"/>
    </row>
    <row r="1572" spans="2:26" x14ac:dyDescent="0.15">
      <c r="C1572" s="153" t="s">
        <v>1858</v>
      </c>
      <c r="I1572" s="153"/>
      <c r="J1572" s="153"/>
      <c r="K1572" s="153"/>
      <c r="L1572" s="153"/>
      <c r="M1572" s="153"/>
      <c r="N1572" s="153"/>
      <c r="O1572" s="153"/>
      <c r="P1572" s="153"/>
      <c r="Q1572" s="163"/>
      <c r="R1572" s="190"/>
      <c r="S1572" s="190"/>
      <c r="T1572" s="190"/>
      <c r="U1572" s="190"/>
      <c r="V1572" s="153"/>
      <c r="W1572" s="153"/>
      <c r="X1572" s="153"/>
      <c r="Y1572" s="153"/>
      <c r="Z1572" s="153"/>
    </row>
    <row r="1573" spans="2:26" x14ac:dyDescent="0.15">
      <c r="C1573" s="153" t="s">
        <v>1859</v>
      </c>
      <c r="I1573" s="153"/>
      <c r="J1573" s="153"/>
      <c r="K1573" s="153"/>
      <c r="L1573" s="153"/>
      <c r="M1573" s="153"/>
      <c r="N1573" s="153"/>
      <c r="O1573" s="153"/>
      <c r="P1573" s="153"/>
      <c r="Q1573" s="163"/>
      <c r="R1573" s="190"/>
      <c r="S1573" s="190"/>
      <c r="T1573" s="190"/>
      <c r="U1573" s="190"/>
      <c r="V1573" s="153"/>
      <c r="W1573" s="153"/>
      <c r="X1573" s="153"/>
      <c r="Y1573" s="153"/>
      <c r="Z1573" s="153"/>
    </row>
    <row r="1574" spans="2:26" x14ac:dyDescent="0.15">
      <c r="C1574" s="153" t="s">
        <v>1860</v>
      </c>
      <c r="I1574" s="153"/>
      <c r="J1574" s="153"/>
      <c r="K1574" s="153"/>
      <c r="L1574" s="153"/>
      <c r="M1574" s="153"/>
      <c r="N1574" s="153"/>
      <c r="O1574" s="153"/>
      <c r="P1574" s="153"/>
      <c r="Q1574" s="163"/>
      <c r="R1574" s="190"/>
      <c r="S1574" s="190"/>
      <c r="T1574" s="190"/>
      <c r="U1574" s="190"/>
      <c r="V1574" s="153"/>
      <c r="W1574" s="153"/>
      <c r="X1574" s="153"/>
      <c r="Y1574" s="153"/>
      <c r="Z1574" s="153"/>
    </row>
    <row r="1575" spans="2:26" x14ac:dyDescent="0.15">
      <c r="C1575" s="153" t="s">
        <v>1861</v>
      </c>
      <c r="I1575" s="153"/>
      <c r="J1575" s="153"/>
      <c r="K1575" s="153"/>
      <c r="L1575" s="153"/>
      <c r="M1575" s="153"/>
      <c r="N1575" s="153"/>
      <c r="O1575" s="153"/>
      <c r="P1575" s="153"/>
      <c r="Q1575" s="163"/>
      <c r="R1575" s="190"/>
      <c r="S1575" s="190"/>
      <c r="T1575" s="190"/>
      <c r="U1575" s="190"/>
      <c r="V1575" s="153"/>
      <c r="W1575" s="153"/>
      <c r="X1575" s="153"/>
      <c r="Y1575" s="153"/>
      <c r="Z1575" s="153"/>
    </row>
    <row r="1576" spans="2:26" x14ac:dyDescent="0.15">
      <c r="C1576" s="153" t="s">
        <v>1862</v>
      </c>
      <c r="I1576" s="153"/>
      <c r="J1576" s="153"/>
      <c r="K1576" s="153"/>
      <c r="L1576" s="153"/>
      <c r="M1576" s="153"/>
      <c r="N1576" s="153"/>
      <c r="O1576" s="153"/>
      <c r="P1576" s="153"/>
      <c r="Q1576" s="163"/>
      <c r="R1576" s="190"/>
      <c r="S1576" s="190"/>
      <c r="T1576" s="190"/>
      <c r="U1576" s="190"/>
      <c r="V1576" s="153"/>
      <c r="W1576" s="153"/>
      <c r="X1576" s="153"/>
      <c r="Y1576" s="153"/>
      <c r="Z1576" s="153"/>
    </row>
    <row r="1577" spans="2:26" x14ac:dyDescent="0.15">
      <c r="C1577" s="153" t="s">
        <v>1863</v>
      </c>
      <c r="I1577" s="153"/>
      <c r="J1577" s="153"/>
      <c r="K1577" s="153"/>
      <c r="L1577" s="153"/>
      <c r="M1577" s="153"/>
      <c r="N1577" s="153"/>
      <c r="O1577" s="153"/>
      <c r="P1577" s="153"/>
      <c r="Q1577" s="163"/>
      <c r="R1577" s="190"/>
      <c r="S1577" s="190"/>
      <c r="T1577" s="190"/>
      <c r="U1577" s="190"/>
      <c r="V1577" s="153"/>
      <c r="W1577" s="153"/>
      <c r="X1577" s="153"/>
      <c r="Y1577" s="153"/>
      <c r="Z1577" s="153"/>
    </row>
    <row r="1578" spans="2:26" ht="9.65" customHeight="1" x14ac:dyDescent="0.2">
      <c r="C1578" s="191"/>
      <c r="I1578" s="191"/>
    </row>
    <row r="1579" spans="2:26" ht="9.65" customHeight="1" x14ac:dyDescent="0.2">
      <c r="C1579" s="191"/>
      <c r="I1579" s="191"/>
    </row>
    <row r="1580" spans="2:26" ht="9.65" customHeight="1" x14ac:dyDescent="0.2"/>
    <row r="1581" spans="2:26" ht="14.15" customHeight="1" x14ac:dyDescent="0.2">
      <c r="B1581" s="164" t="s">
        <v>1864</v>
      </c>
      <c r="C1581" s="150"/>
      <c r="D1581" s="150"/>
      <c r="E1581" s="150"/>
      <c r="F1581" s="150"/>
      <c r="G1581" s="150"/>
      <c r="H1581" s="150"/>
      <c r="I1581" s="182"/>
      <c r="J1581" s="150"/>
      <c r="K1581" s="150"/>
      <c r="L1581" s="150"/>
      <c r="M1581" s="150"/>
      <c r="N1581" s="151"/>
    </row>
    <row r="1582" spans="2:26" ht="9.65" customHeight="1" x14ac:dyDescent="0.2">
      <c r="B1582" s="173"/>
      <c r="I1582" s="171"/>
    </row>
    <row r="1583" spans="2:26" ht="9.65" customHeight="1" x14ac:dyDescent="0.2">
      <c r="B1583" s="169"/>
      <c r="C1583" s="171" t="s">
        <v>2241</v>
      </c>
      <c r="D1583" s="171"/>
      <c r="E1583" s="171"/>
    </row>
    <row r="1584" spans="2:26" ht="9.65" customHeight="1" x14ac:dyDescent="0.2">
      <c r="C1584" s="154" t="s">
        <v>2144</v>
      </c>
    </row>
    <row r="1585" spans="2:20" ht="9.65" customHeight="1" x14ac:dyDescent="0.2">
      <c r="C1585" s="154" t="s">
        <v>1335</v>
      </c>
    </row>
    <row r="1586" spans="2:20" ht="9.65" customHeight="1" x14ac:dyDescent="0.2">
      <c r="C1586" s="154" t="s">
        <v>1337</v>
      </c>
    </row>
    <row r="1587" spans="2:20" ht="9.65" customHeight="1" x14ac:dyDescent="0.2">
      <c r="C1587" s="173"/>
    </row>
    <row r="1588" spans="2:20" ht="9.65" customHeight="1" x14ac:dyDescent="0.2">
      <c r="C1588" s="173"/>
    </row>
    <row r="1589" spans="2:20" ht="9.65" customHeight="1" x14ac:dyDescent="0.2">
      <c r="C1589" s="173"/>
    </row>
    <row r="1590" spans="2:20" ht="14" x14ac:dyDescent="0.15">
      <c r="B1590" s="149" t="s">
        <v>1865</v>
      </c>
      <c r="C1590" s="150"/>
      <c r="D1590" s="150"/>
      <c r="E1590" s="150"/>
      <c r="F1590" s="150"/>
      <c r="G1590" s="150"/>
      <c r="H1590" s="151"/>
      <c r="Q1590" s="184"/>
      <c r="R1590" s="184"/>
      <c r="S1590" s="184"/>
      <c r="T1590" s="184"/>
    </row>
    <row r="1591" spans="2:20" x14ac:dyDescent="0.15">
      <c r="Q1591" s="184"/>
      <c r="R1591" s="184"/>
      <c r="S1591" s="184"/>
      <c r="T1591" s="184"/>
    </row>
    <row r="1592" spans="2:20" x14ac:dyDescent="0.15">
      <c r="C1592" s="171" t="s">
        <v>1563</v>
      </c>
      <c r="G1592" s="171" t="s">
        <v>2319</v>
      </c>
      <c r="Q1592" s="184"/>
      <c r="R1592" s="184"/>
      <c r="S1592" s="184"/>
      <c r="T1592" s="184"/>
    </row>
    <row r="1593" spans="2:20" x14ac:dyDescent="0.15">
      <c r="C1593" s="154" t="s">
        <v>689</v>
      </c>
      <c r="G1593" s="154" t="s">
        <v>663</v>
      </c>
      <c r="Q1593" s="184"/>
      <c r="R1593" s="184"/>
      <c r="S1593" s="184"/>
      <c r="T1593" s="184"/>
    </row>
    <row r="1594" spans="2:20" x14ac:dyDescent="0.2">
      <c r="C1594" s="154" t="s">
        <v>1350</v>
      </c>
      <c r="G1594" s="154" t="s">
        <v>1866</v>
      </c>
    </row>
    <row r="1595" spans="2:20" x14ac:dyDescent="0.2">
      <c r="C1595" s="154" t="s">
        <v>1353</v>
      </c>
      <c r="G1595" s="154" t="s">
        <v>1867</v>
      </c>
    </row>
    <row r="1596" spans="2:20" x14ac:dyDescent="0.2">
      <c r="C1596" s="154" t="s">
        <v>1356</v>
      </c>
      <c r="G1596" s="154" t="s">
        <v>1868</v>
      </c>
    </row>
    <row r="1597" spans="2:20" x14ac:dyDescent="0.2">
      <c r="C1597" s="154" t="s">
        <v>1359</v>
      </c>
      <c r="G1597" s="154" t="s">
        <v>1869</v>
      </c>
    </row>
    <row r="1598" spans="2:20" x14ac:dyDescent="0.2">
      <c r="C1598" s="154" t="s">
        <v>1362</v>
      </c>
      <c r="G1598" s="154" t="s">
        <v>1870</v>
      </c>
    </row>
    <row r="1599" spans="2:20" x14ac:dyDescent="0.2">
      <c r="C1599" s="154" t="s">
        <v>1365</v>
      </c>
      <c r="G1599" s="154" t="s">
        <v>1871</v>
      </c>
    </row>
    <row r="1600" spans="2:20" x14ac:dyDescent="0.2">
      <c r="C1600" s="154" t="s">
        <v>1368</v>
      </c>
      <c r="G1600" s="154" t="s">
        <v>1872</v>
      </c>
    </row>
    <row r="1601" spans="1:12" x14ac:dyDescent="0.2">
      <c r="C1601" s="154" t="s">
        <v>1371</v>
      </c>
      <c r="G1601" s="154" t="s">
        <v>1873</v>
      </c>
    </row>
    <row r="1602" spans="1:12" x14ac:dyDescent="0.2">
      <c r="C1602" s="154" t="s">
        <v>1374</v>
      </c>
      <c r="G1602" s="154" t="s">
        <v>1874</v>
      </c>
    </row>
    <row r="1603" spans="1:12" x14ac:dyDescent="0.2">
      <c r="C1603" s="154" t="s">
        <v>1377</v>
      </c>
    </row>
    <row r="1604" spans="1:12" x14ac:dyDescent="0.2">
      <c r="C1604" s="154" t="s">
        <v>1379</v>
      </c>
    </row>
    <row r="1605" spans="1:12" x14ac:dyDescent="0.2">
      <c r="C1605" s="154" t="s">
        <v>1381</v>
      </c>
    </row>
    <row r="1606" spans="1:12" x14ac:dyDescent="0.2">
      <c r="C1606" s="154" t="s">
        <v>1383</v>
      </c>
    </row>
    <row r="1607" spans="1:12" x14ac:dyDescent="0.2">
      <c r="C1607" s="154" t="s">
        <v>1385</v>
      </c>
    </row>
    <row r="1608" spans="1:12" x14ac:dyDescent="0.2">
      <c r="C1608" s="154" t="s">
        <v>1386</v>
      </c>
    </row>
    <row r="1609" spans="1:12" x14ac:dyDescent="0.2">
      <c r="C1609" s="154" t="s">
        <v>1387</v>
      </c>
    </row>
    <row r="1613" spans="1:12" s="158" customFormat="1" ht="14" x14ac:dyDescent="0.2">
      <c r="A1613" s="155"/>
      <c r="B1613" s="149" t="s">
        <v>2385</v>
      </c>
      <c r="C1613" s="156"/>
      <c r="D1613" s="156"/>
      <c r="E1613" s="156"/>
      <c r="F1613" s="156"/>
      <c r="G1613" s="156"/>
      <c r="H1613" s="156"/>
      <c r="I1613" s="156"/>
      <c r="J1613" s="156"/>
      <c r="K1613" s="156"/>
      <c r="L1613" s="157"/>
    </row>
    <row r="1615" spans="1:12" x14ac:dyDescent="0.2">
      <c r="B1615" s="195"/>
      <c r="C1615" s="171" t="s">
        <v>2386</v>
      </c>
      <c r="E1615" s="195"/>
      <c r="G1615" s="171" t="s">
        <v>2304</v>
      </c>
    </row>
    <row r="1616" spans="1:12" x14ac:dyDescent="0.2">
      <c r="C1616" s="172" t="s">
        <v>2144</v>
      </c>
      <c r="G1616" s="173" t="s">
        <v>1475</v>
      </c>
    </row>
    <row r="1617" spans="2:13" x14ac:dyDescent="0.2">
      <c r="C1617" s="172" t="s">
        <v>2387</v>
      </c>
      <c r="G1617" s="173" t="s">
        <v>1788</v>
      </c>
    </row>
    <row r="1618" spans="2:13" x14ac:dyDescent="0.2">
      <c r="C1618" s="172" t="s">
        <v>2388</v>
      </c>
      <c r="G1618" s="173" t="s">
        <v>1789</v>
      </c>
    </row>
    <row r="1619" spans="2:13" x14ac:dyDescent="0.2">
      <c r="C1619" s="172" t="s">
        <v>2389</v>
      </c>
      <c r="G1619" s="173" t="s">
        <v>2195</v>
      </c>
    </row>
    <row r="1620" spans="2:13" x14ac:dyDescent="0.2">
      <c r="C1620" s="172" t="s">
        <v>2390</v>
      </c>
      <c r="G1620" s="173" t="s">
        <v>2197</v>
      </c>
    </row>
    <row r="1621" spans="2:13" x14ac:dyDescent="0.2">
      <c r="C1621" s="172" t="s">
        <v>2391</v>
      </c>
    </row>
    <row r="1624" spans="2:13" x14ac:dyDescent="0.2">
      <c r="C1624" s="185"/>
      <c r="D1624" s="159"/>
      <c r="G1624" s="153"/>
    </row>
    <row r="1625" spans="2:13" ht="14" x14ac:dyDescent="0.2">
      <c r="B1625" s="149" t="s">
        <v>1875</v>
      </c>
      <c r="C1625" s="150"/>
      <c r="D1625" s="150"/>
      <c r="E1625" s="150"/>
      <c r="F1625" s="150"/>
      <c r="G1625" s="150"/>
      <c r="H1625" s="151"/>
    </row>
    <row r="1627" spans="2:13" x14ac:dyDescent="0.2">
      <c r="C1627" s="171" t="s">
        <v>829</v>
      </c>
      <c r="H1627" s="171" t="s">
        <v>2365</v>
      </c>
      <c r="K1627" s="171" t="s">
        <v>662</v>
      </c>
      <c r="M1627" s="171"/>
    </row>
    <row r="1628" spans="2:13" x14ac:dyDescent="0.2">
      <c r="C1628" s="154" t="s">
        <v>689</v>
      </c>
      <c r="H1628" s="154" t="s">
        <v>663</v>
      </c>
      <c r="K1628" s="154" t="s">
        <v>663</v>
      </c>
    </row>
    <row r="1629" spans="2:13" x14ac:dyDescent="0.2">
      <c r="C1629" s="154" t="s">
        <v>964</v>
      </c>
      <c r="H1629" s="154" t="s">
        <v>967</v>
      </c>
      <c r="K1629" s="154" t="s">
        <v>1876</v>
      </c>
    </row>
    <row r="1630" spans="2:13" x14ac:dyDescent="0.2">
      <c r="C1630" s="154" t="s">
        <v>969</v>
      </c>
      <c r="H1630" s="154" t="s">
        <v>971</v>
      </c>
      <c r="K1630" s="154" t="s">
        <v>1877</v>
      </c>
    </row>
    <row r="1631" spans="2:13" x14ac:dyDescent="0.2">
      <c r="C1631" s="154" t="s">
        <v>973</v>
      </c>
      <c r="H1631" s="154" t="s">
        <v>975</v>
      </c>
    </row>
    <row r="1632" spans="2:13" x14ac:dyDescent="0.2">
      <c r="C1632" s="154" t="s">
        <v>977</v>
      </c>
    </row>
    <row r="1633" spans="3:3" x14ac:dyDescent="0.2">
      <c r="C1633" s="154" t="s">
        <v>980</v>
      </c>
    </row>
    <row r="1634" spans="3:3" x14ac:dyDescent="0.2">
      <c r="C1634" s="154" t="s">
        <v>983</v>
      </c>
    </row>
    <row r="1635" spans="3:3" x14ac:dyDescent="0.2">
      <c r="C1635" s="154" t="s">
        <v>986</v>
      </c>
    </row>
    <row r="1636" spans="3:3" x14ac:dyDescent="0.2">
      <c r="C1636" s="154" t="s">
        <v>989</v>
      </c>
    </row>
    <row r="1637" spans="3:3" x14ac:dyDescent="0.2">
      <c r="C1637" s="154" t="s">
        <v>992</v>
      </c>
    </row>
    <row r="1638" spans="3:3" x14ac:dyDescent="0.2">
      <c r="C1638" s="154" t="s">
        <v>995</v>
      </c>
    </row>
    <row r="1639" spans="3:3" x14ac:dyDescent="0.2">
      <c r="C1639" s="154" t="s">
        <v>998</v>
      </c>
    </row>
    <row r="1640" spans="3:3" x14ac:dyDescent="0.2">
      <c r="C1640" s="154" t="s">
        <v>1001</v>
      </c>
    </row>
    <row r="1641" spans="3:3" x14ac:dyDescent="0.2">
      <c r="C1641" s="154" t="s">
        <v>1004</v>
      </c>
    </row>
    <row r="1642" spans="3:3" x14ac:dyDescent="0.2">
      <c r="C1642" s="154" t="s">
        <v>1007</v>
      </c>
    </row>
    <row r="1643" spans="3:3" x14ac:dyDescent="0.2">
      <c r="C1643" s="154" t="s">
        <v>1010</v>
      </c>
    </row>
    <row r="1644" spans="3:3" x14ac:dyDescent="0.2">
      <c r="C1644" s="154" t="s">
        <v>1013</v>
      </c>
    </row>
    <row r="1645" spans="3:3" x14ac:dyDescent="0.2">
      <c r="C1645" s="154" t="s">
        <v>1016</v>
      </c>
    </row>
    <row r="1646" spans="3:3" x14ac:dyDescent="0.2">
      <c r="C1646" s="154" t="s">
        <v>1018</v>
      </c>
    </row>
    <row r="1647" spans="3:3" x14ac:dyDescent="0.2">
      <c r="C1647" s="154" t="s">
        <v>1020</v>
      </c>
    </row>
    <row r="1648" spans="3:3" x14ac:dyDescent="0.2">
      <c r="C1648" s="154" t="s">
        <v>1022</v>
      </c>
    </row>
    <row r="1652" spans="2:8" ht="14" customHeight="1" x14ac:dyDescent="0.2">
      <c r="B1652" s="149" t="s">
        <v>2392</v>
      </c>
      <c r="C1652" s="150"/>
      <c r="D1652" s="150"/>
      <c r="E1652" s="182"/>
      <c r="F1652" s="150"/>
      <c r="G1652" s="150"/>
      <c r="H1652" s="151"/>
    </row>
    <row r="1653" spans="2:8" ht="9.65" customHeight="1" x14ac:dyDescent="0.2"/>
    <row r="1654" spans="2:8" ht="9.65" customHeight="1" x14ac:dyDescent="0.2">
      <c r="C1654" s="171" t="s">
        <v>2368</v>
      </c>
    </row>
    <row r="1655" spans="2:8" ht="9.65" customHeight="1" x14ac:dyDescent="0.2">
      <c r="C1655" s="154" t="s">
        <v>689</v>
      </c>
    </row>
    <row r="1656" spans="2:8" ht="9.65" customHeight="1" x14ac:dyDescent="0.2">
      <c r="C1656" s="154" t="s">
        <v>1035</v>
      </c>
    </row>
    <row r="1657" spans="2:8" ht="9.65" customHeight="1" x14ac:dyDescent="0.2">
      <c r="C1657" s="154" t="s">
        <v>1036</v>
      </c>
    </row>
    <row r="1658" spans="2:8" ht="9.65" customHeight="1" x14ac:dyDescent="0.2">
      <c r="C1658" s="154" t="s">
        <v>1038</v>
      </c>
    </row>
    <row r="1659" spans="2:8" ht="9.65" customHeight="1" x14ac:dyDescent="0.2">
      <c r="C1659" s="154" t="s">
        <v>1040</v>
      </c>
    </row>
    <row r="1660" spans="2:8" ht="9.65" customHeight="1" x14ac:dyDescent="0.2">
      <c r="C1660" s="154" t="s">
        <v>1042</v>
      </c>
    </row>
    <row r="1661" spans="2:8" ht="9.65" customHeight="1" x14ac:dyDescent="0.2">
      <c r="C1661" s="154" t="s">
        <v>1044</v>
      </c>
    </row>
    <row r="1662" spans="2:8" ht="9.65" customHeight="1" x14ac:dyDescent="0.2">
      <c r="C1662" s="154" t="s">
        <v>1045</v>
      </c>
    </row>
    <row r="1663" spans="2:8" ht="9.65" customHeight="1" x14ac:dyDescent="0.2">
      <c r="C1663" s="154" t="s">
        <v>1047</v>
      </c>
    </row>
    <row r="1664" spans="2:8" ht="9.65" customHeight="1" x14ac:dyDescent="0.2">
      <c r="C1664" s="154" t="s">
        <v>1050</v>
      </c>
    </row>
    <row r="1665" spans="1:16" ht="9.65" customHeight="1" x14ac:dyDescent="0.2">
      <c r="C1665" s="154" t="s">
        <v>1053</v>
      </c>
    </row>
    <row r="1666" spans="1:16" ht="9.65" customHeight="1" x14ac:dyDescent="0.2">
      <c r="C1666" s="154" t="s">
        <v>1056</v>
      </c>
    </row>
    <row r="1667" spans="1:16" ht="9.65" customHeight="1" x14ac:dyDescent="0.2">
      <c r="C1667" s="154" t="s">
        <v>1057</v>
      </c>
    </row>
    <row r="1668" spans="1:16" ht="9.65" customHeight="1" x14ac:dyDescent="0.2"/>
    <row r="1669" spans="1:16" ht="9.65" customHeight="1" x14ac:dyDescent="0.2"/>
    <row r="1670" spans="1:16" ht="9.65" customHeight="1" x14ac:dyDescent="0.2"/>
    <row r="1671" spans="1:16" ht="14.15" customHeight="1" x14ac:dyDescent="0.2">
      <c r="B1671" s="149" t="s">
        <v>1878</v>
      </c>
      <c r="C1671" s="150"/>
      <c r="D1671" s="150"/>
      <c r="E1671" s="150"/>
      <c r="F1671" s="150"/>
      <c r="G1671" s="150"/>
      <c r="H1671" s="150"/>
      <c r="I1671" s="182"/>
      <c r="J1671" s="150"/>
      <c r="K1671" s="150"/>
      <c r="L1671" s="150"/>
      <c r="M1671" s="151"/>
    </row>
    <row r="1672" spans="1:16" ht="9.65" customHeight="1" x14ac:dyDescent="0.2">
      <c r="E1672" s="171"/>
    </row>
    <row r="1673" spans="1:16" s="171" customFormat="1" ht="9.65" customHeight="1" x14ac:dyDescent="0.2">
      <c r="A1673" s="155"/>
      <c r="C1673" s="171" t="s">
        <v>2339</v>
      </c>
      <c r="G1673" s="171" t="s">
        <v>2240</v>
      </c>
      <c r="K1673" s="171" t="s">
        <v>2393</v>
      </c>
      <c r="P1673" s="154"/>
    </row>
    <row r="1674" spans="1:16" ht="9.65" customHeight="1" x14ac:dyDescent="0.2">
      <c r="C1674" s="173" t="s">
        <v>2144</v>
      </c>
      <c r="D1674" s="153"/>
      <c r="G1674" s="173" t="s">
        <v>2144</v>
      </c>
      <c r="H1674" s="153"/>
      <c r="K1674" s="173" t="s">
        <v>2144</v>
      </c>
    </row>
    <row r="1675" spans="1:16" ht="9.65" customHeight="1" x14ac:dyDescent="0.2">
      <c r="C1675" s="153" t="s">
        <v>2394</v>
      </c>
      <c r="D1675" s="153"/>
      <c r="G1675" s="153" t="s">
        <v>2394</v>
      </c>
      <c r="H1675" s="153"/>
      <c r="K1675" s="153" t="s">
        <v>2394</v>
      </c>
    </row>
    <row r="1676" spans="1:16" ht="9.65" customHeight="1" x14ac:dyDescent="0.2">
      <c r="C1676" s="153" t="s">
        <v>1879</v>
      </c>
      <c r="D1676" s="153"/>
      <c r="G1676" s="153" t="s">
        <v>1879</v>
      </c>
      <c r="H1676" s="153"/>
      <c r="K1676" s="153" t="s">
        <v>1879</v>
      </c>
    </row>
    <row r="1677" spans="1:16" ht="9.65" customHeight="1" x14ac:dyDescent="0.2">
      <c r="C1677" s="173" t="s">
        <v>2426</v>
      </c>
      <c r="D1677" s="153"/>
      <c r="G1677" s="173" t="s">
        <v>2426</v>
      </c>
      <c r="H1677" s="153"/>
      <c r="K1677" s="173" t="s">
        <v>2425</v>
      </c>
    </row>
    <row r="1678" spans="1:16" ht="9.65" customHeight="1" x14ac:dyDescent="0.2">
      <c r="C1678" s="173" t="s">
        <v>2428</v>
      </c>
      <c r="D1678" s="153"/>
      <c r="G1678" s="173" t="s">
        <v>2428</v>
      </c>
      <c r="H1678" s="153"/>
      <c r="K1678" s="173" t="s">
        <v>2427</v>
      </c>
    </row>
    <row r="1679" spans="1:16" ht="9.65" customHeight="1" x14ac:dyDescent="0.2">
      <c r="C1679" s="173" t="s">
        <v>2430</v>
      </c>
      <c r="D1679" s="153"/>
      <c r="G1679" s="173" t="s">
        <v>2430</v>
      </c>
      <c r="H1679" s="153"/>
      <c r="K1679" s="173" t="s">
        <v>2429</v>
      </c>
    </row>
    <row r="1680" spans="1:16" ht="9.65" customHeight="1" x14ac:dyDescent="0.2">
      <c r="C1680" s="173" t="s">
        <v>2432</v>
      </c>
      <c r="D1680" s="153"/>
      <c r="G1680" s="173" t="s">
        <v>2432</v>
      </c>
      <c r="H1680" s="153"/>
      <c r="K1680" s="173" t="s">
        <v>2431</v>
      </c>
    </row>
    <row r="1681" spans="2:19" ht="9.65" customHeight="1" x14ac:dyDescent="0.2">
      <c r="C1681" s="173" t="s">
        <v>2433</v>
      </c>
      <c r="D1681" s="153"/>
      <c r="G1681" s="173" t="s">
        <v>2434</v>
      </c>
      <c r="H1681" s="153"/>
      <c r="K1681" s="173" t="s">
        <v>2435</v>
      </c>
    </row>
    <row r="1682" spans="2:19" ht="9.65" customHeight="1" x14ac:dyDescent="0.2">
      <c r="C1682" s="173" t="s">
        <v>2436</v>
      </c>
      <c r="D1682" s="153"/>
      <c r="G1682" s="153"/>
      <c r="H1682" s="153"/>
      <c r="I1682" s="153"/>
      <c r="J1682" s="153"/>
    </row>
    <row r="1683" spans="2:19" ht="9.65" customHeight="1" x14ac:dyDescent="0.2">
      <c r="C1683" s="153"/>
      <c r="D1683" s="173"/>
      <c r="H1683" s="153"/>
      <c r="I1683" s="153"/>
      <c r="L1683" s="153"/>
      <c r="M1683" s="153"/>
      <c r="P1683" s="170"/>
      <c r="Q1683" s="171"/>
    </row>
    <row r="1684" spans="2:19" ht="9.65" customHeight="1" x14ac:dyDescent="0.2">
      <c r="C1684" s="153"/>
      <c r="D1684" s="153"/>
      <c r="H1684" s="153"/>
      <c r="I1684" s="153"/>
      <c r="K1684" s="153"/>
      <c r="L1684" s="189"/>
      <c r="N1684" s="173"/>
      <c r="O1684" s="173"/>
      <c r="P1684" s="173"/>
    </row>
    <row r="1685" spans="2:19" ht="9.65" customHeight="1" x14ac:dyDescent="0.2">
      <c r="C1685" s="153"/>
      <c r="D1685" s="153"/>
      <c r="G1685" s="153"/>
      <c r="H1685" s="153"/>
      <c r="J1685" s="153"/>
      <c r="L1685" s="192"/>
      <c r="N1685" s="179"/>
      <c r="O1685" s="179"/>
      <c r="P1685" s="179"/>
    </row>
    <row r="1686" spans="2:19" ht="14" x14ac:dyDescent="0.2">
      <c r="B1686" s="149" t="s">
        <v>1880</v>
      </c>
      <c r="C1686" s="150"/>
      <c r="D1686" s="150"/>
      <c r="E1686" s="150"/>
      <c r="F1686" s="150"/>
      <c r="G1686" s="150"/>
      <c r="H1686" s="150"/>
      <c r="I1686" s="150"/>
      <c r="J1686" s="150"/>
      <c r="K1686" s="150"/>
      <c r="L1686" s="151"/>
    </row>
    <row r="1688" spans="2:19" x14ac:dyDescent="0.2">
      <c r="C1688" s="171" t="s">
        <v>684</v>
      </c>
      <c r="H1688" s="171" t="s">
        <v>2283</v>
      </c>
      <c r="M1688" s="171" t="s">
        <v>668</v>
      </c>
      <c r="S1688" s="171"/>
    </row>
    <row r="1689" spans="2:19" x14ac:dyDescent="0.2">
      <c r="C1689" s="154" t="s">
        <v>663</v>
      </c>
      <c r="H1689" s="154" t="s">
        <v>663</v>
      </c>
      <c r="M1689" s="154" t="s">
        <v>663</v>
      </c>
    </row>
    <row r="1690" spans="2:19" x14ac:dyDescent="0.2">
      <c r="C1690" s="154" t="s">
        <v>854</v>
      </c>
      <c r="H1690" s="154" t="s">
        <v>855</v>
      </c>
      <c r="M1690" s="154" t="s">
        <v>857</v>
      </c>
    </row>
    <row r="1691" spans="2:19" x14ac:dyDescent="0.2">
      <c r="C1691" s="154" t="s">
        <v>860</v>
      </c>
      <c r="H1691" s="154" t="s">
        <v>1881</v>
      </c>
    </row>
    <row r="1692" spans="2:19" x14ac:dyDescent="0.2">
      <c r="C1692" s="154" t="s">
        <v>867</v>
      </c>
      <c r="H1692" s="154" t="s">
        <v>1882</v>
      </c>
    </row>
    <row r="1693" spans="2:19" x14ac:dyDescent="0.2">
      <c r="C1693" s="154" t="s">
        <v>873</v>
      </c>
      <c r="H1693" s="154" t="s">
        <v>1883</v>
      </c>
    </row>
    <row r="1694" spans="2:19" x14ac:dyDescent="0.2">
      <c r="C1694" s="154" t="s">
        <v>879</v>
      </c>
      <c r="H1694" s="154" t="s">
        <v>1884</v>
      </c>
    </row>
    <row r="1695" spans="2:19" x14ac:dyDescent="0.2">
      <c r="C1695" s="154" t="s">
        <v>885</v>
      </c>
      <c r="H1695" s="154" t="s">
        <v>1885</v>
      </c>
    </row>
    <row r="1696" spans="2:19" x14ac:dyDescent="0.2">
      <c r="C1696" s="154" t="s">
        <v>890</v>
      </c>
      <c r="H1696" s="154" t="s">
        <v>1886</v>
      </c>
    </row>
    <row r="1697" spans="2:8" x14ac:dyDescent="0.2">
      <c r="C1697" s="154" t="s">
        <v>895</v>
      </c>
      <c r="H1697" s="154" t="s">
        <v>1887</v>
      </c>
    </row>
    <row r="1698" spans="2:8" x14ac:dyDescent="0.2">
      <c r="C1698" s="154" t="s">
        <v>897</v>
      </c>
      <c r="H1698" s="154" t="s">
        <v>1888</v>
      </c>
    </row>
    <row r="1699" spans="2:8" x14ac:dyDescent="0.2">
      <c r="C1699" s="154" t="s">
        <v>898</v>
      </c>
      <c r="H1699" s="154" t="s">
        <v>1889</v>
      </c>
    </row>
    <row r="1700" spans="2:8" x14ac:dyDescent="0.2">
      <c r="C1700" s="154" t="s">
        <v>899</v>
      </c>
      <c r="H1700" s="154" t="s">
        <v>1890</v>
      </c>
    </row>
    <row r="1701" spans="2:8" x14ac:dyDescent="0.2">
      <c r="C1701" s="154" t="s">
        <v>900</v>
      </c>
      <c r="H1701" s="159"/>
    </row>
    <row r="1702" spans="2:8" x14ac:dyDescent="0.2">
      <c r="C1702" s="154" t="s">
        <v>901</v>
      </c>
    </row>
    <row r="1706" spans="2:8" ht="14" x14ac:dyDescent="0.2">
      <c r="B1706" s="149" t="s">
        <v>2395</v>
      </c>
      <c r="C1706" s="150"/>
      <c r="D1706" s="150"/>
      <c r="E1706" s="150"/>
      <c r="F1706" s="150"/>
      <c r="G1706" s="150"/>
      <c r="H1706" s="151"/>
    </row>
    <row r="1708" spans="2:8" x14ac:dyDescent="0.2">
      <c r="C1708" s="171" t="s">
        <v>829</v>
      </c>
    </row>
    <row r="1709" spans="2:8" x14ac:dyDescent="0.2">
      <c r="C1709" s="154" t="s">
        <v>689</v>
      </c>
    </row>
    <row r="1710" spans="2:8" x14ac:dyDescent="0.2">
      <c r="C1710" s="154" t="s">
        <v>964</v>
      </c>
    </row>
    <row r="1711" spans="2:8" x14ac:dyDescent="0.2">
      <c r="C1711" s="154" t="s">
        <v>969</v>
      </c>
    </row>
    <row r="1712" spans="2:8" x14ac:dyDescent="0.2">
      <c r="C1712" s="154" t="s">
        <v>973</v>
      </c>
    </row>
    <row r="1713" spans="3:3" x14ac:dyDescent="0.2">
      <c r="C1713" s="154" t="s">
        <v>977</v>
      </c>
    </row>
    <row r="1714" spans="3:3" x14ac:dyDescent="0.2">
      <c r="C1714" s="154" t="s">
        <v>980</v>
      </c>
    </row>
    <row r="1715" spans="3:3" x14ac:dyDescent="0.2">
      <c r="C1715" s="154" t="s">
        <v>983</v>
      </c>
    </row>
    <row r="1716" spans="3:3" x14ac:dyDescent="0.2">
      <c r="C1716" s="154" t="s">
        <v>986</v>
      </c>
    </row>
    <row r="1717" spans="3:3" x14ac:dyDescent="0.2">
      <c r="C1717" s="154" t="s">
        <v>989</v>
      </c>
    </row>
    <row r="1718" spans="3:3" x14ac:dyDescent="0.2">
      <c r="C1718" s="154" t="s">
        <v>992</v>
      </c>
    </row>
    <row r="1719" spans="3:3" x14ac:dyDescent="0.2">
      <c r="C1719" s="154" t="s">
        <v>995</v>
      </c>
    </row>
    <row r="1720" spans="3:3" x14ac:dyDescent="0.2">
      <c r="C1720" s="154" t="s">
        <v>998</v>
      </c>
    </row>
    <row r="1721" spans="3:3" x14ac:dyDescent="0.2">
      <c r="C1721" s="154" t="s">
        <v>1001</v>
      </c>
    </row>
    <row r="1722" spans="3:3" x14ac:dyDescent="0.2">
      <c r="C1722" s="154" t="s">
        <v>1004</v>
      </c>
    </row>
    <row r="1723" spans="3:3" x14ac:dyDescent="0.2">
      <c r="C1723" s="154" t="s">
        <v>1007</v>
      </c>
    </row>
    <row r="1724" spans="3:3" x14ac:dyDescent="0.2">
      <c r="C1724" s="154" t="s">
        <v>1010</v>
      </c>
    </row>
    <row r="1725" spans="3:3" x14ac:dyDescent="0.2">
      <c r="C1725" s="154" t="s">
        <v>1013</v>
      </c>
    </row>
    <row r="1726" spans="3:3" x14ac:dyDescent="0.2">
      <c r="C1726" s="154" t="s">
        <v>1016</v>
      </c>
    </row>
    <row r="1727" spans="3:3" x14ac:dyDescent="0.2">
      <c r="C1727" s="154" t="s">
        <v>1018</v>
      </c>
    </row>
    <row r="1728" spans="3:3" x14ac:dyDescent="0.2">
      <c r="C1728" s="154" t="s">
        <v>1020</v>
      </c>
    </row>
    <row r="1729" spans="2:8" x14ac:dyDescent="0.2">
      <c r="C1729" s="154" t="s">
        <v>1022</v>
      </c>
    </row>
    <row r="1733" spans="2:8" ht="14" x14ac:dyDescent="0.2">
      <c r="B1733" s="149" t="s">
        <v>2396</v>
      </c>
      <c r="C1733" s="150"/>
      <c r="D1733" s="150"/>
      <c r="E1733" s="150"/>
      <c r="F1733" s="150"/>
      <c r="G1733" s="150"/>
      <c r="H1733" s="151"/>
    </row>
    <row r="1735" spans="2:8" x14ac:dyDescent="0.2">
      <c r="C1735" s="171" t="s">
        <v>851</v>
      </c>
    </row>
    <row r="1736" spans="2:8" x14ac:dyDescent="0.2">
      <c r="C1736" s="154" t="s">
        <v>689</v>
      </c>
    </row>
    <row r="1737" spans="2:8" x14ac:dyDescent="0.2">
      <c r="C1737" s="154" t="s">
        <v>1035</v>
      </c>
    </row>
    <row r="1738" spans="2:8" x14ac:dyDescent="0.2">
      <c r="C1738" s="154" t="s">
        <v>1036</v>
      </c>
    </row>
    <row r="1739" spans="2:8" x14ac:dyDescent="0.2">
      <c r="C1739" s="154" t="s">
        <v>1038</v>
      </c>
    </row>
    <row r="1740" spans="2:8" x14ac:dyDescent="0.2">
      <c r="C1740" s="154" t="s">
        <v>1040</v>
      </c>
    </row>
    <row r="1741" spans="2:8" x14ac:dyDescent="0.2">
      <c r="C1741" s="154" t="s">
        <v>1042</v>
      </c>
    </row>
    <row r="1742" spans="2:8" x14ac:dyDescent="0.2">
      <c r="C1742" s="154" t="s">
        <v>1044</v>
      </c>
    </row>
    <row r="1743" spans="2:8" x14ac:dyDescent="0.2">
      <c r="C1743" s="154" t="s">
        <v>1045</v>
      </c>
    </row>
    <row r="1744" spans="2:8" x14ac:dyDescent="0.2">
      <c r="C1744" s="154" t="s">
        <v>1047</v>
      </c>
    </row>
    <row r="1745" spans="2:9" x14ac:dyDescent="0.2">
      <c r="C1745" s="154" t="s">
        <v>1050</v>
      </c>
    </row>
    <row r="1746" spans="2:9" x14ac:dyDescent="0.2">
      <c r="C1746" s="154" t="s">
        <v>1053</v>
      </c>
    </row>
    <row r="1747" spans="2:9" x14ac:dyDescent="0.2">
      <c r="C1747" s="154" t="s">
        <v>1056</v>
      </c>
    </row>
    <row r="1748" spans="2:9" x14ac:dyDescent="0.2">
      <c r="C1748" s="154" t="s">
        <v>1057</v>
      </c>
    </row>
    <row r="1752" spans="2:9" ht="14" x14ac:dyDescent="0.2">
      <c r="B1752" s="149" t="s">
        <v>1891</v>
      </c>
      <c r="C1752" s="150"/>
      <c r="D1752" s="150"/>
      <c r="E1752" s="150"/>
      <c r="F1752" s="150"/>
      <c r="G1752" s="150"/>
      <c r="H1752" s="151"/>
    </row>
    <row r="1754" spans="2:9" x14ac:dyDescent="0.2">
      <c r="C1754" s="171" t="s">
        <v>684</v>
      </c>
      <c r="F1754" s="171" t="s">
        <v>764</v>
      </c>
      <c r="I1754" s="171" t="s">
        <v>2191</v>
      </c>
    </row>
    <row r="1755" spans="2:9" x14ac:dyDescent="0.2">
      <c r="C1755" s="154" t="s">
        <v>689</v>
      </c>
      <c r="F1755" s="154" t="s">
        <v>689</v>
      </c>
      <c r="I1755" s="154" t="s">
        <v>663</v>
      </c>
    </row>
    <row r="1756" spans="2:9" x14ac:dyDescent="0.2">
      <c r="C1756" s="154" t="s">
        <v>690</v>
      </c>
      <c r="F1756" s="154" t="s">
        <v>1892</v>
      </c>
      <c r="I1756" s="154" t="s">
        <v>692</v>
      </c>
    </row>
    <row r="1757" spans="2:9" x14ac:dyDescent="0.2">
      <c r="C1757" s="154" t="s">
        <v>694</v>
      </c>
      <c r="F1757" s="154" t="s">
        <v>1893</v>
      </c>
      <c r="I1757" s="154" t="s">
        <v>697</v>
      </c>
    </row>
    <row r="1758" spans="2:9" x14ac:dyDescent="0.2">
      <c r="C1758" s="154" t="s">
        <v>699</v>
      </c>
      <c r="F1758" s="154" t="s">
        <v>1894</v>
      </c>
      <c r="I1758" s="154" t="s">
        <v>702</v>
      </c>
    </row>
    <row r="1759" spans="2:9" x14ac:dyDescent="0.2">
      <c r="C1759" s="154" t="s">
        <v>704</v>
      </c>
      <c r="F1759" s="154" t="s">
        <v>1895</v>
      </c>
      <c r="I1759" s="154" t="s">
        <v>707</v>
      </c>
    </row>
    <row r="1760" spans="2:9" x14ac:dyDescent="0.2">
      <c r="C1760" s="154" t="s">
        <v>709</v>
      </c>
      <c r="F1760" s="154" t="s">
        <v>1896</v>
      </c>
      <c r="I1760" s="154" t="s">
        <v>712</v>
      </c>
    </row>
    <row r="1761" spans="2:18" x14ac:dyDescent="0.2">
      <c r="C1761" s="154" t="s">
        <v>713</v>
      </c>
      <c r="F1761" s="154" t="s">
        <v>1897</v>
      </c>
      <c r="I1761" s="154" t="s">
        <v>717</v>
      </c>
    </row>
    <row r="1762" spans="2:18" x14ac:dyDescent="0.2">
      <c r="C1762" s="154" t="s">
        <v>718</v>
      </c>
      <c r="F1762" s="154" t="s">
        <v>1898</v>
      </c>
    </row>
    <row r="1763" spans="2:18" x14ac:dyDescent="0.2">
      <c r="C1763" s="154" t="s">
        <v>721</v>
      </c>
      <c r="F1763" s="154" t="s">
        <v>1899</v>
      </c>
    </row>
    <row r="1764" spans="2:18" x14ac:dyDescent="0.2">
      <c r="C1764" s="154" t="s">
        <v>722</v>
      </c>
      <c r="F1764" s="154" t="s">
        <v>1900</v>
      </c>
    </row>
    <row r="1765" spans="2:18" x14ac:dyDescent="0.2">
      <c r="C1765" s="154" t="s">
        <v>723</v>
      </c>
      <c r="F1765" s="154" t="s">
        <v>1901</v>
      </c>
    </row>
    <row r="1766" spans="2:18" x14ac:dyDescent="0.2">
      <c r="C1766" s="154" t="s">
        <v>724</v>
      </c>
    </row>
    <row r="1767" spans="2:18" x14ac:dyDescent="0.2">
      <c r="C1767" s="154" t="s">
        <v>725</v>
      </c>
    </row>
    <row r="1768" spans="2:18" x14ac:dyDescent="0.2">
      <c r="C1768" s="154" t="s">
        <v>727</v>
      </c>
    </row>
    <row r="1772" spans="2:18" ht="14" x14ac:dyDescent="0.2">
      <c r="B1772" s="149" t="s">
        <v>2397</v>
      </c>
      <c r="C1772" s="150"/>
      <c r="D1772" s="150"/>
      <c r="E1772" s="150"/>
      <c r="F1772" s="150"/>
      <c r="G1772" s="150"/>
      <c r="H1772" s="150"/>
      <c r="I1772" s="150"/>
      <c r="J1772" s="150"/>
      <c r="K1772" s="150"/>
      <c r="L1772" s="150"/>
      <c r="M1772" s="150"/>
      <c r="N1772" s="150"/>
      <c r="O1772" s="150"/>
      <c r="P1772" s="150"/>
      <c r="Q1772" s="150"/>
      <c r="R1772" s="151"/>
    </row>
    <row r="1774" spans="2:18" x14ac:dyDescent="0.2">
      <c r="C1774" s="171" t="s">
        <v>667</v>
      </c>
    </row>
    <row r="1775" spans="2:18" x14ac:dyDescent="0.2">
      <c r="C1775" s="154" t="s">
        <v>663</v>
      </c>
    </row>
    <row r="1776" spans="2:18" x14ac:dyDescent="0.2">
      <c r="C1776" s="154" t="s">
        <v>766</v>
      </c>
    </row>
    <row r="1777" spans="1:12" x14ac:dyDescent="0.2">
      <c r="C1777" s="154" t="s">
        <v>782</v>
      </c>
    </row>
    <row r="1778" spans="1:12" x14ac:dyDescent="0.2">
      <c r="C1778" s="154" t="s">
        <v>771</v>
      </c>
    </row>
    <row r="1782" spans="1:12" s="158" customFormat="1" ht="14" x14ac:dyDescent="0.2">
      <c r="A1782" s="155"/>
      <c r="B1782" s="149" t="s">
        <v>2398</v>
      </c>
      <c r="C1782" s="156"/>
      <c r="D1782" s="156"/>
      <c r="E1782" s="156"/>
      <c r="F1782" s="156"/>
      <c r="G1782" s="156"/>
      <c r="H1782" s="156"/>
      <c r="I1782" s="156"/>
      <c r="J1782" s="156"/>
      <c r="K1782" s="156"/>
      <c r="L1782" s="157"/>
    </row>
    <row r="1784" spans="1:12" x14ac:dyDescent="0.2">
      <c r="B1784" s="195"/>
      <c r="C1784" s="171" t="s">
        <v>685</v>
      </c>
      <c r="E1784" s="195"/>
      <c r="H1784" s="171"/>
      <c r="L1784" s="183"/>
    </row>
    <row r="1785" spans="1:12" x14ac:dyDescent="0.2">
      <c r="C1785" s="152" t="s">
        <v>663</v>
      </c>
    </row>
    <row r="1786" spans="1:12" x14ac:dyDescent="0.2">
      <c r="C1786" s="152" t="s">
        <v>855</v>
      </c>
    </row>
    <row r="1787" spans="1:12" x14ac:dyDescent="0.2">
      <c r="C1787" s="152" t="s">
        <v>861</v>
      </c>
      <c r="J1787" s="173"/>
    </row>
    <row r="1788" spans="1:12" x14ac:dyDescent="0.2">
      <c r="C1788" s="152" t="s">
        <v>868</v>
      </c>
      <c r="J1788" s="179"/>
    </row>
    <row r="1789" spans="1:12" x14ac:dyDescent="0.2">
      <c r="C1789" s="152" t="s">
        <v>874</v>
      </c>
      <c r="J1789" s="179"/>
    </row>
    <row r="1790" spans="1:12" x14ac:dyDescent="0.2">
      <c r="C1790" s="154" t="s">
        <v>880</v>
      </c>
    </row>
    <row r="1791" spans="1:12" x14ac:dyDescent="0.2">
      <c r="C1791" s="185" t="s">
        <v>886</v>
      </c>
    </row>
    <row r="1792" spans="1:12" x14ac:dyDescent="0.2">
      <c r="C1792" s="185" t="s">
        <v>924</v>
      </c>
    </row>
    <row r="1794" spans="2:10" x14ac:dyDescent="0.2">
      <c r="C1794" s="185"/>
    </row>
    <row r="1795" spans="2:10" x14ac:dyDescent="0.2">
      <c r="J1795" s="178"/>
    </row>
    <row r="1796" spans="2:10" ht="14.15" customHeight="1" x14ac:dyDescent="0.2">
      <c r="B1796" s="149" t="s">
        <v>1902</v>
      </c>
      <c r="C1796" s="150"/>
      <c r="D1796" s="150"/>
      <c r="E1796" s="150"/>
      <c r="F1796" s="150"/>
      <c r="G1796" s="150"/>
      <c r="H1796" s="193"/>
    </row>
    <row r="1797" spans="2:10" ht="9.65" customHeight="1" x14ac:dyDescent="0.2">
      <c r="H1797" s="171"/>
    </row>
    <row r="1798" spans="2:10" ht="9.65" customHeight="1" x14ac:dyDescent="0.2">
      <c r="C1798" s="183" t="s">
        <v>2399</v>
      </c>
    </row>
    <row r="1799" spans="2:10" ht="9.65" customHeight="1" x14ac:dyDescent="0.2">
      <c r="C1799" s="154" t="s">
        <v>689</v>
      </c>
    </row>
    <row r="1800" spans="2:10" ht="9.65" customHeight="1" x14ac:dyDescent="0.2">
      <c r="C1800" s="154" t="s">
        <v>964</v>
      </c>
    </row>
    <row r="1801" spans="2:10" ht="9.65" customHeight="1" x14ac:dyDescent="0.2">
      <c r="C1801" s="154" t="s">
        <v>969</v>
      </c>
    </row>
    <row r="1802" spans="2:10" ht="9.65" customHeight="1" x14ac:dyDescent="0.2">
      <c r="C1802" s="154" t="s">
        <v>973</v>
      </c>
    </row>
    <row r="1803" spans="2:10" ht="9.65" customHeight="1" x14ac:dyDescent="0.2">
      <c r="C1803" s="154" t="s">
        <v>977</v>
      </c>
    </row>
    <row r="1804" spans="2:10" ht="9.65" customHeight="1" x14ac:dyDescent="0.2">
      <c r="C1804" s="154" t="s">
        <v>980</v>
      </c>
    </row>
    <row r="1805" spans="2:10" ht="9.65" customHeight="1" x14ac:dyDescent="0.2">
      <c r="C1805" s="154" t="s">
        <v>983</v>
      </c>
    </row>
    <row r="1806" spans="2:10" ht="9.65" customHeight="1" x14ac:dyDescent="0.2">
      <c r="C1806" s="154" t="s">
        <v>986</v>
      </c>
    </row>
    <row r="1807" spans="2:10" ht="9.65" customHeight="1" x14ac:dyDescent="0.2">
      <c r="C1807" s="154" t="s">
        <v>989</v>
      </c>
    </row>
    <row r="1808" spans="2:10" ht="9.65" customHeight="1" x14ac:dyDescent="0.2">
      <c r="C1808" s="154" t="s">
        <v>992</v>
      </c>
    </row>
    <row r="1809" spans="2:8" ht="9.65" customHeight="1" x14ac:dyDescent="0.2">
      <c r="C1809" s="154" t="s">
        <v>995</v>
      </c>
    </row>
    <row r="1810" spans="2:8" ht="9.65" customHeight="1" x14ac:dyDescent="0.2">
      <c r="C1810" s="154" t="s">
        <v>998</v>
      </c>
    </row>
    <row r="1811" spans="2:8" ht="9.65" customHeight="1" x14ac:dyDescent="0.2">
      <c r="C1811" s="154" t="s">
        <v>1001</v>
      </c>
    </row>
    <row r="1812" spans="2:8" ht="9.65" customHeight="1" x14ac:dyDescent="0.2">
      <c r="C1812" s="154" t="s">
        <v>1004</v>
      </c>
    </row>
    <row r="1813" spans="2:8" ht="9.65" customHeight="1" x14ac:dyDescent="0.2">
      <c r="C1813" s="154" t="s">
        <v>1007</v>
      </c>
    </row>
    <row r="1814" spans="2:8" ht="9.65" customHeight="1" x14ac:dyDescent="0.2">
      <c r="C1814" s="154" t="s">
        <v>1010</v>
      </c>
    </row>
    <row r="1815" spans="2:8" ht="9.65" customHeight="1" x14ac:dyDescent="0.2">
      <c r="C1815" s="154" t="s">
        <v>1013</v>
      </c>
    </row>
    <row r="1816" spans="2:8" ht="9.65" customHeight="1" x14ac:dyDescent="0.2">
      <c r="C1816" s="154" t="s">
        <v>1016</v>
      </c>
    </row>
    <row r="1817" spans="2:8" ht="9.65" customHeight="1" x14ac:dyDescent="0.2">
      <c r="C1817" s="154" t="s">
        <v>1018</v>
      </c>
    </row>
    <row r="1818" spans="2:8" ht="9.65" customHeight="1" x14ac:dyDescent="0.2">
      <c r="C1818" s="154" t="s">
        <v>1020</v>
      </c>
    </row>
    <row r="1819" spans="2:8" ht="9.65" customHeight="1" x14ac:dyDescent="0.2">
      <c r="C1819" s="154" t="s">
        <v>1022</v>
      </c>
    </row>
    <row r="1820" spans="2:8" ht="9.65" customHeight="1" x14ac:dyDescent="0.2"/>
    <row r="1821" spans="2:8" ht="9.65" customHeight="1" x14ac:dyDescent="0.2"/>
    <row r="1822" spans="2:8" ht="9.65" customHeight="1" x14ac:dyDescent="0.2"/>
    <row r="1823" spans="2:8" ht="14.15" customHeight="1" x14ac:dyDescent="0.2">
      <c r="B1823" s="149" t="s">
        <v>1903</v>
      </c>
      <c r="C1823" s="150"/>
      <c r="D1823" s="150"/>
      <c r="E1823" s="150"/>
      <c r="F1823" s="150"/>
      <c r="G1823" s="182"/>
      <c r="H1823" s="151"/>
    </row>
    <row r="1824" spans="2:8" ht="9.65" customHeight="1" x14ac:dyDescent="0.2">
      <c r="G1824" s="171"/>
    </row>
    <row r="1825" spans="3:3" ht="9.65" customHeight="1" x14ac:dyDescent="0.2">
      <c r="C1825" s="183" t="s">
        <v>2368</v>
      </c>
    </row>
    <row r="1826" spans="3:3" ht="9.65" customHeight="1" x14ac:dyDescent="0.2">
      <c r="C1826" s="154" t="s">
        <v>689</v>
      </c>
    </row>
    <row r="1827" spans="3:3" ht="9.65" customHeight="1" x14ac:dyDescent="0.2">
      <c r="C1827" s="154" t="s">
        <v>1035</v>
      </c>
    </row>
    <row r="1828" spans="3:3" ht="9.65" customHeight="1" x14ac:dyDescent="0.2">
      <c r="C1828" s="154" t="s">
        <v>1036</v>
      </c>
    </row>
    <row r="1829" spans="3:3" ht="9.65" customHeight="1" x14ac:dyDescent="0.2">
      <c r="C1829" s="154" t="s">
        <v>1038</v>
      </c>
    </row>
    <row r="1830" spans="3:3" ht="9.65" customHeight="1" x14ac:dyDescent="0.2">
      <c r="C1830" s="154" t="s">
        <v>1040</v>
      </c>
    </row>
    <row r="1831" spans="3:3" ht="9.65" customHeight="1" x14ac:dyDescent="0.2">
      <c r="C1831" s="154" t="s">
        <v>1042</v>
      </c>
    </row>
    <row r="1832" spans="3:3" ht="9.65" customHeight="1" x14ac:dyDescent="0.2">
      <c r="C1832" s="154" t="s">
        <v>1044</v>
      </c>
    </row>
    <row r="1833" spans="3:3" ht="9.65" customHeight="1" x14ac:dyDescent="0.2">
      <c r="C1833" s="154" t="s">
        <v>1045</v>
      </c>
    </row>
    <row r="1834" spans="3:3" ht="9.65" customHeight="1" x14ac:dyDescent="0.2">
      <c r="C1834" s="154" t="s">
        <v>1047</v>
      </c>
    </row>
    <row r="1835" spans="3:3" ht="9.65" customHeight="1" x14ac:dyDescent="0.2">
      <c r="C1835" s="154" t="s">
        <v>1050</v>
      </c>
    </row>
    <row r="1836" spans="3:3" ht="9.65" customHeight="1" x14ac:dyDescent="0.2">
      <c r="C1836" s="154" t="s">
        <v>1053</v>
      </c>
    </row>
    <row r="1837" spans="3:3" ht="9.65" customHeight="1" x14ac:dyDescent="0.2">
      <c r="C1837" s="154" t="s">
        <v>1056</v>
      </c>
    </row>
    <row r="1838" spans="3:3" ht="9.65" customHeight="1" x14ac:dyDescent="0.2">
      <c r="C1838" s="154" t="s">
        <v>1057</v>
      </c>
    </row>
    <row r="1839" spans="3:3" ht="9.65" customHeight="1" x14ac:dyDescent="0.2"/>
    <row r="1840" spans="3:3" ht="9.65" customHeight="1" x14ac:dyDescent="0.2"/>
    <row r="1841" spans="2:10" ht="9.65" customHeight="1" x14ac:dyDescent="0.2"/>
    <row r="1842" spans="2:10" ht="14" x14ac:dyDescent="0.2">
      <c r="B1842" s="149" t="s">
        <v>2400</v>
      </c>
      <c r="C1842" s="150"/>
      <c r="D1842" s="150"/>
      <c r="E1842" s="150"/>
      <c r="F1842" s="150"/>
      <c r="G1842" s="150"/>
      <c r="H1842" s="151"/>
      <c r="J1842" s="159"/>
    </row>
    <row r="1844" spans="2:10" x14ac:dyDescent="0.2">
      <c r="C1844" s="171" t="s">
        <v>1563</v>
      </c>
    </row>
    <row r="1845" spans="2:10" x14ac:dyDescent="0.2">
      <c r="C1845" s="154" t="s">
        <v>689</v>
      </c>
    </row>
    <row r="1846" spans="2:10" x14ac:dyDescent="0.2">
      <c r="C1846" s="154" t="s">
        <v>1350</v>
      </c>
    </row>
    <row r="1847" spans="2:10" x14ac:dyDescent="0.2">
      <c r="C1847" s="154" t="s">
        <v>1353</v>
      </c>
    </row>
    <row r="1848" spans="2:10" x14ac:dyDescent="0.2">
      <c r="C1848" s="154" t="s">
        <v>1356</v>
      </c>
    </row>
    <row r="1849" spans="2:10" x14ac:dyDescent="0.2">
      <c r="C1849" s="154" t="s">
        <v>1359</v>
      </c>
    </row>
    <row r="1850" spans="2:10" x14ac:dyDescent="0.2">
      <c r="C1850" s="154" t="s">
        <v>1362</v>
      </c>
    </row>
    <row r="1851" spans="2:10" x14ac:dyDescent="0.2">
      <c r="C1851" s="154" t="s">
        <v>1365</v>
      </c>
    </row>
    <row r="1852" spans="2:10" x14ac:dyDescent="0.2">
      <c r="C1852" s="154" t="s">
        <v>1368</v>
      </c>
    </row>
    <row r="1853" spans="2:10" x14ac:dyDescent="0.2">
      <c r="C1853" s="154" t="s">
        <v>1371</v>
      </c>
    </row>
    <row r="1854" spans="2:10" x14ac:dyDescent="0.2">
      <c r="C1854" s="154" t="s">
        <v>1374</v>
      </c>
    </row>
    <row r="1855" spans="2:10" x14ac:dyDescent="0.2">
      <c r="C1855" s="154" t="s">
        <v>1377</v>
      </c>
    </row>
    <row r="1856" spans="2:10" x14ac:dyDescent="0.2">
      <c r="C1856" s="154" t="s">
        <v>1379</v>
      </c>
    </row>
    <row r="1857" spans="2:8" x14ac:dyDescent="0.2">
      <c r="C1857" s="154" t="s">
        <v>1381</v>
      </c>
    </row>
    <row r="1858" spans="2:8" x14ac:dyDescent="0.2">
      <c r="C1858" s="154" t="s">
        <v>1383</v>
      </c>
    </row>
    <row r="1859" spans="2:8" x14ac:dyDescent="0.2">
      <c r="C1859" s="154" t="s">
        <v>1385</v>
      </c>
    </row>
    <row r="1860" spans="2:8" x14ac:dyDescent="0.2">
      <c r="C1860" s="154" t="s">
        <v>1386</v>
      </c>
    </row>
    <row r="1861" spans="2:8" x14ac:dyDescent="0.2">
      <c r="C1861" s="154" t="s">
        <v>1387</v>
      </c>
    </row>
    <row r="1865" spans="2:8" ht="14.15" customHeight="1" x14ac:dyDescent="0.2">
      <c r="B1865" s="149" t="s">
        <v>2444</v>
      </c>
      <c r="C1865" s="150"/>
      <c r="D1865" s="150"/>
      <c r="E1865" s="182"/>
      <c r="F1865" s="150"/>
      <c r="G1865" s="150"/>
      <c r="H1865" s="151"/>
    </row>
    <row r="1866" spans="2:8" ht="9.65" customHeight="1" x14ac:dyDescent="0.2"/>
    <row r="1867" spans="2:8" ht="9.65" customHeight="1" x14ac:dyDescent="0.2">
      <c r="C1867" s="171" t="s">
        <v>662</v>
      </c>
    </row>
    <row r="1868" spans="2:8" ht="9.65" customHeight="1" x14ac:dyDescent="0.2">
      <c r="C1868" s="154" t="s">
        <v>2144</v>
      </c>
    </row>
    <row r="1869" spans="2:8" ht="9.65" customHeight="1" x14ac:dyDescent="0.2">
      <c r="C1869" s="154" t="s">
        <v>2278</v>
      </c>
    </row>
    <row r="1870" spans="2:8" ht="9.65" customHeight="1" x14ac:dyDescent="0.2">
      <c r="C1870" s="154" t="s">
        <v>2281</v>
      </c>
    </row>
    <row r="1871" spans="2:8" ht="9.65" customHeight="1" x14ac:dyDescent="0.2"/>
    <row r="1872" spans="2:8" ht="9.65" customHeight="1" x14ac:dyDescent="0.2"/>
    <row r="1873" spans="2:17" ht="9.65" customHeight="1" x14ac:dyDescent="0.2"/>
    <row r="1874" spans="2:17" ht="14" x14ac:dyDescent="0.2">
      <c r="B1874" s="149" t="s">
        <v>1904</v>
      </c>
      <c r="C1874" s="150"/>
      <c r="D1874" s="150"/>
      <c r="E1874" s="150"/>
      <c r="F1874" s="150"/>
      <c r="G1874" s="150"/>
      <c r="H1874" s="150"/>
      <c r="I1874" s="150"/>
      <c r="J1874" s="150"/>
      <c r="K1874" s="151"/>
    </row>
    <row r="1876" spans="2:17" x14ac:dyDescent="0.2">
      <c r="C1876" s="171" t="s">
        <v>662</v>
      </c>
      <c r="E1876" s="171"/>
    </row>
    <row r="1877" spans="2:17" x14ac:dyDescent="0.2">
      <c r="C1877" s="154" t="s">
        <v>663</v>
      </c>
    </row>
    <row r="1878" spans="2:17" x14ac:dyDescent="0.2">
      <c r="C1878" s="154" t="s">
        <v>766</v>
      </c>
    </row>
    <row r="1879" spans="2:17" x14ac:dyDescent="0.2">
      <c r="C1879" s="154" t="s">
        <v>771</v>
      </c>
    </row>
    <row r="1883" spans="2:17" ht="14" x14ac:dyDescent="0.2">
      <c r="B1883" s="149" t="s">
        <v>2401</v>
      </c>
      <c r="C1883" s="150"/>
      <c r="D1883" s="150"/>
      <c r="E1883" s="150"/>
      <c r="F1883" s="150"/>
      <c r="G1883" s="150"/>
      <c r="H1883" s="150"/>
      <c r="I1883" s="150"/>
      <c r="J1883" s="150"/>
      <c r="K1883" s="150"/>
      <c r="L1883" s="150"/>
      <c r="M1883" s="150"/>
      <c r="N1883" s="150"/>
      <c r="O1883" s="150"/>
      <c r="P1883" s="150"/>
      <c r="Q1883" s="151"/>
    </row>
    <row r="1885" spans="2:17" x14ac:dyDescent="0.2">
      <c r="C1885" s="171" t="s">
        <v>662</v>
      </c>
    </row>
    <row r="1886" spans="2:17" x14ac:dyDescent="0.2">
      <c r="C1886" s="154" t="s">
        <v>663</v>
      </c>
    </row>
    <row r="1887" spans="2:17" x14ac:dyDescent="0.2">
      <c r="C1887" s="154" t="s">
        <v>768</v>
      </c>
    </row>
    <row r="1888" spans="2:17" x14ac:dyDescent="0.2">
      <c r="C1888" s="154" t="s">
        <v>782</v>
      </c>
    </row>
    <row r="1892" spans="2:23" ht="14" x14ac:dyDescent="0.2">
      <c r="B1892" s="149" t="s">
        <v>2402</v>
      </c>
      <c r="C1892" s="150"/>
      <c r="D1892" s="150"/>
      <c r="E1892" s="150"/>
      <c r="F1892" s="150"/>
      <c r="G1892" s="150"/>
      <c r="H1892" s="150"/>
      <c r="I1892" s="150"/>
      <c r="J1892" s="150"/>
      <c r="K1892" s="150"/>
      <c r="L1892" s="150"/>
      <c r="M1892" s="150"/>
      <c r="N1892" s="150"/>
      <c r="O1892" s="150"/>
      <c r="P1892" s="150"/>
      <c r="Q1892" s="150"/>
      <c r="R1892" s="150"/>
      <c r="S1892" s="150"/>
      <c r="T1892" s="150"/>
      <c r="U1892" s="150"/>
      <c r="V1892" s="150"/>
      <c r="W1892" s="151"/>
    </row>
    <row r="1894" spans="2:23" x14ac:dyDescent="0.2">
      <c r="C1894" s="171" t="s">
        <v>1034</v>
      </c>
    </row>
    <row r="1895" spans="2:23" x14ac:dyDescent="0.2">
      <c r="C1895" s="154" t="s">
        <v>663</v>
      </c>
    </row>
    <row r="1896" spans="2:23" x14ac:dyDescent="0.2">
      <c r="C1896" s="154" t="s">
        <v>766</v>
      </c>
    </row>
    <row r="1897" spans="2:23" x14ac:dyDescent="0.2">
      <c r="C1897" s="154" t="s">
        <v>1905</v>
      </c>
    </row>
    <row r="1898" spans="2:23" x14ac:dyDescent="0.2">
      <c r="C1898" s="154" t="s">
        <v>1906</v>
      </c>
    </row>
    <row r="1899" spans="2:23" x14ac:dyDescent="0.2">
      <c r="C1899" s="154" t="s">
        <v>1907</v>
      </c>
    </row>
    <row r="1900" spans="2:23" x14ac:dyDescent="0.2">
      <c r="C1900" s="154" t="s">
        <v>1908</v>
      </c>
    </row>
    <row r="1901" spans="2:23" x14ac:dyDescent="0.2">
      <c r="C1901" s="154" t="s">
        <v>1909</v>
      </c>
    </row>
    <row r="1902" spans="2:23" x14ac:dyDescent="0.2">
      <c r="C1902" s="154" t="s">
        <v>1910</v>
      </c>
    </row>
    <row r="1903" spans="2:23" x14ac:dyDescent="0.2">
      <c r="C1903" s="154" t="s">
        <v>1911</v>
      </c>
    </row>
    <row r="1904" spans="2:23" x14ac:dyDescent="0.2">
      <c r="C1904" s="154" t="s">
        <v>1912</v>
      </c>
    </row>
    <row r="1905" spans="1:15" x14ac:dyDescent="0.2">
      <c r="C1905" s="154" t="s">
        <v>771</v>
      </c>
    </row>
    <row r="1909" spans="1:15" s="158" customFormat="1" ht="14.15" customHeight="1" x14ac:dyDescent="0.2">
      <c r="A1909" s="155"/>
      <c r="B1909" s="149" t="s">
        <v>1913</v>
      </c>
      <c r="C1909" s="156"/>
      <c r="D1909" s="156"/>
      <c r="E1909" s="156"/>
      <c r="F1909" s="156"/>
      <c r="G1909" s="156"/>
      <c r="H1909" s="156"/>
      <c r="I1909" s="156"/>
      <c r="J1909" s="156"/>
      <c r="K1909" s="156"/>
      <c r="L1909" s="156"/>
      <c r="M1909" s="194"/>
      <c r="N1909" s="157"/>
    </row>
    <row r="1910" spans="1:15" ht="9.65" customHeight="1" x14ac:dyDescent="0.2">
      <c r="O1910" s="171"/>
    </row>
    <row r="1911" spans="1:15" ht="9.65" customHeight="1" x14ac:dyDescent="0.2">
      <c r="B1911" s="195"/>
      <c r="C1911" s="171" t="s">
        <v>2403</v>
      </c>
      <c r="H1911" s="171"/>
      <c r="K1911" s="171"/>
    </row>
    <row r="1912" spans="1:15" ht="9.65" customHeight="1" x14ac:dyDescent="0.2">
      <c r="C1912" s="153" t="s">
        <v>2144</v>
      </c>
    </row>
    <row r="1913" spans="1:15" ht="9.65" customHeight="1" x14ac:dyDescent="0.2">
      <c r="C1913" s="153" t="s">
        <v>1914</v>
      </c>
    </row>
    <row r="1914" spans="1:15" ht="9.65" customHeight="1" x14ac:dyDescent="0.2"/>
    <row r="1915" spans="1:15" ht="9.65" customHeight="1" x14ac:dyDescent="0.2">
      <c r="C1915" s="153"/>
    </row>
    <row r="1916" spans="1:15" ht="9.65" customHeight="1" x14ac:dyDescent="0.2">
      <c r="C1916" s="153"/>
    </row>
    <row r="1917" spans="1:15" ht="14.15" customHeight="1" x14ac:dyDescent="0.2">
      <c r="B1917" s="149" t="s">
        <v>1915</v>
      </c>
      <c r="C1917" s="150"/>
      <c r="D1917" s="150"/>
      <c r="E1917" s="182"/>
      <c r="F1917" s="150"/>
      <c r="G1917" s="150"/>
      <c r="H1917" s="150"/>
      <c r="I1917" s="151"/>
    </row>
    <row r="1918" spans="1:15" ht="9.65" customHeight="1" x14ac:dyDescent="0.2"/>
    <row r="1919" spans="1:15" ht="9.65" customHeight="1" x14ac:dyDescent="0.2">
      <c r="C1919" s="171" t="s">
        <v>662</v>
      </c>
    </row>
    <row r="1920" spans="1:15" ht="9.65" customHeight="1" x14ac:dyDescent="0.2">
      <c r="C1920" s="154" t="s">
        <v>2144</v>
      </c>
    </row>
    <row r="1921" spans="2:10" ht="9.65" customHeight="1" x14ac:dyDescent="0.2">
      <c r="C1921" s="154" t="s">
        <v>2278</v>
      </c>
    </row>
    <row r="1922" spans="2:10" ht="9.65" customHeight="1" x14ac:dyDescent="0.2">
      <c r="C1922" s="154" t="s">
        <v>2281</v>
      </c>
    </row>
    <row r="1923" spans="2:10" ht="9.65" customHeight="1" x14ac:dyDescent="0.2"/>
    <row r="1924" spans="2:10" ht="9.65" customHeight="1" x14ac:dyDescent="0.2"/>
    <row r="1925" spans="2:10" ht="9.65" customHeight="1" x14ac:dyDescent="0.2"/>
    <row r="1926" spans="2:10" ht="14" x14ac:dyDescent="0.2">
      <c r="B1926" s="149" t="s">
        <v>2404</v>
      </c>
      <c r="C1926" s="150"/>
      <c r="D1926" s="150"/>
      <c r="E1926" s="150"/>
      <c r="F1926" s="150"/>
      <c r="G1926" s="150"/>
      <c r="H1926" s="150"/>
      <c r="I1926" s="150"/>
      <c r="J1926" s="151"/>
    </row>
    <row r="1928" spans="2:10" x14ac:dyDescent="0.2">
      <c r="C1928" s="171" t="s">
        <v>683</v>
      </c>
    </row>
    <row r="1929" spans="2:10" x14ac:dyDescent="0.2">
      <c r="C1929" s="154" t="s">
        <v>689</v>
      </c>
    </row>
    <row r="1930" spans="2:10" x14ac:dyDescent="0.2">
      <c r="C1930" s="154" t="s">
        <v>1588</v>
      </c>
    </row>
    <row r="1931" spans="2:10" x14ac:dyDescent="0.2">
      <c r="C1931" s="154" t="s">
        <v>1589</v>
      </c>
    </row>
    <row r="1932" spans="2:10" x14ac:dyDescent="0.2">
      <c r="C1932" s="154" t="s">
        <v>1590</v>
      </c>
    </row>
    <row r="1933" spans="2:10" x14ac:dyDescent="0.2">
      <c r="C1933" s="154" t="s">
        <v>1591</v>
      </c>
    </row>
    <row r="1934" spans="2:10" x14ac:dyDescent="0.2">
      <c r="C1934" s="154" t="s">
        <v>1592</v>
      </c>
    </row>
    <row r="1935" spans="2:10" x14ac:dyDescent="0.2">
      <c r="C1935" s="154" t="s">
        <v>1593</v>
      </c>
    </row>
    <row r="1936" spans="2:10" x14ac:dyDescent="0.2">
      <c r="C1936" s="154" t="s">
        <v>1594</v>
      </c>
    </row>
    <row r="1937" spans="2:11" x14ac:dyDescent="0.2">
      <c r="C1937" s="154" t="s">
        <v>1595</v>
      </c>
    </row>
    <row r="1938" spans="2:11" x14ac:dyDescent="0.2">
      <c r="C1938" s="154" t="s">
        <v>1596</v>
      </c>
    </row>
    <row r="1939" spans="2:11" x14ac:dyDescent="0.2">
      <c r="C1939" s="154" t="s">
        <v>1597</v>
      </c>
    </row>
    <row r="1940" spans="2:11" x14ac:dyDescent="0.2">
      <c r="C1940" s="154" t="s">
        <v>1598</v>
      </c>
    </row>
    <row r="1941" spans="2:11" x14ac:dyDescent="0.2">
      <c r="C1941" s="154" t="s">
        <v>1599</v>
      </c>
    </row>
    <row r="1942" spans="2:11" x14ac:dyDescent="0.2">
      <c r="C1942" s="154" t="s">
        <v>1600</v>
      </c>
    </row>
    <row r="1943" spans="2:11" x14ac:dyDescent="0.2">
      <c r="C1943" s="154" t="s">
        <v>1601</v>
      </c>
    </row>
    <row r="1944" spans="2:11" x14ac:dyDescent="0.2">
      <c r="C1944" s="154" t="s">
        <v>1602</v>
      </c>
    </row>
    <row r="1948" spans="2:11" ht="14" x14ac:dyDescent="0.2">
      <c r="B1948" s="149" t="s">
        <v>2405</v>
      </c>
      <c r="C1948" s="150"/>
      <c r="D1948" s="150"/>
      <c r="E1948" s="150"/>
      <c r="F1948" s="150"/>
      <c r="G1948" s="150"/>
      <c r="H1948" s="150"/>
      <c r="I1948" s="150"/>
      <c r="J1948" s="150"/>
      <c r="K1948" s="151"/>
    </row>
    <row r="1950" spans="2:11" x14ac:dyDescent="0.2">
      <c r="C1950" s="171" t="s">
        <v>681</v>
      </c>
    </row>
    <row r="1951" spans="2:11" x14ac:dyDescent="0.2">
      <c r="C1951" s="154" t="s">
        <v>663</v>
      </c>
    </row>
    <row r="1952" spans="2:11" x14ac:dyDescent="0.2">
      <c r="C1952" s="154" t="s">
        <v>1748</v>
      </c>
    </row>
    <row r="1953" spans="2:11" x14ac:dyDescent="0.2">
      <c r="C1953" s="154" t="s">
        <v>1916</v>
      </c>
    </row>
    <row r="1954" spans="2:11" x14ac:dyDescent="0.2">
      <c r="C1954" s="154" t="s">
        <v>1917</v>
      </c>
    </row>
    <row r="1955" spans="2:11" x14ac:dyDescent="0.2">
      <c r="C1955" s="154" t="s">
        <v>1918</v>
      </c>
    </row>
    <row r="1956" spans="2:11" x14ac:dyDescent="0.2">
      <c r="C1956" s="154" t="s">
        <v>1919</v>
      </c>
    </row>
    <row r="1957" spans="2:11" x14ac:dyDescent="0.2">
      <c r="C1957" s="154" t="s">
        <v>1920</v>
      </c>
    </row>
    <row r="1958" spans="2:11" x14ac:dyDescent="0.2">
      <c r="C1958" s="154" t="s">
        <v>1921</v>
      </c>
    </row>
    <row r="1959" spans="2:11" x14ac:dyDescent="0.2">
      <c r="C1959" s="154" t="s">
        <v>1751</v>
      </c>
    </row>
    <row r="1963" spans="2:11" ht="14" x14ac:dyDescent="0.2">
      <c r="B1963" s="149" t="s">
        <v>2406</v>
      </c>
      <c r="C1963" s="150"/>
      <c r="D1963" s="150"/>
      <c r="E1963" s="150"/>
      <c r="F1963" s="150"/>
      <c r="G1963" s="150"/>
      <c r="H1963" s="150"/>
      <c r="I1963" s="150"/>
      <c r="J1963" s="150"/>
      <c r="K1963" s="151"/>
    </row>
    <row r="1965" spans="2:11" x14ac:dyDescent="0.2">
      <c r="C1965" s="171" t="s">
        <v>662</v>
      </c>
    </row>
    <row r="1966" spans="2:11" x14ac:dyDescent="0.2">
      <c r="C1966" s="154" t="s">
        <v>663</v>
      </c>
    </row>
    <row r="1967" spans="2:11" x14ac:dyDescent="0.2">
      <c r="C1967" s="154" t="s">
        <v>1922</v>
      </c>
    </row>
    <row r="1968" spans="2:11" x14ac:dyDescent="0.2">
      <c r="C1968" s="154" t="s">
        <v>1923</v>
      </c>
    </row>
    <row r="1972" spans="2:12" ht="14" x14ac:dyDescent="0.2">
      <c r="B1972" s="149" t="s">
        <v>1924</v>
      </c>
      <c r="C1972" s="150"/>
      <c r="D1972" s="150"/>
      <c r="E1972" s="150"/>
      <c r="F1972" s="150"/>
      <c r="G1972" s="151"/>
    </row>
    <row r="1974" spans="2:12" x14ac:dyDescent="0.2">
      <c r="C1974" s="171" t="s">
        <v>688</v>
      </c>
      <c r="F1974" s="171"/>
      <c r="I1974" s="171"/>
      <c r="L1974" s="171"/>
    </row>
    <row r="1975" spans="2:12" x14ac:dyDescent="0.2">
      <c r="C1975" s="154" t="s">
        <v>663</v>
      </c>
    </row>
    <row r="1976" spans="2:12" x14ac:dyDescent="0.2">
      <c r="C1976" s="154" t="s">
        <v>692</v>
      </c>
    </row>
    <row r="1977" spans="2:12" x14ac:dyDescent="0.2">
      <c r="C1977" s="154" t="s">
        <v>697</v>
      </c>
    </row>
    <row r="1978" spans="2:12" x14ac:dyDescent="0.2">
      <c r="C1978" s="154" t="s">
        <v>702</v>
      </c>
    </row>
    <row r="1979" spans="2:12" x14ac:dyDescent="0.2">
      <c r="C1979" s="154" t="s">
        <v>707</v>
      </c>
    </row>
    <row r="1980" spans="2:12" x14ac:dyDescent="0.2">
      <c r="C1980" s="154" t="s">
        <v>712</v>
      </c>
    </row>
    <row r="1981" spans="2:12" x14ac:dyDescent="0.2">
      <c r="C1981" s="154" t="s">
        <v>717</v>
      </c>
    </row>
    <row r="1985" spans="2:15" ht="14" x14ac:dyDescent="0.2">
      <c r="B1985" s="149" t="s">
        <v>1925</v>
      </c>
      <c r="C1985" s="150"/>
      <c r="D1985" s="150"/>
      <c r="E1985" s="150"/>
      <c r="F1985" s="150"/>
      <c r="G1985" s="150"/>
      <c r="H1985" s="150"/>
      <c r="I1985" s="150"/>
      <c r="J1985" s="150"/>
      <c r="K1985" s="151"/>
    </row>
    <row r="1987" spans="2:15" x14ac:dyDescent="0.2">
      <c r="C1987" s="171" t="s">
        <v>662</v>
      </c>
      <c r="F1987" s="171" t="s">
        <v>668</v>
      </c>
      <c r="K1987" s="171"/>
    </row>
    <row r="1988" spans="2:15" x14ac:dyDescent="0.2">
      <c r="C1988" s="154" t="s">
        <v>663</v>
      </c>
      <c r="F1988" s="154" t="s">
        <v>663</v>
      </c>
    </row>
    <row r="1989" spans="2:15" x14ac:dyDescent="0.2">
      <c r="C1989" s="154" t="s">
        <v>766</v>
      </c>
      <c r="F1989" s="154" t="s">
        <v>768</v>
      </c>
    </row>
    <row r="1990" spans="2:15" x14ac:dyDescent="0.2">
      <c r="C1990" s="154" t="s">
        <v>771</v>
      </c>
    </row>
    <row r="1994" spans="2:15" ht="14" x14ac:dyDescent="0.2">
      <c r="B1994" s="149" t="s">
        <v>2407</v>
      </c>
      <c r="C1994" s="150"/>
      <c r="D1994" s="150"/>
      <c r="E1994" s="150"/>
      <c r="F1994" s="150"/>
      <c r="G1994" s="150"/>
      <c r="H1994" s="150"/>
      <c r="I1994" s="150"/>
      <c r="J1994" s="150"/>
      <c r="K1994" s="150"/>
      <c r="L1994" s="150"/>
      <c r="M1994" s="150"/>
      <c r="N1994" s="150"/>
      <c r="O1994" s="151"/>
    </row>
    <row r="1996" spans="2:15" x14ac:dyDescent="0.2">
      <c r="C1996" s="171" t="s">
        <v>941</v>
      </c>
    </row>
    <row r="1997" spans="2:15" x14ac:dyDescent="0.2">
      <c r="C1997" s="154" t="s">
        <v>663</v>
      </c>
    </row>
    <row r="1998" spans="2:15" x14ac:dyDescent="0.2">
      <c r="C1998" s="154" t="s">
        <v>766</v>
      </c>
    </row>
    <row r="1999" spans="2:15" x14ac:dyDescent="0.2">
      <c r="C1999" s="154" t="s">
        <v>1926</v>
      </c>
    </row>
    <row r="2000" spans="2:15" x14ac:dyDescent="0.2">
      <c r="C2000" s="154" t="s">
        <v>1927</v>
      </c>
    </row>
    <row r="2001" spans="2:23" x14ac:dyDescent="0.2">
      <c r="C2001" s="154" t="s">
        <v>1928</v>
      </c>
    </row>
    <row r="2002" spans="2:23" x14ac:dyDescent="0.2">
      <c r="C2002" s="154" t="s">
        <v>1929</v>
      </c>
    </row>
    <row r="2003" spans="2:23" x14ac:dyDescent="0.2">
      <c r="C2003" s="154" t="s">
        <v>1930</v>
      </c>
    </row>
    <row r="2004" spans="2:23" x14ac:dyDescent="0.2">
      <c r="C2004" s="154" t="s">
        <v>1931</v>
      </c>
    </row>
    <row r="2005" spans="2:23" x14ac:dyDescent="0.2">
      <c r="C2005" s="154" t="s">
        <v>1932</v>
      </c>
    </row>
    <row r="2006" spans="2:23" x14ac:dyDescent="0.2">
      <c r="C2006" s="154" t="s">
        <v>1933</v>
      </c>
    </row>
    <row r="2007" spans="2:23" x14ac:dyDescent="0.2">
      <c r="C2007" s="154" t="s">
        <v>1934</v>
      </c>
    </row>
    <row r="2008" spans="2:23" x14ac:dyDescent="0.2">
      <c r="C2008" s="154" t="s">
        <v>771</v>
      </c>
    </row>
    <row r="2012" spans="2:23" ht="14" x14ac:dyDescent="0.2">
      <c r="B2012" s="149" t="s">
        <v>1935</v>
      </c>
      <c r="C2012" s="150"/>
      <c r="D2012" s="150"/>
      <c r="E2012" s="150"/>
      <c r="F2012" s="150"/>
      <c r="G2012" s="150"/>
      <c r="H2012" s="150"/>
      <c r="I2012" s="150"/>
      <c r="J2012" s="150"/>
      <c r="K2012" s="150"/>
      <c r="L2012" s="150"/>
      <c r="M2012" s="150"/>
      <c r="N2012" s="150"/>
      <c r="O2012" s="150"/>
      <c r="P2012" s="150"/>
      <c r="Q2012" s="150"/>
      <c r="R2012" s="150"/>
      <c r="S2012" s="150"/>
      <c r="T2012" s="150"/>
      <c r="U2012" s="150"/>
      <c r="V2012" s="150"/>
      <c r="W2012" s="151"/>
    </row>
    <row r="2014" spans="2:23" x14ac:dyDescent="0.2">
      <c r="C2014" s="171" t="s">
        <v>851</v>
      </c>
    </row>
    <row r="2015" spans="2:23" x14ac:dyDescent="0.2">
      <c r="C2015" s="154" t="s">
        <v>663</v>
      </c>
    </row>
    <row r="2016" spans="2:23" x14ac:dyDescent="0.2">
      <c r="C2016" s="154" t="s">
        <v>766</v>
      </c>
    </row>
    <row r="2017" spans="1:14" x14ac:dyDescent="0.2">
      <c r="C2017" s="154" t="s">
        <v>1905</v>
      </c>
    </row>
    <row r="2018" spans="1:14" x14ac:dyDescent="0.2">
      <c r="C2018" s="154" t="s">
        <v>1906</v>
      </c>
    </row>
    <row r="2019" spans="1:14" x14ac:dyDescent="0.2">
      <c r="C2019" s="154" t="s">
        <v>1907</v>
      </c>
    </row>
    <row r="2020" spans="1:14" x14ac:dyDescent="0.2">
      <c r="C2020" s="154" t="s">
        <v>1908</v>
      </c>
    </row>
    <row r="2021" spans="1:14" x14ac:dyDescent="0.2">
      <c r="C2021" s="154" t="s">
        <v>1909</v>
      </c>
    </row>
    <row r="2022" spans="1:14" x14ac:dyDescent="0.2">
      <c r="C2022" s="154" t="s">
        <v>1910</v>
      </c>
    </row>
    <row r="2023" spans="1:14" x14ac:dyDescent="0.2">
      <c r="C2023" s="154" t="s">
        <v>1911</v>
      </c>
    </row>
    <row r="2024" spans="1:14" x14ac:dyDescent="0.2">
      <c r="C2024" s="154" t="s">
        <v>1912</v>
      </c>
    </row>
    <row r="2025" spans="1:14" x14ac:dyDescent="0.2">
      <c r="C2025" s="154" t="s">
        <v>771</v>
      </c>
    </row>
    <row r="2026" spans="1:14" x14ac:dyDescent="0.2">
      <c r="C2026" s="154" t="s">
        <v>1936</v>
      </c>
    </row>
    <row r="2027" spans="1:14" x14ac:dyDescent="0.2">
      <c r="C2027" s="154" t="s">
        <v>1937</v>
      </c>
    </row>
    <row r="2031" spans="1:14" s="158" customFormat="1" ht="14.15" customHeight="1" x14ac:dyDescent="0.2">
      <c r="A2031" s="155"/>
      <c r="B2031" s="149" t="s">
        <v>1938</v>
      </c>
      <c r="C2031" s="156"/>
      <c r="D2031" s="156"/>
      <c r="E2031" s="156"/>
      <c r="F2031" s="156"/>
      <c r="G2031" s="156"/>
      <c r="H2031" s="156"/>
      <c r="I2031" s="156"/>
      <c r="J2031" s="156"/>
      <c r="K2031" s="156"/>
      <c r="L2031" s="156"/>
      <c r="M2031" s="194"/>
      <c r="N2031" s="157"/>
    </row>
    <row r="2032" spans="1:14" ht="9.65" customHeight="1" x14ac:dyDescent="0.2"/>
    <row r="2033" spans="2:25" ht="9.65" customHeight="1" x14ac:dyDescent="0.2">
      <c r="B2033" s="195"/>
      <c r="C2033" s="171" t="s">
        <v>2403</v>
      </c>
      <c r="G2033" s="171"/>
      <c r="I2033" s="171"/>
      <c r="K2033" s="171"/>
    </row>
    <row r="2034" spans="2:25" ht="9.65" customHeight="1" x14ac:dyDescent="0.2">
      <c r="C2034" s="153" t="s">
        <v>2144</v>
      </c>
    </row>
    <row r="2035" spans="2:25" ht="9.65" customHeight="1" x14ac:dyDescent="0.2">
      <c r="C2035" s="153" t="s">
        <v>1914</v>
      </c>
    </row>
    <row r="2036" spans="2:25" ht="9.65" customHeight="1" x14ac:dyDescent="0.2">
      <c r="C2036" s="153"/>
    </row>
    <row r="2037" spans="2:25" ht="9.65" customHeight="1" x14ac:dyDescent="0.2">
      <c r="C2037" s="153"/>
    </row>
    <row r="2038" spans="2:25" ht="9.65" customHeight="1" x14ac:dyDescent="0.2">
      <c r="C2038" s="153"/>
    </row>
    <row r="2039" spans="2:25" ht="14" x14ac:dyDescent="0.2">
      <c r="B2039" s="149" t="s">
        <v>1939</v>
      </c>
      <c r="C2039" s="150"/>
      <c r="D2039" s="150"/>
      <c r="E2039" s="150"/>
      <c r="F2039" s="150"/>
      <c r="G2039" s="150"/>
      <c r="H2039" s="150"/>
      <c r="I2039" s="150"/>
      <c r="J2039" s="150"/>
      <c r="K2039" s="151"/>
    </row>
    <row r="2041" spans="2:25" x14ac:dyDescent="0.2">
      <c r="C2041" s="171" t="s">
        <v>2188</v>
      </c>
      <c r="L2041" s="171"/>
      <c r="P2041" s="171"/>
      <c r="U2041" s="171"/>
      <c r="Y2041" s="171"/>
    </row>
    <row r="2042" spans="2:25" x14ac:dyDescent="0.2">
      <c r="C2042" s="154" t="s">
        <v>663</v>
      </c>
    </row>
    <row r="2043" spans="2:25" x14ac:dyDescent="0.2">
      <c r="C2043" s="154" t="s">
        <v>854</v>
      </c>
    </row>
    <row r="2044" spans="2:25" x14ac:dyDescent="0.2">
      <c r="C2044" s="154" t="s">
        <v>1940</v>
      </c>
    </row>
    <row r="2045" spans="2:25" x14ac:dyDescent="0.2">
      <c r="C2045" s="154" t="s">
        <v>860</v>
      </c>
    </row>
    <row r="2046" spans="2:25" x14ac:dyDescent="0.2">
      <c r="C2046" s="154" t="s">
        <v>867</v>
      </c>
    </row>
    <row r="2047" spans="2:25" x14ac:dyDescent="0.2">
      <c r="C2047" s="154" t="s">
        <v>876</v>
      </c>
    </row>
    <row r="2048" spans="2:25" x14ac:dyDescent="0.2">
      <c r="C2048" s="154" t="s">
        <v>882</v>
      </c>
    </row>
    <row r="2049" spans="2:11" x14ac:dyDescent="0.2">
      <c r="C2049" s="154" t="s">
        <v>888</v>
      </c>
    </row>
    <row r="2050" spans="2:11" x14ac:dyDescent="0.2">
      <c r="C2050" s="154" t="s">
        <v>892</v>
      </c>
    </row>
    <row r="2054" spans="2:11" ht="14" x14ac:dyDescent="0.2">
      <c r="B2054" s="149" t="s">
        <v>2408</v>
      </c>
      <c r="C2054" s="150"/>
      <c r="D2054" s="150"/>
      <c r="E2054" s="150"/>
      <c r="F2054" s="150"/>
      <c r="G2054" s="150"/>
      <c r="H2054" s="150"/>
      <c r="I2054" s="150"/>
      <c r="J2054" s="150"/>
      <c r="K2054" s="151"/>
    </row>
    <row r="2056" spans="2:11" x14ac:dyDescent="0.2">
      <c r="C2056" s="171" t="s">
        <v>681</v>
      </c>
    </row>
    <row r="2057" spans="2:11" x14ac:dyDescent="0.2">
      <c r="C2057" s="154" t="s">
        <v>663</v>
      </c>
    </row>
    <row r="2058" spans="2:11" x14ac:dyDescent="0.2">
      <c r="C2058" s="154" t="s">
        <v>1748</v>
      </c>
    </row>
    <row r="2059" spans="2:11" x14ac:dyDescent="0.2">
      <c r="C2059" s="154" t="s">
        <v>1916</v>
      </c>
    </row>
    <row r="2060" spans="2:11" x14ac:dyDescent="0.2">
      <c r="C2060" s="154" t="s">
        <v>1917</v>
      </c>
    </row>
    <row r="2061" spans="2:11" x14ac:dyDescent="0.2">
      <c r="C2061" s="154" t="s">
        <v>1918</v>
      </c>
    </row>
    <row r="2062" spans="2:11" x14ac:dyDescent="0.2">
      <c r="C2062" s="154" t="s">
        <v>1919</v>
      </c>
    </row>
    <row r="2063" spans="2:11" x14ac:dyDescent="0.2">
      <c r="C2063" s="154" t="s">
        <v>1920</v>
      </c>
    </row>
    <row r="2064" spans="2:11" x14ac:dyDescent="0.2">
      <c r="C2064" s="154" t="s">
        <v>1921</v>
      </c>
    </row>
    <row r="2065" spans="2:58" x14ac:dyDescent="0.2">
      <c r="C2065" s="154" t="s">
        <v>1751</v>
      </c>
    </row>
    <row r="2069" spans="2:58" ht="14" x14ac:dyDescent="0.2">
      <c r="B2069" s="149" t="s">
        <v>2409</v>
      </c>
      <c r="C2069" s="150"/>
      <c r="D2069" s="150"/>
      <c r="E2069" s="150"/>
      <c r="F2069" s="150"/>
      <c r="G2069" s="150"/>
      <c r="H2069" s="150"/>
      <c r="I2069" s="150"/>
      <c r="J2069" s="150"/>
      <c r="K2069" s="151"/>
    </row>
    <row r="2071" spans="2:58" x14ac:dyDescent="0.2">
      <c r="C2071" s="171" t="s">
        <v>662</v>
      </c>
    </row>
    <row r="2072" spans="2:58" x14ac:dyDescent="0.2">
      <c r="C2072" s="154" t="s">
        <v>663</v>
      </c>
    </row>
    <row r="2073" spans="2:58" x14ac:dyDescent="0.2">
      <c r="C2073" s="154" t="s">
        <v>1922</v>
      </c>
    </row>
    <row r="2074" spans="2:58" x14ac:dyDescent="0.2">
      <c r="C2074" s="154" t="s">
        <v>1923</v>
      </c>
    </row>
    <row r="2078" spans="2:58" ht="14" x14ac:dyDescent="0.2">
      <c r="B2078" s="149" t="s">
        <v>1941</v>
      </c>
      <c r="C2078" s="150"/>
      <c r="D2078" s="150"/>
      <c r="E2078" s="150"/>
      <c r="F2078" s="150"/>
      <c r="G2078" s="150"/>
      <c r="H2078" s="151"/>
    </row>
    <row r="2080" spans="2:58" x14ac:dyDescent="0.2">
      <c r="C2080" s="171" t="s">
        <v>685</v>
      </c>
      <c r="H2080" s="171" t="s">
        <v>676</v>
      </c>
      <c r="M2080" s="171" t="s">
        <v>903</v>
      </c>
      <c r="R2080" s="171" t="s">
        <v>662</v>
      </c>
      <c r="BF2080" s="171"/>
    </row>
    <row r="2081" spans="2:18" x14ac:dyDescent="0.2">
      <c r="C2081" s="154" t="s">
        <v>663</v>
      </c>
      <c r="H2081" s="154" t="s">
        <v>663</v>
      </c>
      <c r="M2081" s="154" t="s">
        <v>663</v>
      </c>
      <c r="R2081" s="154" t="s">
        <v>663</v>
      </c>
    </row>
    <row r="2082" spans="2:18" x14ac:dyDescent="0.2">
      <c r="C2082" s="154" t="s">
        <v>1942</v>
      </c>
      <c r="H2082" s="154" t="s">
        <v>1943</v>
      </c>
      <c r="M2082" s="154" t="s">
        <v>1942</v>
      </c>
      <c r="R2082" s="154" t="s">
        <v>1944</v>
      </c>
    </row>
    <row r="2083" spans="2:18" x14ac:dyDescent="0.2">
      <c r="C2083" s="154" t="s">
        <v>1945</v>
      </c>
      <c r="H2083" s="154" t="s">
        <v>1946</v>
      </c>
      <c r="M2083" s="154" t="s">
        <v>1945</v>
      </c>
      <c r="R2083" s="154" t="s">
        <v>1947</v>
      </c>
    </row>
    <row r="2084" spans="2:18" x14ac:dyDescent="0.2">
      <c r="C2084" s="154" t="s">
        <v>1948</v>
      </c>
      <c r="H2084" s="154" t="s">
        <v>1949</v>
      </c>
      <c r="M2084" s="154" t="s">
        <v>1948</v>
      </c>
    </row>
    <row r="2085" spans="2:18" x14ac:dyDescent="0.2">
      <c r="C2085" s="154" t="s">
        <v>1950</v>
      </c>
      <c r="H2085" s="154" t="s">
        <v>1951</v>
      </c>
      <c r="M2085" s="154" t="s">
        <v>1950</v>
      </c>
    </row>
    <row r="2086" spans="2:18" x14ac:dyDescent="0.2">
      <c r="C2086" s="154" t="s">
        <v>1952</v>
      </c>
    </row>
    <row r="2087" spans="2:18" x14ac:dyDescent="0.2">
      <c r="C2087" s="154" t="s">
        <v>1953</v>
      </c>
    </row>
    <row r="2088" spans="2:18" x14ac:dyDescent="0.2">
      <c r="C2088" s="154" t="s">
        <v>1954</v>
      </c>
    </row>
    <row r="2092" spans="2:18" ht="14" x14ac:dyDescent="0.2">
      <c r="B2092" s="149" t="s">
        <v>1955</v>
      </c>
      <c r="C2092" s="150"/>
      <c r="D2092" s="150"/>
      <c r="E2092" s="150"/>
      <c r="F2092" s="150"/>
      <c r="G2092" s="150"/>
      <c r="H2092" s="150"/>
      <c r="I2092" s="150"/>
      <c r="J2092" s="150"/>
      <c r="K2092" s="150"/>
      <c r="L2092" s="150"/>
      <c r="M2092" s="150"/>
      <c r="N2092" s="151"/>
    </row>
    <row r="2094" spans="2:18" x14ac:dyDescent="0.2">
      <c r="C2094" s="171" t="s">
        <v>687</v>
      </c>
    </row>
    <row r="2095" spans="2:18" x14ac:dyDescent="0.2">
      <c r="C2095" s="154" t="s">
        <v>663</v>
      </c>
    </row>
    <row r="2096" spans="2:18" x14ac:dyDescent="0.2">
      <c r="C2096" s="154" t="s">
        <v>1943</v>
      </c>
    </row>
    <row r="2097" spans="2:11" x14ac:dyDescent="0.2">
      <c r="C2097" s="154" t="s">
        <v>1946</v>
      </c>
    </row>
    <row r="2098" spans="2:11" x14ac:dyDescent="0.2">
      <c r="C2098" s="154" t="s">
        <v>1949</v>
      </c>
    </row>
    <row r="2099" spans="2:11" x14ac:dyDescent="0.2">
      <c r="C2099" s="154" t="s">
        <v>1956</v>
      </c>
    </row>
    <row r="2100" spans="2:11" x14ac:dyDescent="0.2">
      <c r="C2100" s="154" t="s">
        <v>1951</v>
      </c>
    </row>
    <row r="2101" spans="2:11" x14ac:dyDescent="0.2">
      <c r="C2101" s="154" t="s">
        <v>1957</v>
      </c>
    </row>
    <row r="2105" spans="2:11" ht="14" x14ac:dyDescent="0.2">
      <c r="B2105" s="149" t="s">
        <v>1958</v>
      </c>
      <c r="C2105" s="150"/>
      <c r="D2105" s="150"/>
      <c r="E2105" s="150"/>
      <c r="F2105" s="150"/>
      <c r="G2105" s="150"/>
      <c r="H2105" s="150"/>
      <c r="I2105" s="150"/>
      <c r="J2105" s="150"/>
      <c r="K2105" s="151"/>
    </row>
    <row r="2107" spans="2:11" x14ac:dyDescent="0.2">
      <c r="C2107" s="171" t="s">
        <v>764</v>
      </c>
    </row>
    <row r="2108" spans="2:11" x14ac:dyDescent="0.2">
      <c r="C2108" s="154" t="s">
        <v>663</v>
      </c>
    </row>
    <row r="2109" spans="2:11" x14ac:dyDescent="0.2">
      <c r="C2109" s="154" t="s">
        <v>1943</v>
      </c>
    </row>
    <row r="2110" spans="2:11" x14ac:dyDescent="0.2">
      <c r="C2110" s="154" t="s">
        <v>1946</v>
      </c>
    </row>
    <row r="2111" spans="2:11" x14ac:dyDescent="0.2">
      <c r="C2111" s="154" t="s">
        <v>1949</v>
      </c>
    </row>
    <row r="2112" spans="2:11" x14ac:dyDescent="0.2">
      <c r="C2112" s="154" t="s">
        <v>1959</v>
      </c>
    </row>
    <row r="2113" spans="2:17" x14ac:dyDescent="0.2">
      <c r="C2113" s="154" t="s">
        <v>1960</v>
      </c>
    </row>
    <row r="2114" spans="2:17" x14ac:dyDescent="0.2">
      <c r="C2114" s="154" t="s">
        <v>1961</v>
      </c>
    </row>
    <row r="2115" spans="2:17" x14ac:dyDescent="0.2">
      <c r="C2115" s="154" t="s">
        <v>1951</v>
      </c>
    </row>
    <row r="2116" spans="2:17" x14ac:dyDescent="0.2">
      <c r="C2116" s="154" t="s">
        <v>1962</v>
      </c>
    </row>
    <row r="2117" spans="2:17" x14ac:dyDescent="0.2">
      <c r="C2117" s="154" t="s">
        <v>1963</v>
      </c>
    </row>
    <row r="2118" spans="2:17" x14ac:dyDescent="0.2">
      <c r="C2118" s="154" t="s">
        <v>1964</v>
      </c>
    </row>
    <row r="2122" spans="2:17" ht="14" x14ac:dyDescent="0.2">
      <c r="B2122" s="149" t="s">
        <v>2410</v>
      </c>
      <c r="C2122" s="150"/>
      <c r="D2122" s="150"/>
      <c r="E2122" s="150"/>
      <c r="F2122" s="150"/>
      <c r="G2122" s="150"/>
      <c r="H2122" s="150"/>
      <c r="I2122" s="150"/>
      <c r="J2122" s="150"/>
      <c r="K2122" s="150"/>
      <c r="L2122" s="150"/>
      <c r="M2122" s="150"/>
      <c r="N2122" s="150"/>
      <c r="O2122" s="150"/>
      <c r="P2122" s="150"/>
      <c r="Q2122" s="151"/>
    </row>
    <row r="2124" spans="2:17" x14ac:dyDescent="0.2">
      <c r="C2124" s="171" t="s">
        <v>1614</v>
      </c>
    </row>
    <row r="2125" spans="2:17" x14ac:dyDescent="0.2">
      <c r="C2125" s="154" t="s">
        <v>663</v>
      </c>
    </row>
    <row r="2126" spans="2:17" x14ac:dyDescent="0.2">
      <c r="C2126" s="154" t="s">
        <v>1943</v>
      </c>
    </row>
    <row r="2127" spans="2:17" x14ac:dyDescent="0.2">
      <c r="C2127" s="154" t="s">
        <v>1985</v>
      </c>
    </row>
    <row r="2128" spans="2:17" x14ac:dyDescent="0.2">
      <c r="C2128" s="154" t="s">
        <v>1986</v>
      </c>
    </row>
    <row r="2129" spans="3:3" x14ac:dyDescent="0.2">
      <c r="C2129" s="154" t="s">
        <v>1987</v>
      </c>
    </row>
    <row r="2130" spans="3:3" x14ac:dyDescent="0.2">
      <c r="C2130" s="154" t="s">
        <v>1988</v>
      </c>
    </row>
    <row r="2131" spans="3:3" x14ac:dyDescent="0.2">
      <c r="C2131" s="154" t="s">
        <v>1946</v>
      </c>
    </row>
    <row r="2132" spans="3:3" x14ac:dyDescent="0.2">
      <c r="C2132" s="154" t="s">
        <v>1965</v>
      </c>
    </row>
    <row r="2133" spans="3:3" x14ac:dyDescent="0.2">
      <c r="C2133" s="154" t="s">
        <v>1966</v>
      </c>
    </row>
    <row r="2134" spans="3:3" x14ac:dyDescent="0.2">
      <c r="C2134" s="154" t="s">
        <v>1967</v>
      </c>
    </row>
    <row r="2135" spans="3:3" x14ac:dyDescent="0.2">
      <c r="C2135" s="154" t="s">
        <v>1968</v>
      </c>
    </row>
    <row r="2136" spans="3:3" x14ac:dyDescent="0.2">
      <c r="C2136" s="154" t="s">
        <v>1969</v>
      </c>
    </row>
    <row r="2137" spans="3:3" x14ac:dyDescent="0.2">
      <c r="C2137" s="154" t="s">
        <v>1970</v>
      </c>
    </row>
    <row r="2138" spans="3:3" x14ac:dyDescent="0.2">
      <c r="C2138" s="154" t="s">
        <v>1971</v>
      </c>
    </row>
    <row r="2139" spans="3:3" x14ac:dyDescent="0.2">
      <c r="C2139" s="154" t="s">
        <v>1972</v>
      </c>
    </row>
    <row r="2140" spans="3:3" x14ac:dyDescent="0.2">
      <c r="C2140" s="154" t="s">
        <v>1949</v>
      </c>
    </row>
    <row r="2141" spans="3:3" x14ac:dyDescent="0.2">
      <c r="C2141" s="154" t="s">
        <v>1973</v>
      </c>
    </row>
    <row r="2142" spans="3:3" x14ac:dyDescent="0.2">
      <c r="C2142" s="154" t="s">
        <v>1974</v>
      </c>
    </row>
    <row r="2143" spans="3:3" x14ac:dyDescent="0.2">
      <c r="C2143" s="154" t="s">
        <v>1975</v>
      </c>
    </row>
    <row r="2144" spans="3:3" x14ac:dyDescent="0.2">
      <c r="C2144" s="154" t="s">
        <v>1976</v>
      </c>
    </row>
    <row r="2145" spans="2:9" x14ac:dyDescent="0.2">
      <c r="C2145" s="154" t="s">
        <v>1951</v>
      </c>
    </row>
    <row r="2146" spans="2:9" x14ac:dyDescent="0.2">
      <c r="C2146" s="154" t="s">
        <v>1977</v>
      </c>
    </row>
    <row r="2147" spans="2:9" x14ac:dyDescent="0.2">
      <c r="C2147" s="154" t="s">
        <v>1978</v>
      </c>
    </row>
    <row r="2148" spans="2:9" x14ac:dyDescent="0.2">
      <c r="C2148" s="154" t="s">
        <v>1979</v>
      </c>
    </row>
    <row r="2149" spans="2:9" x14ac:dyDescent="0.2">
      <c r="C2149" s="154" t="s">
        <v>1980</v>
      </c>
    </row>
    <row r="2150" spans="2:9" x14ac:dyDescent="0.2">
      <c r="C2150" s="154" t="s">
        <v>1981</v>
      </c>
    </row>
    <row r="2151" spans="2:9" x14ac:dyDescent="0.2">
      <c r="C2151" s="154" t="s">
        <v>1982</v>
      </c>
    </row>
    <row r="2152" spans="2:9" x14ac:dyDescent="0.2">
      <c r="C2152" s="154" t="s">
        <v>1983</v>
      </c>
    </row>
    <row r="2153" spans="2:9" x14ac:dyDescent="0.2">
      <c r="C2153" s="154" t="s">
        <v>1984</v>
      </c>
    </row>
    <row r="2157" spans="2:9" ht="14" x14ac:dyDescent="0.2">
      <c r="B2157" s="149" t="s">
        <v>1989</v>
      </c>
      <c r="C2157" s="150"/>
      <c r="D2157" s="150"/>
      <c r="E2157" s="150"/>
      <c r="F2157" s="150"/>
      <c r="G2157" s="150"/>
      <c r="H2157" s="150"/>
      <c r="I2157" s="151"/>
    </row>
    <row r="2159" spans="2:9" x14ac:dyDescent="0.2">
      <c r="C2159" s="171" t="s">
        <v>662</v>
      </c>
    </row>
    <row r="2160" spans="2:9" x14ac:dyDescent="0.2">
      <c r="C2160" s="154" t="s">
        <v>663</v>
      </c>
    </row>
    <row r="2161" spans="2:12" x14ac:dyDescent="0.2">
      <c r="C2161" s="154" t="s">
        <v>1990</v>
      </c>
    </row>
    <row r="2162" spans="2:12" x14ac:dyDescent="0.2">
      <c r="C2162" s="154" t="s">
        <v>1991</v>
      </c>
    </row>
    <row r="2166" spans="2:12" ht="14" x14ac:dyDescent="0.2">
      <c r="B2166" s="149" t="s">
        <v>1992</v>
      </c>
      <c r="C2166" s="150"/>
      <c r="D2166" s="150"/>
      <c r="E2166" s="150"/>
      <c r="F2166" s="150"/>
      <c r="G2166" s="150"/>
      <c r="H2166" s="150"/>
      <c r="I2166" s="150"/>
      <c r="J2166" s="150"/>
      <c r="K2166" s="150"/>
      <c r="L2166" s="151"/>
    </row>
    <row r="2168" spans="2:12" x14ac:dyDescent="0.2">
      <c r="C2168" s="171" t="s">
        <v>687</v>
      </c>
      <c r="I2168" s="171"/>
    </row>
    <row r="2169" spans="2:12" x14ac:dyDescent="0.2">
      <c r="C2169" s="154" t="s">
        <v>663</v>
      </c>
    </row>
    <row r="2170" spans="2:12" x14ac:dyDescent="0.2">
      <c r="C2170" s="154" t="s">
        <v>1990</v>
      </c>
    </row>
    <row r="2171" spans="2:12" x14ac:dyDescent="0.2">
      <c r="C2171" s="154" t="s">
        <v>1993</v>
      </c>
    </row>
    <row r="2172" spans="2:12" x14ac:dyDescent="0.2">
      <c r="C2172" s="154" t="s">
        <v>1994</v>
      </c>
    </row>
    <row r="2173" spans="2:12" x14ac:dyDescent="0.2">
      <c r="C2173" s="154" t="s">
        <v>1995</v>
      </c>
    </row>
    <row r="2174" spans="2:12" x14ac:dyDescent="0.2">
      <c r="C2174" s="154" t="s">
        <v>1996</v>
      </c>
    </row>
    <row r="2175" spans="2:12" x14ac:dyDescent="0.2">
      <c r="C2175" s="154" t="s">
        <v>1991</v>
      </c>
    </row>
    <row r="2179" spans="2:11" ht="14" x14ac:dyDescent="0.2">
      <c r="B2179" s="149" t="s">
        <v>2411</v>
      </c>
      <c r="C2179" s="150"/>
      <c r="D2179" s="150"/>
      <c r="E2179" s="150"/>
      <c r="F2179" s="150"/>
      <c r="G2179" s="150"/>
      <c r="H2179" s="150"/>
      <c r="I2179" s="151"/>
    </row>
    <row r="2181" spans="2:11" x14ac:dyDescent="0.2">
      <c r="C2181" s="171" t="s">
        <v>676</v>
      </c>
    </row>
    <row r="2182" spans="2:11" x14ac:dyDescent="0.2">
      <c r="C2182" s="154" t="s">
        <v>663</v>
      </c>
    </row>
    <row r="2183" spans="2:11" x14ac:dyDescent="0.2">
      <c r="C2183" s="154" t="s">
        <v>1997</v>
      </c>
    </row>
    <row r="2184" spans="2:11" x14ac:dyDescent="0.2">
      <c r="C2184" s="154" t="s">
        <v>1998</v>
      </c>
    </row>
    <row r="2185" spans="2:11" x14ac:dyDescent="0.2">
      <c r="C2185" s="154" t="s">
        <v>1999</v>
      </c>
    </row>
    <row r="2186" spans="2:11" x14ac:dyDescent="0.2">
      <c r="C2186" s="154" t="s">
        <v>2000</v>
      </c>
    </row>
    <row r="2190" spans="2:11" ht="14" x14ac:dyDescent="0.2">
      <c r="B2190" s="149" t="s">
        <v>2412</v>
      </c>
      <c r="C2190" s="150"/>
      <c r="D2190" s="150"/>
      <c r="E2190" s="150"/>
      <c r="F2190" s="150"/>
      <c r="G2190" s="150"/>
      <c r="H2190" s="150"/>
      <c r="I2190" s="150"/>
      <c r="J2190" s="150"/>
      <c r="K2190" s="151"/>
    </row>
    <row r="2192" spans="2:11" x14ac:dyDescent="0.2">
      <c r="C2192" s="171" t="s">
        <v>687</v>
      </c>
    </row>
    <row r="2193" spans="2:23" x14ac:dyDescent="0.2">
      <c r="C2193" s="154" t="s">
        <v>663</v>
      </c>
    </row>
    <row r="2194" spans="2:23" x14ac:dyDescent="0.2">
      <c r="C2194" s="154" t="s">
        <v>2001</v>
      </c>
    </row>
    <row r="2195" spans="2:23" x14ac:dyDescent="0.2">
      <c r="C2195" s="154" t="s">
        <v>2002</v>
      </c>
    </row>
    <row r="2196" spans="2:23" x14ac:dyDescent="0.2">
      <c r="C2196" s="154" t="s">
        <v>2003</v>
      </c>
    </row>
    <row r="2197" spans="2:23" x14ac:dyDescent="0.2">
      <c r="C2197" s="154" t="s">
        <v>2004</v>
      </c>
    </row>
    <row r="2198" spans="2:23" x14ac:dyDescent="0.2">
      <c r="C2198" s="154" t="s">
        <v>2005</v>
      </c>
    </row>
    <row r="2199" spans="2:23" x14ac:dyDescent="0.2">
      <c r="C2199" s="154" t="s">
        <v>2006</v>
      </c>
    </row>
    <row r="2203" spans="2:23" ht="14" x14ac:dyDescent="0.2">
      <c r="B2203" s="149" t="s">
        <v>2413</v>
      </c>
      <c r="C2203" s="150"/>
      <c r="D2203" s="150"/>
      <c r="E2203" s="150"/>
      <c r="F2203" s="150"/>
      <c r="G2203" s="150"/>
      <c r="H2203" s="150"/>
      <c r="I2203" s="150"/>
      <c r="J2203" s="150"/>
      <c r="K2203" s="150"/>
      <c r="L2203" s="150"/>
      <c r="M2203" s="150"/>
      <c r="N2203" s="150"/>
      <c r="O2203" s="150"/>
      <c r="P2203" s="150"/>
      <c r="Q2203" s="150"/>
      <c r="R2203" s="150"/>
      <c r="S2203" s="150"/>
      <c r="T2203" s="150"/>
      <c r="U2203" s="150"/>
      <c r="V2203" s="150"/>
      <c r="W2203" s="151"/>
    </row>
    <row r="2205" spans="2:23" x14ac:dyDescent="0.2">
      <c r="C2205" s="171" t="s">
        <v>1034</v>
      </c>
    </row>
    <row r="2206" spans="2:23" x14ac:dyDescent="0.2">
      <c r="C2206" s="154" t="s">
        <v>663</v>
      </c>
    </row>
    <row r="2207" spans="2:23" x14ac:dyDescent="0.2">
      <c r="C2207" s="154" t="s">
        <v>2007</v>
      </c>
    </row>
    <row r="2208" spans="2:23" x14ac:dyDescent="0.2">
      <c r="C2208" s="154" t="s">
        <v>1768</v>
      </c>
    </row>
    <row r="2209" spans="2:15" x14ac:dyDescent="0.2">
      <c r="C2209" s="154" t="s">
        <v>2008</v>
      </c>
    </row>
    <row r="2210" spans="2:15" x14ac:dyDescent="0.2">
      <c r="C2210" s="154" t="s">
        <v>2009</v>
      </c>
    </row>
    <row r="2211" spans="2:15" x14ac:dyDescent="0.2">
      <c r="C2211" s="154" t="s">
        <v>2010</v>
      </c>
    </row>
    <row r="2212" spans="2:15" x14ac:dyDescent="0.2">
      <c r="C2212" s="154" t="s">
        <v>2011</v>
      </c>
    </row>
    <row r="2213" spans="2:15" x14ac:dyDescent="0.2">
      <c r="C2213" s="154" t="s">
        <v>2414</v>
      </c>
    </row>
    <row r="2214" spans="2:15" x14ac:dyDescent="0.2">
      <c r="C2214" s="154" t="s">
        <v>2415</v>
      </c>
    </row>
    <row r="2215" spans="2:15" x14ac:dyDescent="0.2">
      <c r="C2215" s="154" t="s">
        <v>1769</v>
      </c>
    </row>
    <row r="2216" spans="2:15" x14ac:dyDescent="0.2">
      <c r="C2216" s="154" t="s">
        <v>2012</v>
      </c>
    </row>
    <row r="2220" spans="2:15" ht="14" x14ac:dyDescent="0.2">
      <c r="B2220" s="149" t="s">
        <v>2013</v>
      </c>
      <c r="C2220" s="150"/>
      <c r="D2220" s="150"/>
      <c r="E2220" s="150"/>
      <c r="F2220" s="150"/>
      <c r="G2220" s="150"/>
      <c r="H2220" s="150"/>
      <c r="I2220" s="150"/>
      <c r="J2220" s="150"/>
      <c r="K2220" s="150"/>
      <c r="L2220" s="150"/>
      <c r="M2220" s="150"/>
      <c r="N2220" s="150"/>
      <c r="O2220" s="151"/>
    </row>
    <row r="2222" spans="2:15" x14ac:dyDescent="0.2">
      <c r="C2222" s="171" t="s">
        <v>681</v>
      </c>
    </row>
    <row r="2223" spans="2:15" x14ac:dyDescent="0.2">
      <c r="C2223" s="154" t="s">
        <v>663</v>
      </c>
    </row>
    <row r="2224" spans="2:15" x14ac:dyDescent="0.2">
      <c r="C2224" s="154" t="s">
        <v>2014</v>
      </c>
    </row>
    <row r="2225" spans="2:7" x14ac:dyDescent="0.2">
      <c r="C2225" s="154" t="s">
        <v>2015</v>
      </c>
    </row>
    <row r="2226" spans="2:7" x14ac:dyDescent="0.2">
      <c r="C2226" s="154" t="s">
        <v>2016</v>
      </c>
    </row>
    <row r="2227" spans="2:7" x14ac:dyDescent="0.2">
      <c r="C2227" s="154" t="s">
        <v>2017</v>
      </c>
    </row>
    <row r="2228" spans="2:7" x14ac:dyDescent="0.2">
      <c r="C2228" s="154" t="s">
        <v>2018</v>
      </c>
    </row>
    <row r="2229" spans="2:7" x14ac:dyDescent="0.2">
      <c r="C2229" s="154" t="s">
        <v>2019</v>
      </c>
    </row>
    <row r="2230" spans="2:7" x14ac:dyDescent="0.2">
      <c r="C2230" s="154" t="s">
        <v>2020</v>
      </c>
    </row>
    <row r="2231" spans="2:7" x14ac:dyDescent="0.2">
      <c r="C2231" s="154" t="s">
        <v>2021</v>
      </c>
    </row>
    <row r="2235" spans="2:7" ht="14" x14ac:dyDescent="0.2">
      <c r="B2235" s="149" t="s">
        <v>2416</v>
      </c>
      <c r="C2235" s="150"/>
      <c r="D2235" s="150"/>
      <c r="E2235" s="150"/>
      <c r="F2235" s="150"/>
      <c r="G2235" s="151"/>
    </row>
    <row r="2237" spans="2:7" x14ac:dyDescent="0.2">
      <c r="C2237" s="171" t="s">
        <v>1097</v>
      </c>
      <c r="F2237" s="171" t="s">
        <v>2191</v>
      </c>
      <c r="G2237" s="171"/>
    </row>
    <row r="2238" spans="2:7" x14ac:dyDescent="0.2">
      <c r="C2238" s="154" t="s">
        <v>689</v>
      </c>
      <c r="F2238" s="154" t="s">
        <v>2144</v>
      </c>
    </row>
    <row r="2239" spans="2:7" x14ac:dyDescent="0.2">
      <c r="C2239" s="154" t="s">
        <v>1351</v>
      </c>
      <c r="F2239" s="154" t="s">
        <v>2437</v>
      </c>
    </row>
    <row r="2240" spans="2:7" x14ac:dyDescent="0.2">
      <c r="C2240" s="154" t="s">
        <v>1354</v>
      </c>
      <c r="F2240" s="154" t="s">
        <v>2438</v>
      </c>
    </row>
    <row r="2241" spans="2:8" x14ac:dyDescent="0.2">
      <c r="C2241" s="154" t="s">
        <v>1357</v>
      </c>
      <c r="F2241" s="154" t="s">
        <v>2439</v>
      </c>
    </row>
    <row r="2242" spans="2:8" x14ac:dyDescent="0.2">
      <c r="C2242" s="154" t="s">
        <v>1360</v>
      </c>
      <c r="F2242" s="154" t="s">
        <v>2440</v>
      </c>
    </row>
    <row r="2243" spans="2:8" x14ac:dyDescent="0.2">
      <c r="C2243" s="154" t="s">
        <v>1363</v>
      </c>
      <c r="F2243" s="154" t="s">
        <v>2441</v>
      </c>
    </row>
    <row r="2244" spans="2:8" x14ac:dyDescent="0.2">
      <c r="C2244" s="154" t="s">
        <v>1366</v>
      </c>
      <c r="F2244" s="154" t="s">
        <v>2442</v>
      </c>
    </row>
    <row r="2245" spans="2:8" x14ac:dyDescent="0.2">
      <c r="C2245" s="154" t="s">
        <v>1369</v>
      </c>
    </row>
    <row r="2246" spans="2:8" x14ac:dyDescent="0.2">
      <c r="C2246" s="154" t="s">
        <v>1372</v>
      </c>
    </row>
    <row r="2247" spans="2:8" x14ac:dyDescent="0.2">
      <c r="C2247" s="154" t="s">
        <v>1375</v>
      </c>
    </row>
    <row r="2248" spans="2:8" x14ac:dyDescent="0.2">
      <c r="C2248" s="154" t="s">
        <v>1378</v>
      </c>
    </row>
    <row r="2249" spans="2:8" x14ac:dyDescent="0.2">
      <c r="C2249" s="154" t="s">
        <v>1380</v>
      </c>
    </row>
    <row r="2250" spans="2:8" x14ac:dyDescent="0.2">
      <c r="C2250" s="154" t="s">
        <v>1382</v>
      </c>
    </row>
    <row r="2251" spans="2:8" x14ac:dyDescent="0.2">
      <c r="C2251" s="154" t="s">
        <v>2022</v>
      </c>
    </row>
    <row r="2252" spans="2:8" x14ac:dyDescent="0.2">
      <c r="C2252" s="154" t="s">
        <v>2023</v>
      </c>
    </row>
    <row r="2256" spans="2:8" ht="14" x14ac:dyDescent="0.2">
      <c r="B2256" s="149" t="s">
        <v>2417</v>
      </c>
      <c r="C2256" s="150"/>
      <c r="D2256" s="150"/>
      <c r="E2256" s="150"/>
      <c r="F2256" s="150"/>
      <c r="G2256" s="150"/>
      <c r="H2256" s="151"/>
    </row>
    <row r="2258" spans="2:16" x14ac:dyDescent="0.2">
      <c r="C2258" s="171" t="s">
        <v>761</v>
      </c>
    </row>
    <row r="2259" spans="2:16" x14ac:dyDescent="0.2">
      <c r="C2259" s="154" t="s">
        <v>663</v>
      </c>
    </row>
    <row r="2260" spans="2:16" x14ac:dyDescent="0.2">
      <c r="C2260" s="154" t="s">
        <v>2024</v>
      </c>
    </row>
    <row r="2261" spans="2:16" x14ac:dyDescent="0.2">
      <c r="C2261" s="154" t="s">
        <v>2025</v>
      </c>
    </row>
    <row r="2262" spans="2:16" x14ac:dyDescent="0.2">
      <c r="C2262" s="154" t="s">
        <v>2026</v>
      </c>
    </row>
    <row r="2263" spans="2:16" x14ac:dyDescent="0.2">
      <c r="C2263" s="154" t="s">
        <v>2027</v>
      </c>
    </row>
    <row r="2264" spans="2:16" x14ac:dyDescent="0.2">
      <c r="C2264" s="154" t="s">
        <v>2028</v>
      </c>
    </row>
    <row r="2268" spans="2:16" ht="14" x14ac:dyDescent="0.2">
      <c r="B2268" s="149" t="s">
        <v>2418</v>
      </c>
      <c r="C2268" s="150"/>
      <c r="D2268" s="150"/>
      <c r="E2268" s="150"/>
      <c r="F2268" s="150"/>
      <c r="G2268" s="150"/>
      <c r="H2268" s="150"/>
      <c r="I2268" s="150"/>
      <c r="J2268" s="150"/>
      <c r="K2268" s="150"/>
      <c r="L2268" s="150"/>
      <c r="M2268" s="150"/>
      <c r="N2268" s="150"/>
      <c r="O2268" s="150"/>
      <c r="P2268" s="151"/>
    </row>
    <row r="2270" spans="2:16" x14ac:dyDescent="0.2">
      <c r="C2270" s="171" t="s">
        <v>683</v>
      </c>
    </row>
    <row r="2271" spans="2:16" x14ac:dyDescent="0.2">
      <c r="C2271" s="154" t="s">
        <v>689</v>
      </c>
    </row>
    <row r="2272" spans="2:16" x14ac:dyDescent="0.2">
      <c r="C2272" s="154" t="s">
        <v>2029</v>
      </c>
    </row>
    <row r="2273" spans="3:3" x14ac:dyDescent="0.2">
      <c r="C2273" s="154" t="s">
        <v>2030</v>
      </c>
    </row>
    <row r="2274" spans="3:3" x14ac:dyDescent="0.2">
      <c r="C2274" s="154" t="s">
        <v>2031</v>
      </c>
    </row>
    <row r="2275" spans="3:3" x14ac:dyDescent="0.2">
      <c r="C2275" s="154" t="s">
        <v>2032</v>
      </c>
    </row>
    <row r="2276" spans="3:3" x14ac:dyDescent="0.2">
      <c r="C2276" s="154" t="s">
        <v>2033</v>
      </c>
    </row>
    <row r="2277" spans="3:3" x14ac:dyDescent="0.2">
      <c r="C2277" s="154" t="s">
        <v>2034</v>
      </c>
    </row>
    <row r="2278" spans="3:3" x14ac:dyDescent="0.2">
      <c r="C2278" s="154" t="s">
        <v>2035</v>
      </c>
    </row>
    <row r="2279" spans="3:3" x14ac:dyDescent="0.2">
      <c r="C2279" s="154" t="s">
        <v>2036</v>
      </c>
    </row>
    <row r="2280" spans="3:3" x14ac:dyDescent="0.2">
      <c r="C2280" s="154" t="s">
        <v>2037</v>
      </c>
    </row>
    <row r="2281" spans="3:3" x14ac:dyDescent="0.2">
      <c r="C2281" s="154" t="s">
        <v>2038</v>
      </c>
    </row>
    <row r="2282" spans="3:3" x14ac:dyDescent="0.2">
      <c r="C2282" s="154" t="s">
        <v>2039</v>
      </c>
    </row>
    <row r="2283" spans="3:3" x14ac:dyDescent="0.2">
      <c r="C2283" s="154" t="s">
        <v>2040</v>
      </c>
    </row>
    <row r="2284" spans="3:3" x14ac:dyDescent="0.2">
      <c r="C2284" s="154" t="s">
        <v>2041</v>
      </c>
    </row>
    <row r="2285" spans="3:3" x14ac:dyDescent="0.2">
      <c r="C2285" s="154" t="s">
        <v>2042</v>
      </c>
    </row>
    <row r="2286" spans="3:3" x14ac:dyDescent="0.2">
      <c r="C2286" s="154" t="s">
        <v>2043</v>
      </c>
    </row>
    <row r="2290" spans="2:10" ht="14" x14ac:dyDescent="0.2">
      <c r="B2290" s="149" t="s">
        <v>2419</v>
      </c>
      <c r="C2290" s="150"/>
      <c r="D2290" s="150"/>
      <c r="E2290" s="150"/>
      <c r="F2290" s="150"/>
      <c r="G2290" s="150"/>
      <c r="H2290" s="150"/>
      <c r="I2290" s="150"/>
      <c r="J2290" s="151"/>
    </row>
    <row r="2292" spans="2:10" x14ac:dyDescent="0.2">
      <c r="C2292" s="171" t="s">
        <v>668</v>
      </c>
    </row>
    <row r="2293" spans="2:10" x14ac:dyDescent="0.2">
      <c r="C2293" s="154" t="s">
        <v>663</v>
      </c>
    </row>
    <row r="2294" spans="2:10" x14ac:dyDescent="0.2">
      <c r="C2294" s="154" t="s">
        <v>2044</v>
      </c>
    </row>
    <row r="2298" spans="2:10" ht="14" x14ac:dyDescent="0.2">
      <c r="B2298" s="149" t="s">
        <v>2420</v>
      </c>
      <c r="C2298" s="150"/>
      <c r="D2298" s="150"/>
      <c r="E2298" s="150"/>
      <c r="F2298" s="150"/>
      <c r="G2298" s="151"/>
    </row>
    <row r="2300" spans="2:10" x14ac:dyDescent="0.2">
      <c r="C2300" s="171" t="s">
        <v>667</v>
      </c>
    </row>
    <row r="2301" spans="2:10" x14ac:dyDescent="0.2">
      <c r="C2301" s="154" t="s">
        <v>663</v>
      </c>
    </row>
    <row r="2302" spans="2:10" x14ac:dyDescent="0.2">
      <c r="C2302" s="154" t="s">
        <v>2045</v>
      </c>
    </row>
    <row r="2303" spans="2:10" x14ac:dyDescent="0.2">
      <c r="C2303" s="154" t="s">
        <v>2046</v>
      </c>
    </row>
    <row r="2304" spans="2:10" x14ac:dyDescent="0.2">
      <c r="C2304" s="154" t="s">
        <v>2047</v>
      </c>
    </row>
    <row r="2308" spans="2:9" ht="14" x14ac:dyDescent="0.2">
      <c r="B2308" s="149" t="s">
        <v>2048</v>
      </c>
      <c r="C2308" s="150"/>
      <c r="D2308" s="150"/>
      <c r="E2308" s="150"/>
      <c r="F2308" s="150"/>
      <c r="G2308" s="150"/>
      <c r="H2308" s="151"/>
    </row>
    <row r="2310" spans="2:9" x14ac:dyDescent="0.2">
      <c r="C2310" s="171" t="s">
        <v>688</v>
      </c>
      <c r="F2310" s="171"/>
      <c r="I2310" s="171"/>
    </row>
    <row r="2311" spans="2:9" x14ac:dyDescent="0.2">
      <c r="C2311" s="154" t="s">
        <v>663</v>
      </c>
    </row>
    <row r="2312" spans="2:9" x14ac:dyDescent="0.2">
      <c r="C2312" s="154" t="s">
        <v>2049</v>
      </c>
    </row>
    <row r="2313" spans="2:9" x14ac:dyDescent="0.2">
      <c r="C2313" s="154" t="s">
        <v>2050</v>
      </c>
    </row>
    <row r="2314" spans="2:9" x14ac:dyDescent="0.2">
      <c r="C2314" s="154" t="s">
        <v>2051</v>
      </c>
    </row>
    <row r="2315" spans="2:9" x14ac:dyDescent="0.2">
      <c r="C2315" s="154" t="s">
        <v>2052</v>
      </c>
    </row>
    <row r="2316" spans="2:9" x14ac:dyDescent="0.2">
      <c r="C2316" s="154" t="s">
        <v>2053</v>
      </c>
    </row>
    <row r="2317" spans="2:9" x14ac:dyDescent="0.2">
      <c r="C2317" s="154" t="s">
        <v>2054</v>
      </c>
    </row>
    <row r="2321" spans="2:9" ht="14" x14ac:dyDescent="0.2">
      <c r="B2321" s="149" t="s">
        <v>2443</v>
      </c>
      <c r="C2321" s="150"/>
      <c r="D2321" s="150"/>
      <c r="E2321" s="150"/>
      <c r="F2321" s="150"/>
      <c r="G2321" s="151"/>
    </row>
    <row r="2323" spans="2:9" x14ac:dyDescent="0.2">
      <c r="C2323" s="171" t="s">
        <v>2421</v>
      </c>
      <c r="F2323" s="171" t="s">
        <v>1673</v>
      </c>
      <c r="I2323" s="171"/>
    </row>
    <row r="2324" spans="2:9" x14ac:dyDescent="0.2">
      <c r="C2324" s="154" t="s">
        <v>2055</v>
      </c>
      <c r="F2324" s="154" t="s">
        <v>2055</v>
      </c>
    </row>
    <row r="2325" spans="2:9" x14ac:dyDescent="0.2">
      <c r="C2325" s="154" t="s">
        <v>1674</v>
      </c>
      <c r="F2325" s="154" t="s">
        <v>1674</v>
      </c>
    </row>
    <row r="2326" spans="2:9" x14ac:dyDescent="0.2">
      <c r="C2326" s="154" t="s">
        <v>2056</v>
      </c>
      <c r="F2326" s="154" t="s">
        <v>1675</v>
      </c>
    </row>
    <row r="2327" spans="2:9" x14ac:dyDescent="0.2">
      <c r="C2327" s="154" t="s">
        <v>2057</v>
      </c>
      <c r="F2327" s="154" t="s">
        <v>1676</v>
      </c>
    </row>
    <row r="2328" spans="2:9" x14ac:dyDescent="0.2">
      <c r="C2328" s="154" t="s">
        <v>1675</v>
      </c>
      <c r="F2328" s="154" t="s">
        <v>1677</v>
      </c>
    </row>
    <row r="2329" spans="2:9" x14ac:dyDescent="0.2">
      <c r="C2329" s="154" t="s">
        <v>2058</v>
      </c>
      <c r="F2329" s="154" t="s">
        <v>1678</v>
      </c>
    </row>
    <row r="2330" spans="2:9" x14ac:dyDescent="0.2">
      <c r="C2330" s="154" t="s">
        <v>1676</v>
      </c>
      <c r="F2330" s="154" t="s">
        <v>1679</v>
      </c>
    </row>
    <row r="2331" spans="2:9" x14ac:dyDescent="0.2">
      <c r="C2331" s="154" t="s">
        <v>2059</v>
      </c>
      <c r="F2331" s="154" t="s">
        <v>1680</v>
      </c>
    </row>
    <row r="2332" spans="2:9" x14ac:dyDescent="0.2">
      <c r="C2332" s="154" t="s">
        <v>1677</v>
      </c>
      <c r="F2332" s="154" t="s">
        <v>1681</v>
      </c>
    </row>
    <row r="2333" spans="2:9" x14ac:dyDescent="0.2">
      <c r="C2333" s="154" t="s">
        <v>2060</v>
      </c>
      <c r="F2333" s="154" t="s">
        <v>1682</v>
      </c>
    </row>
    <row r="2334" spans="2:9" x14ac:dyDescent="0.2">
      <c r="C2334" s="154" t="s">
        <v>1678</v>
      </c>
      <c r="F2334" s="154" t="s">
        <v>1683</v>
      </c>
    </row>
    <row r="2335" spans="2:9" x14ac:dyDescent="0.2">
      <c r="C2335" s="154" t="s">
        <v>2061</v>
      </c>
      <c r="F2335" s="154" t="s">
        <v>1684</v>
      </c>
    </row>
    <row r="2336" spans="2:9" x14ac:dyDescent="0.2">
      <c r="C2336" s="154" t="s">
        <v>1679</v>
      </c>
      <c r="F2336" s="154" t="s">
        <v>1685</v>
      </c>
    </row>
    <row r="2337" spans="3:6" x14ac:dyDescent="0.2">
      <c r="C2337" s="154" t="s">
        <v>2062</v>
      </c>
      <c r="F2337" s="154" t="s">
        <v>1686</v>
      </c>
    </row>
    <row r="2338" spans="3:6" x14ac:dyDescent="0.2">
      <c r="C2338" s="154" t="s">
        <v>1680</v>
      </c>
      <c r="F2338" s="154" t="s">
        <v>1687</v>
      </c>
    </row>
    <row r="2339" spans="3:6" x14ac:dyDescent="0.2">
      <c r="C2339" s="154" t="s">
        <v>2063</v>
      </c>
      <c r="F2339" s="154" t="s">
        <v>1688</v>
      </c>
    </row>
    <row r="2340" spans="3:6" x14ac:dyDescent="0.2">
      <c r="C2340" s="154" t="s">
        <v>2064</v>
      </c>
      <c r="F2340" s="154" t="s">
        <v>1689</v>
      </c>
    </row>
    <row r="2341" spans="3:6" x14ac:dyDescent="0.2">
      <c r="C2341" s="154" t="s">
        <v>2065</v>
      </c>
      <c r="F2341" s="154" t="s">
        <v>1690</v>
      </c>
    </row>
    <row r="2342" spans="3:6" x14ac:dyDescent="0.2">
      <c r="C2342" s="154" t="s">
        <v>1681</v>
      </c>
      <c r="F2342" s="154" t="s">
        <v>1691</v>
      </c>
    </row>
    <row r="2343" spans="3:6" x14ac:dyDescent="0.2">
      <c r="C2343" s="154" t="s">
        <v>2066</v>
      </c>
      <c r="F2343" s="154" t="s">
        <v>1692</v>
      </c>
    </row>
    <row r="2344" spans="3:6" x14ac:dyDescent="0.2">
      <c r="C2344" s="154" t="s">
        <v>1682</v>
      </c>
      <c r="F2344" s="154" t="s">
        <v>1693</v>
      </c>
    </row>
    <row r="2345" spans="3:6" x14ac:dyDescent="0.2">
      <c r="C2345" s="154" t="s">
        <v>2067</v>
      </c>
      <c r="F2345" s="154" t="s">
        <v>1694</v>
      </c>
    </row>
    <row r="2346" spans="3:6" x14ac:dyDescent="0.2">
      <c r="C2346" s="154" t="s">
        <v>1683</v>
      </c>
      <c r="F2346" s="154" t="s">
        <v>1695</v>
      </c>
    </row>
    <row r="2347" spans="3:6" x14ac:dyDescent="0.2">
      <c r="C2347" s="154" t="s">
        <v>2068</v>
      </c>
      <c r="F2347" s="154" t="s">
        <v>1696</v>
      </c>
    </row>
    <row r="2348" spans="3:6" x14ac:dyDescent="0.2">
      <c r="C2348" s="154" t="s">
        <v>2069</v>
      </c>
      <c r="F2348" s="154" t="s">
        <v>1697</v>
      </c>
    </row>
    <row r="2349" spans="3:6" x14ac:dyDescent="0.2">
      <c r="C2349" s="154" t="s">
        <v>1684</v>
      </c>
      <c r="F2349" s="154" t="s">
        <v>1698</v>
      </c>
    </row>
    <row r="2350" spans="3:6" x14ac:dyDescent="0.2">
      <c r="C2350" s="154" t="s">
        <v>2070</v>
      </c>
      <c r="F2350" s="154" t="s">
        <v>1699</v>
      </c>
    </row>
    <row r="2351" spans="3:6" x14ac:dyDescent="0.2">
      <c r="C2351" s="154" t="s">
        <v>2071</v>
      </c>
      <c r="F2351" s="154" t="s">
        <v>1700</v>
      </c>
    </row>
    <row r="2352" spans="3:6" x14ac:dyDescent="0.2">
      <c r="C2352" s="154" t="s">
        <v>2072</v>
      </c>
      <c r="F2352" s="154" t="s">
        <v>1701</v>
      </c>
    </row>
    <row r="2353" spans="3:6" x14ac:dyDescent="0.2">
      <c r="C2353" s="154" t="s">
        <v>2073</v>
      </c>
      <c r="F2353" s="154" t="s">
        <v>1702</v>
      </c>
    </row>
    <row r="2354" spans="3:6" x14ac:dyDescent="0.2">
      <c r="C2354" s="154" t="s">
        <v>2074</v>
      </c>
      <c r="F2354" s="154" t="s">
        <v>1703</v>
      </c>
    </row>
    <row r="2355" spans="3:6" x14ac:dyDescent="0.2">
      <c r="C2355" s="154" t="s">
        <v>1685</v>
      </c>
      <c r="F2355" s="154" t="s">
        <v>1704</v>
      </c>
    </row>
    <row r="2356" spans="3:6" x14ac:dyDescent="0.2">
      <c r="C2356" s="154" t="s">
        <v>2075</v>
      </c>
      <c r="F2356" s="154" t="s">
        <v>1705</v>
      </c>
    </row>
    <row r="2357" spans="3:6" x14ac:dyDescent="0.2">
      <c r="C2357" s="154" t="s">
        <v>2076</v>
      </c>
      <c r="F2357" s="154" t="s">
        <v>1706</v>
      </c>
    </row>
    <row r="2358" spans="3:6" x14ac:dyDescent="0.2">
      <c r="C2358" s="154" t="s">
        <v>2077</v>
      </c>
      <c r="F2358" s="154" t="s">
        <v>1707</v>
      </c>
    </row>
    <row r="2359" spans="3:6" x14ac:dyDescent="0.2">
      <c r="C2359" s="154" t="s">
        <v>2078</v>
      </c>
      <c r="F2359" s="154" t="s">
        <v>1708</v>
      </c>
    </row>
    <row r="2360" spans="3:6" x14ac:dyDescent="0.2">
      <c r="C2360" s="154" t="s">
        <v>2079</v>
      </c>
      <c r="F2360" s="154" t="s">
        <v>1709</v>
      </c>
    </row>
    <row r="2361" spans="3:6" x14ac:dyDescent="0.2">
      <c r="C2361" s="154" t="s">
        <v>1686</v>
      </c>
      <c r="F2361" s="154" t="s">
        <v>1710</v>
      </c>
    </row>
    <row r="2362" spans="3:6" x14ac:dyDescent="0.2">
      <c r="C2362" s="154" t="s">
        <v>2080</v>
      </c>
      <c r="F2362" s="154" t="s">
        <v>1711</v>
      </c>
    </row>
    <row r="2363" spans="3:6" x14ac:dyDescent="0.2">
      <c r="C2363" s="154" t="s">
        <v>2081</v>
      </c>
      <c r="F2363" s="154" t="s">
        <v>1712</v>
      </c>
    </row>
    <row r="2364" spans="3:6" x14ac:dyDescent="0.2">
      <c r="C2364" s="154" t="s">
        <v>2082</v>
      </c>
      <c r="F2364" s="154" t="s">
        <v>1713</v>
      </c>
    </row>
    <row r="2365" spans="3:6" x14ac:dyDescent="0.2">
      <c r="C2365" s="154" t="s">
        <v>1687</v>
      </c>
      <c r="F2365" s="154" t="s">
        <v>1714</v>
      </c>
    </row>
    <row r="2366" spans="3:6" x14ac:dyDescent="0.2">
      <c r="C2366" s="154" t="s">
        <v>2083</v>
      </c>
      <c r="F2366" s="154" t="s">
        <v>1715</v>
      </c>
    </row>
    <row r="2367" spans="3:6" x14ac:dyDescent="0.2">
      <c r="C2367" s="154" t="s">
        <v>2084</v>
      </c>
      <c r="F2367" s="154" t="s">
        <v>1716</v>
      </c>
    </row>
    <row r="2368" spans="3:6" x14ac:dyDescent="0.2">
      <c r="C2368" s="154" t="s">
        <v>2085</v>
      </c>
      <c r="F2368" s="154" t="s">
        <v>1717</v>
      </c>
    </row>
    <row r="2369" spans="3:6" x14ac:dyDescent="0.2">
      <c r="C2369" s="154" t="s">
        <v>2086</v>
      </c>
      <c r="F2369" s="154" t="s">
        <v>1718</v>
      </c>
    </row>
    <row r="2370" spans="3:6" x14ac:dyDescent="0.2">
      <c r="C2370" s="154" t="s">
        <v>2087</v>
      </c>
      <c r="F2370" s="154" t="s">
        <v>1719</v>
      </c>
    </row>
    <row r="2371" spans="3:6" x14ac:dyDescent="0.2">
      <c r="C2371" s="154" t="s">
        <v>1688</v>
      </c>
      <c r="F2371" s="154" t="s">
        <v>1720</v>
      </c>
    </row>
    <row r="2372" spans="3:6" x14ac:dyDescent="0.2">
      <c r="C2372" s="154" t="s">
        <v>2088</v>
      </c>
    </row>
    <row r="2373" spans="3:6" x14ac:dyDescent="0.2">
      <c r="C2373" s="154" t="s">
        <v>1689</v>
      </c>
    </row>
    <row r="2374" spans="3:6" x14ac:dyDescent="0.2">
      <c r="C2374" s="154" t="s">
        <v>2089</v>
      </c>
    </row>
    <row r="2375" spans="3:6" x14ac:dyDescent="0.2">
      <c r="C2375" s="154" t="s">
        <v>1690</v>
      </c>
    </row>
    <row r="2376" spans="3:6" x14ac:dyDescent="0.2">
      <c r="C2376" s="154" t="s">
        <v>2090</v>
      </c>
    </row>
    <row r="2377" spans="3:6" x14ac:dyDescent="0.2">
      <c r="C2377" s="154" t="s">
        <v>1691</v>
      </c>
    </row>
    <row r="2378" spans="3:6" x14ac:dyDescent="0.2">
      <c r="C2378" s="154" t="s">
        <v>2091</v>
      </c>
    </row>
    <row r="2379" spans="3:6" x14ac:dyDescent="0.2">
      <c r="C2379" s="154" t="s">
        <v>1692</v>
      </c>
    </row>
    <row r="2380" spans="3:6" x14ac:dyDescent="0.2">
      <c r="C2380" s="154" t="s">
        <v>2092</v>
      </c>
    </row>
    <row r="2381" spans="3:6" x14ac:dyDescent="0.2">
      <c r="C2381" s="154" t="s">
        <v>1693</v>
      </c>
    </row>
    <row r="2382" spans="3:6" x14ac:dyDescent="0.2">
      <c r="C2382" s="154" t="s">
        <v>2093</v>
      </c>
    </row>
    <row r="2383" spans="3:6" x14ac:dyDescent="0.2">
      <c r="C2383" s="154" t="s">
        <v>1694</v>
      </c>
    </row>
    <row r="2384" spans="3:6" x14ac:dyDescent="0.2">
      <c r="C2384" s="154" t="s">
        <v>2094</v>
      </c>
    </row>
    <row r="2385" spans="3:3" x14ac:dyDescent="0.2">
      <c r="C2385" s="154" t="s">
        <v>1695</v>
      </c>
    </row>
    <row r="2386" spans="3:3" x14ac:dyDescent="0.2">
      <c r="C2386" s="154" t="s">
        <v>2095</v>
      </c>
    </row>
    <row r="2387" spans="3:3" x14ac:dyDescent="0.2">
      <c r="C2387" s="154" t="s">
        <v>2096</v>
      </c>
    </row>
    <row r="2388" spans="3:3" x14ac:dyDescent="0.2">
      <c r="C2388" s="154" t="s">
        <v>1696</v>
      </c>
    </row>
    <row r="2389" spans="3:3" x14ac:dyDescent="0.2">
      <c r="C2389" s="154" t="s">
        <v>2097</v>
      </c>
    </row>
    <row r="2390" spans="3:3" x14ac:dyDescent="0.2">
      <c r="C2390" s="154" t="s">
        <v>2098</v>
      </c>
    </row>
    <row r="2391" spans="3:3" x14ac:dyDescent="0.2">
      <c r="C2391" s="154" t="s">
        <v>2099</v>
      </c>
    </row>
    <row r="2392" spans="3:3" x14ac:dyDescent="0.2">
      <c r="C2392" s="154" t="s">
        <v>2100</v>
      </c>
    </row>
    <row r="2393" spans="3:3" x14ac:dyDescent="0.2">
      <c r="C2393" s="154" t="s">
        <v>2101</v>
      </c>
    </row>
    <row r="2394" spans="3:3" x14ac:dyDescent="0.2">
      <c r="C2394" s="154" t="s">
        <v>2102</v>
      </c>
    </row>
    <row r="2395" spans="3:3" x14ac:dyDescent="0.2">
      <c r="C2395" s="154" t="s">
        <v>1697</v>
      </c>
    </row>
    <row r="2396" spans="3:3" x14ac:dyDescent="0.2">
      <c r="C2396" s="154" t="s">
        <v>2103</v>
      </c>
    </row>
    <row r="2397" spans="3:3" x14ac:dyDescent="0.2">
      <c r="C2397" s="154" t="s">
        <v>2104</v>
      </c>
    </row>
    <row r="2398" spans="3:3" x14ac:dyDescent="0.2">
      <c r="C2398" s="154" t="s">
        <v>1698</v>
      </c>
    </row>
    <row r="2399" spans="3:3" x14ac:dyDescent="0.2">
      <c r="C2399" s="154" t="s">
        <v>2105</v>
      </c>
    </row>
    <row r="2400" spans="3:3" x14ac:dyDescent="0.2">
      <c r="C2400" s="154" t="s">
        <v>1699</v>
      </c>
    </row>
    <row r="2401" spans="3:3" x14ac:dyDescent="0.2">
      <c r="C2401" s="154" t="s">
        <v>2106</v>
      </c>
    </row>
    <row r="2402" spans="3:3" x14ac:dyDescent="0.2">
      <c r="C2402" s="154" t="s">
        <v>1700</v>
      </c>
    </row>
    <row r="2403" spans="3:3" x14ac:dyDescent="0.2">
      <c r="C2403" s="154" t="s">
        <v>2107</v>
      </c>
    </row>
    <row r="2404" spans="3:3" x14ac:dyDescent="0.2">
      <c r="C2404" s="154" t="s">
        <v>2108</v>
      </c>
    </row>
    <row r="2405" spans="3:3" x14ac:dyDescent="0.2">
      <c r="C2405" s="154" t="s">
        <v>2109</v>
      </c>
    </row>
    <row r="2406" spans="3:3" x14ac:dyDescent="0.2">
      <c r="C2406" s="154" t="s">
        <v>2110</v>
      </c>
    </row>
    <row r="2407" spans="3:3" x14ac:dyDescent="0.2">
      <c r="C2407" s="154" t="s">
        <v>2111</v>
      </c>
    </row>
    <row r="2408" spans="3:3" x14ac:dyDescent="0.2">
      <c r="C2408" s="154" t="s">
        <v>2112</v>
      </c>
    </row>
    <row r="2409" spans="3:3" x14ac:dyDescent="0.2">
      <c r="C2409" s="154" t="s">
        <v>2113</v>
      </c>
    </row>
    <row r="2410" spans="3:3" x14ac:dyDescent="0.2">
      <c r="C2410" s="154" t="s">
        <v>1701</v>
      </c>
    </row>
    <row r="2411" spans="3:3" x14ac:dyDescent="0.2">
      <c r="C2411" s="154" t="s">
        <v>2114</v>
      </c>
    </row>
    <row r="2412" spans="3:3" x14ac:dyDescent="0.2">
      <c r="C2412" s="154" t="s">
        <v>2115</v>
      </c>
    </row>
    <row r="2413" spans="3:3" x14ac:dyDescent="0.2">
      <c r="C2413" s="154" t="s">
        <v>2116</v>
      </c>
    </row>
    <row r="2414" spans="3:3" x14ac:dyDescent="0.2">
      <c r="C2414" s="154" t="s">
        <v>2422</v>
      </c>
    </row>
    <row r="2415" spans="3:3" x14ac:dyDescent="0.2">
      <c r="C2415" s="154" t="s">
        <v>2423</v>
      </c>
    </row>
    <row r="2416" spans="3:3" x14ac:dyDescent="0.2">
      <c r="C2416" s="154" t="s">
        <v>1702</v>
      </c>
    </row>
    <row r="2417" spans="3:3" x14ac:dyDescent="0.2">
      <c r="C2417" s="154" t="s">
        <v>2117</v>
      </c>
    </row>
    <row r="2418" spans="3:3" x14ac:dyDescent="0.2">
      <c r="C2418" s="154" t="s">
        <v>1703</v>
      </c>
    </row>
    <row r="2419" spans="3:3" x14ac:dyDescent="0.2">
      <c r="C2419" s="154" t="s">
        <v>2118</v>
      </c>
    </row>
    <row r="2420" spans="3:3" x14ac:dyDescent="0.2">
      <c r="C2420" s="154" t="s">
        <v>1704</v>
      </c>
    </row>
    <row r="2421" spans="3:3" x14ac:dyDescent="0.2">
      <c r="C2421" s="154" t="s">
        <v>2119</v>
      </c>
    </row>
    <row r="2422" spans="3:3" x14ac:dyDescent="0.2">
      <c r="C2422" s="154" t="s">
        <v>1705</v>
      </c>
    </row>
    <row r="2423" spans="3:3" x14ac:dyDescent="0.2">
      <c r="C2423" s="154" t="s">
        <v>2120</v>
      </c>
    </row>
    <row r="2424" spans="3:3" x14ac:dyDescent="0.2">
      <c r="C2424" s="154" t="s">
        <v>1706</v>
      </c>
    </row>
    <row r="2425" spans="3:3" x14ac:dyDescent="0.2">
      <c r="C2425" s="154" t="s">
        <v>2121</v>
      </c>
    </row>
    <row r="2426" spans="3:3" x14ac:dyDescent="0.2">
      <c r="C2426" s="154" t="s">
        <v>2122</v>
      </c>
    </row>
    <row r="2427" spans="3:3" x14ac:dyDescent="0.2">
      <c r="C2427" s="154" t="s">
        <v>1707</v>
      </c>
    </row>
    <row r="2428" spans="3:3" x14ac:dyDescent="0.2">
      <c r="C2428" s="154" t="s">
        <v>2123</v>
      </c>
    </row>
    <row r="2429" spans="3:3" x14ac:dyDescent="0.2">
      <c r="C2429" s="154" t="s">
        <v>2124</v>
      </c>
    </row>
    <row r="2430" spans="3:3" x14ac:dyDescent="0.2">
      <c r="C2430" s="154" t="s">
        <v>1708</v>
      </c>
    </row>
    <row r="2431" spans="3:3" x14ac:dyDescent="0.2">
      <c r="C2431" s="154" t="s">
        <v>2125</v>
      </c>
    </row>
    <row r="2432" spans="3:3" x14ac:dyDescent="0.2">
      <c r="C2432" s="154" t="s">
        <v>1709</v>
      </c>
    </row>
    <row r="2433" spans="3:3" x14ac:dyDescent="0.2">
      <c r="C2433" s="154" t="s">
        <v>2126</v>
      </c>
    </row>
    <row r="2434" spans="3:3" x14ac:dyDescent="0.2">
      <c r="C2434" s="154" t="s">
        <v>1710</v>
      </c>
    </row>
    <row r="2435" spans="3:3" x14ac:dyDescent="0.2">
      <c r="C2435" s="154" t="s">
        <v>2127</v>
      </c>
    </row>
    <row r="2436" spans="3:3" x14ac:dyDescent="0.2">
      <c r="C2436" s="154" t="s">
        <v>1711</v>
      </c>
    </row>
    <row r="2437" spans="3:3" x14ac:dyDescent="0.2">
      <c r="C2437" s="154" t="s">
        <v>2128</v>
      </c>
    </row>
    <row r="2438" spans="3:3" x14ac:dyDescent="0.2">
      <c r="C2438" s="154" t="s">
        <v>1712</v>
      </c>
    </row>
    <row r="2439" spans="3:3" x14ac:dyDescent="0.2">
      <c r="C2439" s="154" t="s">
        <v>2129</v>
      </c>
    </row>
    <row r="2440" spans="3:3" x14ac:dyDescent="0.2">
      <c r="C2440" s="154" t="s">
        <v>1713</v>
      </c>
    </row>
    <row r="2441" spans="3:3" x14ac:dyDescent="0.2">
      <c r="C2441" s="154" t="s">
        <v>2130</v>
      </c>
    </row>
    <row r="2442" spans="3:3" x14ac:dyDescent="0.2">
      <c r="C2442" s="154" t="s">
        <v>2131</v>
      </c>
    </row>
    <row r="2443" spans="3:3" x14ac:dyDescent="0.2">
      <c r="C2443" s="154" t="s">
        <v>2132</v>
      </c>
    </row>
    <row r="2444" spans="3:3" x14ac:dyDescent="0.2">
      <c r="C2444" s="154" t="s">
        <v>1714</v>
      </c>
    </row>
    <row r="2445" spans="3:3" x14ac:dyDescent="0.2">
      <c r="C2445" s="154" t="s">
        <v>2133</v>
      </c>
    </row>
    <row r="2446" spans="3:3" x14ac:dyDescent="0.2">
      <c r="C2446" s="154" t="s">
        <v>1715</v>
      </c>
    </row>
    <row r="2447" spans="3:3" x14ac:dyDescent="0.2">
      <c r="C2447" s="154" t="s">
        <v>2134</v>
      </c>
    </row>
    <row r="2448" spans="3:3" x14ac:dyDescent="0.2">
      <c r="C2448" s="154" t="s">
        <v>1716</v>
      </c>
    </row>
    <row r="2449" spans="3:3" x14ac:dyDescent="0.2">
      <c r="C2449" s="154" t="s">
        <v>2135</v>
      </c>
    </row>
    <row r="2450" spans="3:3" x14ac:dyDescent="0.2">
      <c r="C2450" s="154" t="s">
        <v>1717</v>
      </c>
    </row>
    <row r="2451" spans="3:3" x14ac:dyDescent="0.2">
      <c r="C2451" s="154" t="s">
        <v>2136</v>
      </c>
    </row>
    <row r="2452" spans="3:3" x14ac:dyDescent="0.2">
      <c r="C2452" s="154" t="s">
        <v>1718</v>
      </c>
    </row>
    <row r="2453" spans="3:3" x14ac:dyDescent="0.2">
      <c r="C2453" s="154" t="s">
        <v>2137</v>
      </c>
    </row>
    <row r="2454" spans="3:3" x14ac:dyDescent="0.2">
      <c r="C2454" s="154" t="s">
        <v>1719</v>
      </c>
    </row>
    <row r="2455" spans="3:3" x14ac:dyDescent="0.2">
      <c r="C2455" s="154" t="s">
        <v>2138</v>
      </c>
    </row>
    <row r="2456" spans="3:3" x14ac:dyDescent="0.2">
      <c r="C2456" s="154" t="s">
        <v>1720</v>
      </c>
    </row>
    <row r="2457" spans="3:3" x14ac:dyDescent="0.2">
      <c r="C2457" s="154" t="s">
        <v>2139</v>
      </c>
    </row>
    <row r="2538" ht="9.65" customHeight="1" x14ac:dyDescent="0.2"/>
    <row r="2539" ht="9.65" customHeight="1" x14ac:dyDescent="0.2"/>
    <row r="2540" ht="9.65" customHeight="1" x14ac:dyDescent="0.2"/>
  </sheetData>
  <phoneticPr fontId="2"/>
  <pageMargins left="0.7" right="0.7" top="0.75" bottom="0.75" header="0.3" footer="0.3"/>
  <pageSetup paperSize="9" scale="1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10</vt:i4>
      </vt:variant>
    </vt:vector>
  </HeadingPairs>
  <TitlesOfParts>
    <vt:vector size="22" baseType="lpstr">
      <vt:lpstr>1_15歳以上人口</vt:lpstr>
      <vt:lpstr>2_有業者の就業状況</vt:lpstr>
      <vt:lpstr>3_有業者の就業希望</vt:lpstr>
      <vt:lpstr>４_無業者の就業希望</vt:lpstr>
      <vt:lpstr>５_就業異動</vt:lpstr>
      <vt:lpstr>６_常住地移動</vt:lpstr>
      <vt:lpstr>７_職業訓練・自己啓発</vt:lpstr>
      <vt:lpstr>８_育児</vt:lpstr>
      <vt:lpstr>９_介護</vt:lpstr>
      <vt:lpstr>10_世帯分布による就業構造</vt:lpstr>
      <vt:lpstr>分類事項目次</vt:lpstr>
      <vt:lpstr>分類事項一覧</vt:lpstr>
      <vt:lpstr>'1_15歳以上人口'!Print_Area</vt:lpstr>
      <vt:lpstr>'10_世帯分布による就業構造'!Print_Area</vt:lpstr>
      <vt:lpstr>'2_有業者の就業状況'!Print_Area</vt:lpstr>
      <vt:lpstr>'3_有業者の就業希望'!Print_Area</vt:lpstr>
      <vt:lpstr>'４_無業者の就業希望'!Print_Area</vt:lpstr>
      <vt:lpstr>'５_就業異動'!Print_Area</vt:lpstr>
      <vt:lpstr>'６_常住地移動'!Print_Area</vt:lpstr>
      <vt:lpstr>'７_職業訓練・自己啓発'!Print_Area</vt:lpstr>
      <vt:lpstr>'８_育児'!Print_Area</vt:lpstr>
      <vt:lpstr>'９_介護'!Print_Area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2021-06-14T08:32:21Z</cp:lastPrinted>
  <dcterms:created xsi:type="dcterms:W3CDTF">2001-11-21T00:59:50Z</dcterms:created>
  <dcterms:modified xsi:type="dcterms:W3CDTF">2023-07-18T00:20:55Z</dcterms:modified>
</cp:coreProperties>
</file>