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25"/>
  <workbookPr codeName="ThisWorkbook" defaultThemeVersion="166925"/>
  <mc:AlternateContent xmlns:mc="http://schemas.openxmlformats.org/markup-compatibility/2006">
    <mc:Choice Requires="x15">
      <x15ac:absPath xmlns:x15ac="http://schemas.microsoft.com/office/spreadsheetml/2010/11/ac" url="D:\調査内容\6253内閣府\納品物\02.09\"/>
    </mc:Choice>
  </mc:AlternateContent>
  <xr:revisionPtr revIDLastSave="0" documentId="13_ncr:1_{D39E7952-4682-40F8-952B-97E3F2790116}" xr6:coauthVersionLast="47" xr6:coauthVersionMax="47" xr10:uidLastSave="{00000000-0000-0000-0000-000000000000}"/>
  <bookViews>
    <workbookView xWindow="-105" yWindow="-105" windowWidth="19425" windowHeight="10305" xr2:uid="{E3DE843E-3A1D-4947-A689-10B0A8768F7E}"/>
  </bookViews>
  <sheets>
    <sheet name="目次" sheetId="3" r:id="rId1"/>
    <sheet name="GT" sheetId="5"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5" i="3" l="1"/>
  <c r="C47" i="3" l="1"/>
  <c r="C45" i="3"/>
  <c r="C43" i="3"/>
  <c r="C30" i="3"/>
  <c r="C29" i="3"/>
  <c r="C28" i="3"/>
  <c r="C27" i="3"/>
  <c r="C26" i="3"/>
  <c r="C25" i="3"/>
  <c r="C24" i="3"/>
  <c r="C23" i="3"/>
  <c r="C22" i="3"/>
  <c r="C21" i="3"/>
  <c r="C20" i="3"/>
  <c r="C19" i="3"/>
  <c r="C8" i="3"/>
  <c r="C7" i="3"/>
  <c r="C58" i="3" l="1"/>
  <c r="C57" i="3"/>
  <c r="C56" i="3"/>
  <c r="C55" i="3"/>
  <c r="C54" i="3"/>
  <c r="C53" i="3"/>
  <c r="C52" i="3"/>
  <c r="C51" i="3"/>
  <c r="C50" i="3"/>
  <c r="C49" i="3"/>
  <c r="C48" i="3"/>
  <c r="C46" i="3"/>
  <c r="C44" i="3"/>
  <c r="C42" i="3"/>
  <c r="C41" i="3"/>
  <c r="C40" i="3"/>
  <c r="C39" i="3"/>
  <c r="C38" i="3"/>
  <c r="C37" i="3"/>
  <c r="C36" i="3"/>
  <c r="C34" i="3"/>
  <c r="C33" i="3"/>
  <c r="C32" i="3"/>
  <c r="C31" i="3"/>
  <c r="C18" i="3"/>
  <c r="C17" i="3"/>
  <c r="C16" i="3"/>
  <c r="C15" i="3"/>
  <c r="C14" i="3"/>
  <c r="C13" i="3"/>
  <c r="C12" i="3"/>
  <c r="C11" i="3"/>
  <c r="C10" i="3"/>
  <c r="C9" i="3"/>
  <c r="C6" i="3"/>
  <c r="A434" i="5"/>
  <c r="A427" i="5"/>
  <c r="A420" i="5"/>
  <c r="A412" i="5"/>
  <c r="A403" i="5"/>
  <c r="A394" i="5"/>
  <c r="A385" i="5"/>
  <c r="A376" i="5"/>
  <c r="A368" i="5"/>
  <c r="A359" i="5"/>
  <c r="A351" i="5"/>
  <c r="A340" i="5"/>
  <c r="A330" i="5"/>
  <c r="A319" i="5"/>
  <c r="A310" i="5"/>
  <c r="A299" i="5"/>
  <c r="A291" i="5"/>
  <c r="A283" i="5"/>
  <c r="A274" i="5"/>
  <c r="A265" i="5"/>
  <c r="A257" i="5"/>
  <c r="A248" i="5"/>
  <c r="A239" i="5"/>
  <c r="A231" i="5"/>
  <c r="A223" i="5"/>
  <c r="A215" i="5"/>
  <c r="A207" i="5"/>
  <c r="A199" i="5"/>
  <c r="A191" i="5"/>
  <c r="A183" i="5"/>
  <c r="A175" i="5"/>
  <c r="A167" i="5"/>
  <c r="A159" i="5"/>
  <c r="A151" i="5"/>
  <c r="A144" i="5"/>
  <c r="A136" i="5"/>
  <c r="A128" i="5"/>
  <c r="A120" i="5"/>
  <c r="A112" i="5"/>
  <c r="A104" i="5"/>
  <c r="A96" i="5"/>
  <c r="A88" i="5"/>
  <c r="A80" i="5"/>
  <c r="A71" i="5"/>
  <c r="A62" i="5"/>
  <c r="A55" i="5"/>
  <c r="A48" i="5"/>
  <c r="A41" i="5"/>
  <c r="A33" i="5"/>
  <c r="A25" i="5"/>
  <c r="A18" i="5"/>
  <c r="A11" i="5"/>
  <c r="A2" i="5"/>
</calcChain>
</file>

<file path=xl/sharedStrings.xml><?xml version="1.0" encoding="utf-8"?>
<sst xmlns="http://schemas.openxmlformats.org/spreadsheetml/2006/main" count="1099" uniqueCount="556">
  <si>
    <t>高齢社会対策総合調査（高齢者の住宅と生活環境に関する調査）_単純集計表</t>
    <phoneticPr fontId="1"/>
  </si>
  <si>
    <t>No</t>
  </si>
  <si>
    <t>N%</t>
  </si>
  <si>
    <t>アイテム名</t>
  </si>
  <si>
    <t>タイトル</t>
  </si>
  <si>
    <t>型</t>
  </si>
  <si>
    <t>F1</t>
  </si>
  <si>
    <t>Ｆ１．性別をお答えください。</t>
    <phoneticPr fontId="4"/>
  </si>
  <si>
    <t>SA</t>
  </si>
  <si>
    <t>F2N</t>
  </si>
  <si>
    <t>Ｆ２．満年齢でおいくつですか。</t>
    <phoneticPr fontId="4"/>
  </si>
  <si>
    <t>F3</t>
    <phoneticPr fontId="4"/>
  </si>
  <si>
    <t>Ｆ３．現在、結婚していますか。事実婚も含めて次の中から１つだけ選んでお答えください。</t>
    <phoneticPr fontId="4"/>
  </si>
  <si>
    <t>F4</t>
  </si>
  <si>
    <t>Ｆ４．現在、お子さんはいらっしゃいますか。同居、別居について養子の方も含めて次の中から１つだけ選んでお答えください。</t>
    <phoneticPr fontId="4"/>
  </si>
  <si>
    <t>F5</t>
  </si>
  <si>
    <t>Ｆ５．現在、どなたと一緒に暮らしていますか。養子の方も含めて次の中からあてはまるものを全てお答えください。</t>
    <phoneticPr fontId="4"/>
  </si>
  <si>
    <t>MA</t>
    <phoneticPr fontId="4"/>
  </si>
  <si>
    <t>F6N</t>
    <phoneticPr fontId="4"/>
  </si>
  <si>
    <t>Ｆ６．同居している方の人数を、あなた自身を含めてお答えください。</t>
    <phoneticPr fontId="4"/>
  </si>
  <si>
    <t>F7</t>
  </si>
  <si>
    <t>Ｆ７．現在収入のある仕事をしていますか。次の中から１つだけ選んでお答えださい。</t>
    <phoneticPr fontId="4"/>
  </si>
  <si>
    <t>F8</t>
    <phoneticPr fontId="4"/>
  </si>
  <si>
    <t>Ｆ８．あなたの最も多い収入源はどれですか。次の中から１つだけ選んでお答えください。</t>
    <phoneticPr fontId="4"/>
  </si>
  <si>
    <t>F9</t>
    <phoneticPr fontId="4"/>
  </si>
  <si>
    <t>Ｆ９．同居されているご家庭の収入（年金を含む）を全て合計すると、税込みで１か月当たりの平均額（ボーナスがある場合は、それを含めて平均した額）はおよそいくらくらいになりますか。次の中から１つだけ選んでお答えください。</t>
    <phoneticPr fontId="4"/>
  </si>
  <si>
    <t>問1</t>
    <phoneticPr fontId="4"/>
  </si>
  <si>
    <t>問１．現在の健康状態はいかがですか。次の中から１つだけ選んでお答えください。</t>
    <phoneticPr fontId="4"/>
  </si>
  <si>
    <t>問2s1</t>
    <phoneticPr fontId="4"/>
  </si>
  <si>
    <t>問２．日常生活での次の（イ）～（チ）の活動について、あてはまる番号をお答えください。 （イ）階段を手すりや壁をつたわらずに昇っていますか</t>
    <phoneticPr fontId="4"/>
  </si>
  <si>
    <t>問2s2</t>
  </si>
  <si>
    <t>問２．日常生活での次の（イ）～（チ）の活動について、あてはまる番号をお答えください。（ロ）椅子に座った状態から何もつかまらずに立ち上がっていますか</t>
    <phoneticPr fontId="4"/>
  </si>
  <si>
    <t>問2s3</t>
  </si>
  <si>
    <t>問２．日常生活での次の（イ）～（チ）の活動について、あてはまる番号をお答えください。 （ハ）15分位続けて歩いていますか</t>
    <phoneticPr fontId="4"/>
  </si>
  <si>
    <t>問2s4</t>
  </si>
  <si>
    <t>問２．日常生活での次の（イ）～（チ）の活動について、あてはまる番号をお答えください。（ニ）バスや電車、自家用車、バイク、シニアカーを使って１人で外出していますか</t>
    <phoneticPr fontId="4"/>
  </si>
  <si>
    <t>問2s5</t>
  </si>
  <si>
    <t>問２．日常生活での次の（イ）～（チ）の活動について、あてはまる番号をお答えください。（ホ）自分で食品・日用品の買物をしていますか</t>
    <phoneticPr fontId="4"/>
  </si>
  <si>
    <t>問2s6</t>
  </si>
  <si>
    <t>問２．日常生活での次の（イ）～（チ）の活動について、あてはまる番号をお答えください。（ヘ）自分で食事の用意をしていますか</t>
    <phoneticPr fontId="4"/>
  </si>
  <si>
    <t>問2s7</t>
  </si>
  <si>
    <t>問２．日常生活での次の（イ）～（チ）の活動について、あてはまる番号をお答えください。 （ト）自分で請求書の支払いをしていますか</t>
    <phoneticPr fontId="4"/>
  </si>
  <si>
    <t>問2s8</t>
  </si>
  <si>
    <t>問２．日常生活での次の（イ）～（チ）の活動について、あてはまる番号をお答えください。（チ）自分で預貯金の出し入れをしていますか</t>
    <phoneticPr fontId="4"/>
  </si>
  <si>
    <t>問3</t>
    <phoneticPr fontId="4"/>
  </si>
  <si>
    <t>問３．現在、どの程度生きがい（喜びや楽しみ）を感じていますか。次の中から１つだけ選んでお答えください。</t>
    <phoneticPr fontId="4"/>
  </si>
  <si>
    <t>問4</t>
    <phoneticPr fontId="4"/>
  </si>
  <si>
    <t>問４．現在お住まいの地域に暮らし始めてから、何年になりますか。（近隣町内会程度の転居などは現在の地域に含む）次の中から１つだけ選んでお答えください。</t>
    <phoneticPr fontId="4"/>
  </si>
  <si>
    <t>問5</t>
  </si>
  <si>
    <t>問５．ふだん、近所の人とは、どのようなお付き合いをなさっていますか。次の中からあてはまるものを全てお答えください。</t>
    <phoneticPr fontId="4"/>
  </si>
  <si>
    <t>問6</t>
  </si>
  <si>
    <t>問６．現在お住まいの地域に住み続ける予定はありますか。次の中から１つだけ選んでお答えください。</t>
    <phoneticPr fontId="4"/>
  </si>
  <si>
    <t>問7</t>
  </si>
  <si>
    <t>問７．現在お住まいの地域に安心して住み続けるために、どのようなことが必要と考えていますか。次の中からあてはまるものを全てお答えください。</t>
    <phoneticPr fontId="4"/>
  </si>
  <si>
    <t>問8</t>
    <phoneticPr fontId="4"/>
  </si>
  <si>
    <t>問８．ふだん親しくしている友人・仲間がどの程度いますか。次の中から１つだけ選んでお答えください。</t>
    <phoneticPr fontId="4"/>
  </si>
  <si>
    <t>問9</t>
  </si>
  <si>
    <t>問９．ふだん、どの程度、人（同居の家族を含む）と話をしますか。電話・メール・ＳＮＳなども含めて次の中から１つだけ選んでお答えください。</t>
    <phoneticPr fontId="4"/>
  </si>
  <si>
    <t>問10</t>
  </si>
  <si>
    <t>問１０．日常生活の作業（電球の交換や庭の手入れなど）が一人ではできなくなったとき、同居の家族以外に頼れる人がいますか。次の中からあてはまるものを全てお答えください。</t>
    <phoneticPr fontId="4"/>
  </si>
  <si>
    <t>MA</t>
  </si>
  <si>
    <t>問11</t>
  </si>
  <si>
    <t>問１１．日常生活の中で、家族・知人等から頼られることはどのようなことですか。次の中からあてはまるものを全てお答えください。</t>
    <phoneticPr fontId="4"/>
  </si>
  <si>
    <t>問12</t>
  </si>
  <si>
    <t>問１２．万一、治る見込みがない病気になった場合、最期はどこで迎えたいですか。次の中から１つだけ選んでお答えください。（</t>
    <phoneticPr fontId="4"/>
  </si>
  <si>
    <t>問13</t>
  </si>
  <si>
    <t>問１３．孤立死（誰にも看取られることなく、亡くなった後に発見される死）について身近に感じますか。次の中から１つだけ選んでお答えください。</t>
    <phoneticPr fontId="4"/>
  </si>
  <si>
    <t>問14</t>
  </si>
  <si>
    <t>問１４．この１年間に個人または友人あるいはグループや団体で自主的に行われている次のような活動に参加しましたか。次の中からあてはまるものを全てお答えください。</t>
    <phoneticPr fontId="4"/>
  </si>
  <si>
    <t>問15</t>
  </si>
  <si>
    <t>問１５．個人または友人と、あるいはグループや団体で自主的に行われている活動に参加したいと思わないのはどうしてですか。次の中からあてはまるものを全てお答えください。</t>
    <phoneticPr fontId="4"/>
  </si>
  <si>
    <t>問16</t>
  </si>
  <si>
    <t>問１６．あなたのお住まいは、次の中ではどれにあたりますか。１つだけ選んでお答えください。</t>
    <phoneticPr fontId="4"/>
  </si>
  <si>
    <t>問17</t>
  </si>
  <si>
    <t>問１７．６５歳になってから今までに入居を断られたことがありますか。次の中から１つだけ選んでお答えください。</t>
    <phoneticPr fontId="4"/>
  </si>
  <si>
    <t>問18</t>
  </si>
  <si>
    <t>問１８．どのような理由で入居を断られましたか。次の中からあてはまるものを全て選んでください。</t>
    <phoneticPr fontId="4"/>
  </si>
  <si>
    <t>問19</t>
  </si>
  <si>
    <t>問１９．現在お住まいの住宅にどのような問題を感じていますか。次の中からあてはまるものを全てお答えください。</t>
    <phoneticPr fontId="4"/>
  </si>
  <si>
    <t>問20</t>
  </si>
  <si>
    <t>問２０．現在のお住まいは、地震などの災害に備えて、どのような対策をとっていますか。次の中からあてはまるものを全てお答えください。</t>
    <phoneticPr fontId="4"/>
  </si>
  <si>
    <t>問21</t>
  </si>
  <si>
    <t>問２１．もし、身体が虚弱化してきたら、住宅をどのようにしたいと思いますか。次の中からあてはまるものを全てお答えください。</t>
    <phoneticPr fontId="4"/>
  </si>
  <si>
    <t>問22</t>
  </si>
  <si>
    <t>問２２．今後、身体の機能が低下しても現在お住まいの住宅に引き続き住み続けるためには、どのような改修（リフォーム）が必要だと思いますか。次の中からあてはまるものを全てお答えください。（改修済みの方は、行った改修の内容をお答えください。）</t>
    <phoneticPr fontId="4"/>
  </si>
  <si>
    <t>問23</t>
  </si>
  <si>
    <t>問２３　住まいや地域の環境について重視することはどのようなことですか。次の中からあてはまるものを全てお答えください。</t>
    <phoneticPr fontId="4"/>
  </si>
  <si>
    <t>問24</t>
  </si>
  <si>
    <t>問２４．子と同居や近居※をしたいと考えていますか。あなたの考えにもっとも近いものを次の中から１つだけ選んでお答えください（現在、同居や近居をしている方も、将来、希望する状態をお答えください）。</t>
    <phoneticPr fontId="4"/>
  </si>
  <si>
    <t>問25</t>
  </si>
  <si>
    <t>問２５．同居又は近居をする場合に、どのようなメリットがあると思いますか。次の中からあてはまるものを全てお答えください。</t>
    <phoneticPr fontId="4"/>
  </si>
  <si>
    <t>問26</t>
  </si>
  <si>
    <t>問２６．血縁関係のない複数の人々が、居間や食堂等に共有部分のある住宅で、協力して暮らす住まいがあります。これらの住まいでは、プライバシーを確保した個室を持ちながら、孤立せずに住むことができます。このような住まいについて、あなたの考えにもっとも近いものを次の中から１つだけ選んでお答えください。</t>
    <phoneticPr fontId="4"/>
  </si>
  <si>
    <t>問27</t>
  </si>
  <si>
    <t>問２７．ご自身が亡くなった後、今のお住まいはどのように処分することを考えていますか。次の中から１つだけ選んでお答えください。</t>
    <phoneticPr fontId="4"/>
  </si>
  <si>
    <t>問28</t>
  </si>
  <si>
    <t>問２８．主に出かけるのはどんな時ですか。次の中からあてはまるものを全てお答えください。</t>
    <phoneticPr fontId="4"/>
  </si>
  <si>
    <t>問29</t>
  </si>
  <si>
    <t>問２９．ふだん、（散歩なども含め）どのくらいの頻度で外出しますか。次の中から１つだけ選んでお答えください。</t>
    <phoneticPr fontId="4"/>
  </si>
  <si>
    <t>問30</t>
  </si>
  <si>
    <t>問３０．ふだん外出する時に何を利用しますか。次の中からあてはまるものを全てお答えください。</t>
    <phoneticPr fontId="4"/>
  </si>
  <si>
    <t>問31</t>
  </si>
  <si>
    <t>問３１．どのくらいの頻度で自動車・バイク等を運転しますか。次の中から１つだけ選んでお答えください。</t>
    <phoneticPr fontId="4"/>
  </si>
  <si>
    <t>問32</t>
  </si>
  <si>
    <t>問３２．今後、自動車・バイク等を運転することについて、どのようにお考えですか。あなたのお考えに最も近いものを１つお答えください。</t>
    <phoneticPr fontId="4"/>
  </si>
  <si>
    <t>問33</t>
  </si>
  <si>
    <t>問３３．あなたがお住まいの地域で、不便に思ったり、気になったりすることはありますか。次の中からあてはまるものを全てお答えください。</t>
    <phoneticPr fontId="4"/>
  </si>
  <si>
    <t>問34</t>
  </si>
  <si>
    <t>問３４．次のうち、今後特に力を入れてほしい政策や支援、地域で取り組んでほしいことなどはありますか。次の中からあてはまるものを全てお答えください。</t>
    <phoneticPr fontId="4"/>
  </si>
  <si>
    <t>CitySize</t>
  </si>
  <si>
    <t>都市規模</t>
  </si>
  <si>
    <t>Area</t>
  </si>
  <si>
    <t>地域（6区分）</t>
  </si>
  <si>
    <t>Area10</t>
  </si>
  <si>
    <t>地域区分（10区分）</t>
  </si>
  <si>
    <t>高齢社会対策総合調査（高齢者の住宅と生活環境に関する調査）</t>
    <phoneticPr fontId="1"/>
  </si>
  <si>
    <t/>
  </si>
  <si>
    <t xml:space="preserve">ご回答を統計的にまとめるため、はじめに、あなたご自身のことについてお伺いします。                                        </t>
  </si>
  <si>
    <t xml:space="preserve">【全ての方にお伺いします。】                                                                                            </t>
  </si>
  <si>
    <t xml:space="preserve">Ｆ１．性別をお答えください。（○は１つ）                                                                                </t>
  </si>
  <si>
    <t>全体</t>
    <phoneticPr fontId="1"/>
  </si>
  <si>
    <t>男</t>
    <phoneticPr fontId="1"/>
  </si>
  <si>
    <t>女</t>
    <phoneticPr fontId="1"/>
  </si>
  <si>
    <t>N</t>
    <phoneticPr fontId="1"/>
  </si>
  <si>
    <t>％</t>
    <phoneticPr fontId="1"/>
  </si>
  <si>
    <t xml:space="preserve">Ｆ２．満年齢でおいくつですか。                                                                                          </t>
  </si>
  <si>
    <t>65～69歳</t>
    <phoneticPr fontId="1"/>
  </si>
  <si>
    <t>70～74歳</t>
    <phoneticPr fontId="1"/>
  </si>
  <si>
    <t>75～79歳</t>
    <phoneticPr fontId="1"/>
  </si>
  <si>
    <t>80～84歳</t>
    <phoneticPr fontId="1"/>
  </si>
  <si>
    <t>85～89歳</t>
    <phoneticPr fontId="1"/>
  </si>
  <si>
    <t>90～94歳</t>
    <phoneticPr fontId="1"/>
  </si>
  <si>
    <t>95歳以上</t>
    <phoneticPr fontId="1"/>
  </si>
  <si>
    <t>65～74歳（再掲）</t>
    <phoneticPr fontId="1"/>
  </si>
  <si>
    <t>75～84歳（再掲）</t>
    <phoneticPr fontId="1"/>
  </si>
  <si>
    <t>85歳以上（再掲）</t>
    <phoneticPr fontId="1"/>
  </si>
  <si>
    <t>75歳以上（再掲）</t>
    <phoneticPr fontId="1"/>
  </si>
  <si>
    <t>平均値</t>
    <phoneticPr fontId="1"/>
  </si>
  <si>
    <t>中央値</t>
    <phoneticPr fontId="1"/>
  </si>
  <si>
    <t>最頻値</t>
    <phoneticPr fontId="1"/>
  </si>
  <si>
    <t xml:space="preserve">Ｆ３．現在、結婚していますか。事実婚も含めて次の中から１つだけ選んでお答えください。（○は１つ）                        </t>
  </si>
  <si>
    <t>結婚したことがない</t>
    <phoneticPr fontId="1"/>
  </si>
  <si>
    <t>現在、配偶者あるいはパートナーがいる</t>
  </si>
  <si>
    <t>配偶者あるいはパートナーとは離婚している</t>
  </si>
  <si>
    <t>配偶者あるいはパートナーとは死別している</t>
  </si>
  <si>
    <t>不明・無回答</t>
    <phoneticPr fontId="1"/>
  </si>
  <si>
    <t xml:space="preserve">Ｆ４．現在、お子さんはいらっしゃいますか。同居、別居について養子の方も含めて次の中から１つだけ選んで                    </t>
  </si>
  <si>
    <t xml:space="preserve">      お答えください。（○は１つ）                                                                                      </t>
  </si>
  <si>
    <t>子供あり（同居のみ）</t>
    <phoneticPr fontId="1"/>
  </si>
  <si>
    <t>子供あり（別居のみ）</t>
    <phoneticPr fontId="1"/>
  </si>
  <si>
    <t>子供あり（同居・別居ともに）</t>
    <phoneticPr fontId="1"/>
  </si>
  <si>
    <t>子供はいない</t>
    <phoneticPr fontId="1"/>
  </si>
  <si>
    <t xml:space="preserve">Ｆ５．現在、どなたと一緒に暮らしていますか。養子の方も含めて次の中からあてはまるものを全てお答えくだ                    </t>
  </si>
  <si>
    <t xml:space="preserve">      さい。（○はいくつでも）                                                                                          </t>
  </si>
  <si>
    <t>同居者はいない（ひとり暮らし）</t>
    <phoneticPr fontId="1"/>
  </si>
  <si>
    <t>配偶者（夫又は妻（パートナーも含む））</t>
  </si>
  <si>
    <t>親（配偶者の親を含む）</t>
    <phoneticPr fontId="1"/>
  </si>
  <si>
    <t>子（子の配偶者を含む）</t>
    <phoneticPr fontId="1"/>
  </si>
  <si>
    <t>その他（親族以外も含む）</t>
    <phoneticPr fontId="1"/>
  </si>
  <si>
    <t xml:space="preserve">Ｆ６．同居している方の人数を、あなた自身を含めてお答えください。                                                        </t>
  </si>
  <si>
    <t>１人（ひとり暮らし）</t>
    <phoneticPr fontId="1"/>
  </si>
  <si>
    <t>２人</t>
    <phoneticPr fontId="1"/>
  </si>
  <si>
    <t>３人</t>
    <phoneticPr fontId="1"/>
  </si>
  <si>
    <t>４人</t>
    <phoneticPr fontId="1"/>
  </si>
  <si>
    <t>５人</t>
    <phoneticPr fontId="1"/>
  </si>
  <si>
    <t>６人以上</t>
    <phoneticPr fontId="1"/>
  </si>
  <si>
    <t>平均</t>
    <phoneticPr fontId="1"/>
  </si>
  <si>
    <t xml:space="preserve">Ｆ７．現在収入のある仕事をしていますか。次の中から１つだけ選んでお答えださい。（○は１つ）                              </t>
  </si>
  <si>
    <t>している</t>
    <phoneticPr fontId="1"/>
  </si>
  <si>
    <t>していない</t>
    <phoneticPr fontId="1"/>
  </si>
  <si>
    <t xml:space="preserve">Ｆ８．あなたの最も多い収入源はどれですか。次の中から１つだけ選んでお答えください。（○は１つ）                          </t>
  </si>
  <si>
    <t>仕事による収入</t>
    <phoneticPr fontId="1"/>
  </si>
  <si>
    <t>公的な年金（国民年金、厚生年金など）</t>
  </si>
  <si>
    <t>私的な年金（企業年金、個人年金など）</t>
  </si>
  <si>
    <t>預貯金などの引き出し</t>
    <phoneticPr fontId="1"/>
  </si>
  <si>
    <t>財産からの収入（利子、配当金、家賃、地代など）</t>
  </si>
  <si>
    <t>子供などからの援助</t>
    <phoneticPr fontId="1"/>
  </si>
  <si>
    <t>生活保護</t>
    <phoneticPr fontId="1"/>
  </si>
  <si>
    <t>その他</t>
    <phoneticPr fontId="1"/>
  </si>
  <si>
    <t xml:space="preserve">Ｆ９．同居されているご家庭の収入（年金を含む）を全て合計すると、税込みで１か月当たりの平均額（ボーナス                  </t>
  </si>
  <si>
    <t xml:space="preserve">      がある場合は、それを含めて平均した額）はおよそいくらくらいになりますか。次の中から１つだけ選んで                  </t>
  </si>
  <si>
    <t>５万円未満（年額では60万円未満）</t>
  </si>
  <si>
    <t>５万円～10万円未満（年額では60万円～120万円未満）</t>
  </si>
  <si>
    <t>10万円～15万円未満（年額では120万円～180万円未満）</t>
  </si>
  <si>
    <t>15万円～20万円未満（年額では180万円～240万円未満）</t>
  </si>
  <si>
    <t>20万円～25万円未満（年額では240万円～300万円未満）</t>
  </si>
  <si>
    <t>25万円～30万円未満（年額では300万円～360万円未満）</t>
  </si>
  <si>
    <t>30万円～40万円未満（年額では360万円～480万円未満）</t>
  </si>
  <si>
    <t>40万円～60万円未満（年額では480万円～720万円未満）</t>
  </si>
  <si>
    <t>60万円～80万円未満（年額では720万円～960万円未満）</t>
  </si>
  <si>
    <t>80万円以上（年額では960万円以上）</t>
  </si>
  <si>
    <t>収入はない</t>
    <phoneticPr fontId="1"/>
  </si>
  <si>
    <t xml:space="preserve">あなたの基本的な生活の状況について、いくつかの質問をお伺いします。                                                      </t>
  </si>
  <si>
    <t xml:space="preserve">問１．現在の健康状態はいかがですか。次の中から１つだけ選んでお答えください。（〇は１つ）                                </t>
  </si>
  <si>
    <t>良い</t>
    <phoneticPr fontId="1"/>
  </si>
  <si>
    <t>まあ良い</t>
    <phoneticPr fontId="1"/>
  </si>
  <si>
    <t>普通</t>
    <phoneticPr fontId="1"/>
  </si>
  <si>
    <t>あまり良くない</t>
    <phoneticPr fontId="1"/>
  </si>
  <si>
    <t>良くない</t>
    <phoneticPr fontId="1"/>
  </si>
  <si>
    <t>良い　　（再掲）</t>
    <phoneticPr fontId="1"/>
  </si>
  <si>
    <t>良くない（再掲）</t>
    <phoneticPr fontId="1"/>
  </si>
  <si>
    <t xml:space="preserve">問２．日常生活での次の（イ）～（チ）の活動について、あてはまる番号をお答えください。（〇は１つずつ）                    </t>
  </si>
  <si>
    <t xml:space="preserve">（イ）階段を手すりや壁をつたわらずに昇っていますか                                                                      </t>
  </si>
  <si>
    <t>できるが、していない</t>
    <phoneticPr fontId="1"/>
  </si>
  <si>
    <t>できない</t>
    <phoneticPr fontId="1"/>
  </si>
  <si>
    <t xml:space="preserve">（ロ）椅子に座った状態から何もつかまらずに立ち上がっていますか                                                          </t>
  </si>
  <si>
    <t xml:space="preserve">（ハ）１５分位続けて歩いていますか                                                                                      </t>
  </si>
  <si>
    <t xml:space="preserve">（ニ）バスや電車、自家用車、バイク、シニアカーを使って１人で外出していますか                                            </t>
  </si>
  <si>
    <t xml:space="preserve">（ホ）自分で食品・日用品の買物をしていますか                                                                            </t>
  </si>
  <si>
    <t xml:space="preserve">（ヘ）自分で食事の用意をしていますか                                                                                    </t>
  </si>
  <si>
    <t xml:space="preserve">（ト）自分で請求書の支払いをしていますか                                                                                </t>
  </si>
  <si>
    <t xml:space="preserve">（チ）自分で預貯金の出し入れをしていますか                                                                              </t>
  </si>
  <si>
    <t xml:space="preserve">問３．現在、どの程度生きがい（喜びや楽しみ）を感じていますか。次の中から１つだけ選んでお答えください。（○は１つ）      </t>
  </si>
  <si>
    <t>十分感じている</t>
    <phoneticPr fontId="1"/>
  </si>
  <si>
    <t>多少感じている</t>
    <phoneticPr fontId="1"/>
  </si>
  <si>
    <t>あまり感じていない</t>
    <phoneticPr fontId="1"/>
  </si>
  <si>
    <t>全く感じていない</t>
    <phoneticPr fontId="1"/>
  </si>
  <si>
    <t>感じている　　　（再掲）</t>
    <phoneticPr fontId="1"/>
  </si>
  <si>
    <t>感じていない　　（再掲）</t>
    <phoneticPr fontId="1"/>
  </si>
  <si>
    <t xml:space="preserve">問４．現在お住まいの地域に暮らし始めてから、何年になりますか。（近隣町内会程度の転居などは現在の地域                    </t>
  </si>
  <si>
    <t xml:space="preserve">      に含む）次の中から１つだけ選んでお答えください。（〇は１つ）                                                      </t>
  </si>
  <si>
    <t>５年以内</t>
    <phoneticPr fontId="1"/>
  </si>
  <si>
    <t>１０年以内</t>
    <phoneticPr fontId="1"/>
  </si>
  <si>
    <t>１５年以内</t>
    <phoneticPr fontId="1"/>
  </si>
  <si>
    <t>２０年以内</t>
    <phoneticPr fontId="1"/>
  </si>
  <si>
    <t>２５年以内</t>
    <phoneticPr fontId="1"/>
  </si>
  <si>
    <t>３０年以内</t>
    <phoneticPr fontId="1"/>
  </si>
  <si>
    <t>３１年以上</t>
    <phoneticPr fontId="1"/>
  </si>
  <si>
    <t>生まれたときから</t>
    <phoneticPr fontId="1"/>
  </si>
  <si>
    <t xml:space="preserve">問５．ふだん、近所の人とは、どのようなお付き合いをなさっていますか。次の中からあてはまるものを全てお                    </t>
  </si>
  <si>
    <t xml:space="preserve">      答えください。（〇はいくつでも）                                                                                  </t>
  </si>
  <si>
    <t>お茶や食事を一緒にする</t>
    <phoneticPr fontId="1"/>
  </si>
  <si>
    <t>趣味をともにする</t>
    <phoneticPr fontId="1"/>
  </si>
  <si>
    <t>相談ごとがあった時、相談したり、相談されたりする</t>
  </si>
  <si>
    <t>家事やちょっとした用事をしたり、してもらったりする</t>
  </si>
  <si>
    <t>病気の時に助け合う</t>
    <phoneticPr fontId="1"/>
  </si>
  <si>
    <t>物をあげたりもらったりする</t>
    <phoneticPr fontId="1"/>
  </si>
  <si>
    <t>外でちょっと立ち話をする</t>
    <phoneticPr fontId="1"/>
  </si>
  <si>
    <t>会えば挨拶をする</t>
    <phoneticPr fontId="1"/>
  </si>
  <si>
    <t xml:space="preserve">問６．現在お住まいの地域に住み続ける予定はありますか。次の中から１つだけ選んでお答えください。                          </t>
  </si>
  <si>
    <t xml:space="preserve">      （○は１つ）                                                                                                      </t>
  </si>
  <si>
    <t>ある</t>
    <phoneticPr fontId="1"/>
  </si>
  <si>
    <t>ない</t>
    <phoneticPr fontId="1"/>
  </si>
  <si>
    <t xml:space="preserve">問７．現在お住まいの地域に安心して住み続けるために、どのようなことが必要と考えていますか。次の中から                    </t>
  </si>
  <si>
    <t xml:space="preserve">      あてはまるものを全てお答えください。（○はいくつでも）                                                            </t>
  </si>
  <si>
    <t>近所の人との支え合い</t>
    <phoneticPr fontId="1"/>
  </si>
  <si>
    <t>家族や親族の援助</t>
    <phoneticPr fontId="1"/>
  </si>
  <si>
    <t>公的機関からの援助（経済的な支援等）</t>
  </si>
  <si>
    <t>民間事業者によるサービス</t>
    <phoneticPr fontId="1"/>
  </si>
  <si>
    <t>かかりつけ医等健康面での受け皿</t>
    <phoneticPr fontId="1"/>
  </si>
  <si>
    <t>経済的な余裕・資産</t>
    <phoneticPr fontId="1"/>
  </si>
  <si>
    <t>移動手段や商業施設などの生活環境の利便</t>
  </si>
  <si>
    <t>多世代が支え合える場</t>
    <phoneticPr fontId="1"/>
  </si>
  <si>
    <t>防災対策や治安の良さ</t>
    <phoneticPr fontId="1"/>
  </si>
  <si>
    <t>必要なことはない</t>
    <phoneticPr fontId="1"/>
  </si>
  <si>
    <t xml:space="preserve">問８．ふだん親しくしている友人・仲間がどの程度いますか。次の中から１つだけ選んでお答えください。                        </t>
  </si>
  <si>
    <t xml:space="preserve">      （〇は１つ）                                                                                                      </t>
  </si>
  <si>
    <t>たくさんいる</t>
    <phoneticPr fontId="1"/>
  </si>
  <si>
    <t>普通にいる</t>
    <phoneticPr fontId="1"/>
  </si>
  <si>
    <t>少しいる</t>
    <phoneticPr fontId="1"/>
  </si>
  <si>
    <t>ほとんどいない</t>
    <phoneticPr fontId="1"/>
  </si>
  <si>
    <t>全くいない</t>
    <phoneticPr fontId="1"/>
  </si>
  <si>
    <t>いる　　（再掲）</t>
    <phoneticPr fontId="1"/>
  </si>
  <si>
    <t>いない　（再掲）</t>
    <phoneticPr fontId="1"/>
  </si>
  <si>
    <t xml:space="preserve">問９．ふだん、どの程度、人（同居の家族を含む）と話をしますか。電話・メール・ＳＮＳなども含めて次の中                    </t>
  </si>
  <si>
    <t xml:space="preserve">      から１つだけ選んでお答えください。（〇は１つ）                                                                    </t>
  </si>
  <si>
    <t>毎日</t>
    <phoneticPr fontId="1"/>
  </si>
  <si>
    <t>２日～３日に１回</t>
    <phoneticPr fontId="1"/>
  </si>
  <si>
    <t>１週間に１回</t>
    <phoneticPr fontId="1"/>
  </si>
  <si>
    <t>１週間に１回未満・ほとんど話をしない</t>
  </si>
  <si>
    <t xml:space="preserve">問１０．日常生活の作業（電球の交換や庭の手入れなど）が一人ではできなくなったとき、同居の家族以外に頼                    </t>
  </si>
  <si>
    <t xml:space="preserve">        れる人がいますか。次の中からあてはまるものを全てお答えください。（〇はいくつでも）                              </t>
  </si>
  <si>
    <t>別居の家族・親族</t>
    <phoneticPr fontId="1"/>
  </si>
  <si>
    <t>友人</t>
    <phoneticPr fontId="1"/>
  </si>
  <si>
    <t>近所の人</t>
    <phoneticPr fontId="1"/>
  </si>
  <si>
    <t>生活支援のボランティア</t>
    <phoneticPr fontId="1"/>
  </si>
  <si>
    <t>有料のサービスを利用</t>
    <phoneticPr fontId="1"/>
  </si>
  <si>
    <t>頼れる人はいない</t>
    <phoneticPr fontId="1"/>
  </si>
  <si>
    <t xml:space="preserve">問１１．日常生活の中で、家族・知人等から頼られることはどのようなことですか。次の中からあてはまるもの                    </t>
  </si>
  <si>
    <t xml:space="preserve">        を全てお答えください。（〇はいくつでも）                                                                        </t>
  </si>
  <si>
    <t>家事</t>
    <phoneticPr fontId="1"/>
  </si>
  <si>
    <t>看病・介護</t>
    <phoneticPr fontId="1"/>
  </si>
  <si>
    <t>子や孫の世話</t>
    <phoneticPr fontId="1"/>
  </si>
  <si>
    <t>健康や家庭内でのトラブルなどの相談</t>
  </si>
  <si>
    <t>喜びや悲しみを分かち合うこと</t>
    <phoneticPr fontId="1"/>
  </si>
  <si>
    <t>お金の援助</t>
    <phoneticPr fontId="1"/>
  </si>
  <si>
    <t>家具の移動・庭の手入れ・雪かきなどの手伝い</t>
  </si>
  <si>
    <t>頼られることはない</t>
    <phoneticPr fontId="1"/>
  </si>
  <si>
    <t xml:space="preserve">問１２．万一、治る見込みがない病気になった場合、最期はどこで迎えたいですか。次の中から１つだけ選んで                    </t>
  </si>
  <si>
    <t xml:space="preserve">        お答えください。（〇は１つ）                                                                                    </t>
  </si>
  <si>
    <t>病院・介護療養型医療施設</t>
    <phoneticPr fontId="1"/>
  </si>
  <si>
    <t>自宅</t>
    <phoneticPr fontId="1"/>
  </si>
  <si>
    <t>今は別居している子や親族などの家</t>
    <phoneticPr fontId="1"/>
  </si>
  <si>
    <t>サービス付き高齢者向け住宅</t>
    <phoneticPr fontId="1"/>
  </si>
  <si>
    <t>特別養護老人ホーム・有料老人ホームなどの福祉施設</t>
  </si>
  <si>
    <t xml:space="preserve">問１３．孤立死（誰にも看取られることなく、亡くなった後に発見される死）について身近に感じますか。次の                    </t>
  </si>
  <si>
    <t xml:space="preserve">        中から１つだけ選んでお答えください。（〇は１つ）                                                                </t>
  </si>
  <si>
    <t>とても感じる</t>
    <phoneticPr fontId="1"/>
  </si>
  <si>
    <t>まあ感じる</t>
    <phoneticPr fontId="1"/>
  </si>
  <si>
    <t>あまり感じない</t>
    <phoneticPr fontId="1"/>
  </si>
  <si>
    <t>まったく感じない</t>
    <phoneticPr fontId="1"/>
  </si>
  <si>
    <t>感じる　（再掲）</t>
    <phoneticPr fontId="1"/>
  </si>
  <si>
    <t>感じない（再掲）</t>
    <phoneticPr fontId="1"/>
  </si>
  <si>
    <t xml:space="preserve">問１４．この１年間に個人または友人あるいはグループや団体で自主的に行われている次のような活動に参加し                    </t>
  </si>
  <si>
    <t xml:space="preserve">        ましたか。次の中からあてはまるものを全てお答えください。（○はいくつでも）                                      </t>
  </si>
  <si>
    <t>趣味（俳句、詩吟、陶芸等）</t>
  </si>
  <si>
    <t>健康・スポーツ（体操、歩こう会、ゲートボール等）</t>
  </si>
  <si>
    <t>生産・就業（生きがいのための園芸・飼育、シルバー人材センター等）</t>
  </si>
  <si>
    <t>教育関連・文化啓発活動（学習会、子ども会の育成、郷土芸能の伝承等）</t>
  </si>
  <si>
    <t>生活環境改善（環境美化、緑化推進、まちづくり等）</t>
  </si>
  <si>
    <t>安全管理（交通安全、防犯・防災等）</t>
  </si>
  <si>
    <t>高齢者の支援（家事援助、移送等）</t>
  </si>
  <si>
    <t>子育て支援（保育への手伝い等）</t>
  </si>
  <si>
    <t>地域行事（祭りなどの地域の催しものに参加）</t>
  </si>
  <si>
    <t>地域行事（祭りなどの地域の催しものの世話等）</t>
  </si>
  <si>
    <t>１年間に活動または参加した（再掲）</t>
    <phoneticPr fontId="1"/>
  </si>
  <si>
    <t>活動または参加したものはない</t>
    <phoneticPr fontId="1"/>
  </si>
  <si>
    <t xml:space="preserve">【問１４で「１２　活動または参加したものはない」と答えた方にお伺いします。】                                            </t>
  </si>
  <si>
    <t xml:space="preserve">問１５．個人または友人と、あるいはグループや団体で自主的に行われている活動に参加したいと思わないのは                    </t>
  </si>
  <si>
    <t xml:space="preserve">        どうしてですか。次の中からあてはまるものを全てお答えください。（〇はいくつでも）                                </t>
  </si>
  <si>
    <t>どのような活動が行われているか知らないから</t>
  </si>
  <si>
    <t>経費や手間がかかりすぎるから</t>
    <phoneticPr fontId="1"/>
  </si>
  <si>
    <t>気軽に参加できる活動が少ないから</t>
    <phoneticPr fontId="1"/>
  </si>
  <si>
    <t>同好の友人・仲間がいないから</t>
    <phoneticPr fontId="1"/>
  </si>
  <si>
    <t>活動に必要な技術、経験がないから</t>
    <phoneticPr fontId="1"/>
  </si>
  <si>
    <t>家庭の事情（病気、家事、仕事）があるから</t>
  </si>
  <si>
    <t>活動場所に近くないから</t>
    <phoneticPr fontId="1"/>
  </si>
  <si>
    <t>健康・体力に自信がないから</t>
    <phoneticPr fontId="1"/>
  </si>
  <si>
    <t>過去に参加したが期待はずれだったから</t>
  </si>
  <si>
    <t>人と付き合うのがおっくうだから</t>
    <phoneticPr fontId="1"/>
  </si>
  <si>
    <t>特に理由はない</t>
    <phoneticPr fontId="1"/>
  </si>
  <si>
    <t xml:space="preserve">あなたの住宅の状況について、いくつかの質問をお伺いします。                                                              </t>
  </si>
  <si>
    <t xml:space="preserve">問１６．あなたのお住まいは、次の中ではどれにあたりますか。１つだけ選んでお答えください。（〇は１つ）                    </t>
  </si>
  <si>
    <t>持家（一戸建て）</t>
    <phoneticPr fontId="1"/>
  </si>
  <si>
    <t>持家（分譲マンション等の集合住宅）</t>
  </si>
  <si>
    <t>賃貸住宅（一戸建て）</t>
    <phoneticPr fontId="1"/>
  </si>
  <si>
    <t>賃貸住宅（民営のアパート、マンション）</t>
  </si>
  <si>
    <t>賃貸住宅（公営・公社・ＵＲ等の集合住宅）</t>
  </si>
  <si>
    <t>高齢者向け住宅</t>
    <phoneticPr fontId="1"/>
  </si>
  <si>
    <t xml:space="preserve">問１７．６５歳になってから今までに入居を断られたことがありますか。次の中から１つだけ選んでお答えくだ                    </t>
  </si>
  <si>
    <t xml:space="preserve">        さい。（〇は１つ）                                                                                              </t>
  </si>
  <si>
    <t xml:space="preserve">【問１７で「１　ある」と答えた方にお伺いします。】                                                                      </t>
  </si>
  <si>
    <t xml:space="preserve">問１８．どのような理由で入居を断られましたか。次の中からあてはまるものを全て選んでください。（〇はい                    </t>
  </si>
  <si>
    <t xml:space="preserve">        くつでも）                                                                                                      </t>
  </si>
  <si>
    <t>高齢のため</t>
    <phoneticPr fontId="1"/>
  </si>
  <si>
    <t>万一の時の身元引受人がいないため</t>
    <phoneticPr fontId="1"/>
  </si>
  <si>
    <t>家賃の連帯保証人がいないため</t>
    <phoneticPr fontId="1"/>
  </si>
  <si>
    <t xml:space="preserve">問１９．現在お住まいの住宅にどのような問題を感じていますか。次の中からあてはまるものを全てお答えくだ                    </t>
  </si>
  <si>
    <t xml:space="preserve">        さい。（〇はいくつでも）                                                                                        </t>
  </si>
  <si>
    <t>住宅が狭い</t>
    <phoneticPr fontId="1"/>
  </si>
  <si>
    <t>住宅が広すぎる</t>
    <phoneticPr fontId="1"/>
  </si>
  <si>
    <t>部屋数が少ない</t>
    <phoneticPr fontId="1"/>
  </si>
  <si>
    <t>部屋数が多すぎる</t>
    <phoneticPr fontId="1"/>
  </si>
  <si>
    <t>台所、便所、浴室などの設備が使いにくい</t>
  </si>
  <si>
    <t>段差や階段等があり使いにくい</t>
    <phoneticPr fontId="1"/>
  </si>
  <si>
    <t>住まいが古くなり、いたんでいる</t>
    <phoneticPr fontId="1"/>
  </si>
  <si>
    <t>家賃、税金、住宅維持費など住宅に関する経済的負担が重い</t>
  </si>
  <si>
    <t>転居を迫られる心配がある</t>
    <phoneticPr fontId="1"/>
  </si>
  <si>
    <t>地震、風水害、火災などの防災面や防犯面で不安がある</t>
  </si>
  <si>
    <t>日当たりや風通しが悪い</t>
    <phoneticPr fontId="1"/>
  </si>
  <si>
    <t>断熱性や省エネ性能が不十分</t>
    <phoneticPr fontId="1"/>
  </si>
  <si>
    <t>隣近所の音が気になる、自宅から出る音が気になる</t>
  </si>
  <si>
    <t>プライバシーが保てない</t>
    <phoneticPr fontId="1"/>
  </si>
  <si>
    <t>何も問題点を感じていない</t>
    <phoneticPr fontId="1"/>
  </si>
  <si>
    <t xml:space="preserve">問２０．現在のお住まいは、地震などの災害に備えて、どのような対策をとっていますか。次の中からあてはま                    </t>
  </si>
  <si>
    <t xml:space="preserve">        るものを全てお答えください。（〇はいくつでも）                                                                  </t>
  </si>
  <si>
    <t>非常食や避難用品などの準備をしている</t>
  </si>
  <si>
    <t>近くの学校や公園など、避難する場所を決めている</t>
  </si>
  <si>
    <t>避難する際に家族・親族以外で支援してもらう人を決めている</t>
  </si>
  <si>
    <t>家具や冷蔵庫などを固定し、転倒を防止している</t>
  </si>
  <si>
    <t>地震火災を防ぐための感震ブレーカーがついている</t>
  </si>
  <si>
    <t>住宅の性能（地震や火災、風水害などに対する強度や耐久性）を専門家に見てもらい、必要な対策をしている</t>
  </si>
  <si>
    <t>自分が住む地域に関する地震や火災、風水害などに対する危険性についての情報を入手している（ハザードマップ、防災マップなど）</t>
  </si>
  <si>
    <t>地域の防災訓練などに参加している</t>
  </si>
  <si>
    <t>家族・親族との連絡方法などを決めている</t>
  </si>
  <si>
    <t>家族・親族以外で頼れる人との連絡方法などを決めている</t>
  </si>
  <si>
    <t>特に何もしていない</t>
    <phoneticPr fontId="1"/>
  </si>
  <si>
    <t xml:space="preserve">問２１．もし、身体が虚弱化してきたら、住宅をどのようにしたいと思いますか。次の中からあてはまるものを                    </t>
  </si>
  <si>
    <t xml:space="preserve">        全てお答えください。（〇はいくつでも）                                                                          </t>
  </si>
  <si>
    <t>虚弱化する前に住宅を改修済みなのでそのまま住み続けたい</t>
  </si>
  <si>
    <t>現在の住居に、とくに改修などはせずそのまま住み続けたい</t>
  </si>
  <si>
    <t>現在の住宅を改修し住みやすくする</t>
  </si>
  <si>
    <t>サービス付き高齢者向け住宅に入居する</t>
  </si>
  <si>
    <t>介護を受けられる特別養護老人ホームなどの施設に入居する</t>
  </si>
  <si>
    <t>介護を受けられる有料老人ホームなどの施設に入居する</t>
  </si>
  <si>
    <t>子や親族などの家に移って世話をしてもらう</t>
  </si>
  <si>
    <t>現在の住居に子や親族などに移り住んでもらって世話をしてもらう</t>
  </si>
  <si>
    <t xml:space="preserve">【問２１で「１　虚弱化する前に住宅を改修済みなのでそのまま住み続けたい」又は「３　現在の住宅を改修し                    </t>
  </si>
  <si>
    <t xml:space="preserve">  住みやすくする」と答えた方にお伺いします。】                                                                          </t>
  </si>
  <si>
    <t xml:space="preserve">問２２．今後、身体の機能が低下しても現在お住まいの住宅に引き続き住み続けるためには、どのような改修                      </t>
  </si>
  <si>
    <t xml:space="preserve">        （リフォーム）が必要だと思いますか。次の中からあてはまるものを全てお答えください。（改修済                      </t>
  </si>
  <si>
    <t xml:space="preserve">        みの方は、行った改修の内容をお答えください。）（〇はいくつでも）                                                </t>
  </si>
  <si>
    <t>手すりを設置する</t>
    <phoneticPr fontId="1"/>
  </si>
  <si>
    <t>床や通路面の材料の変更（滑りにくい材質への取り替え等）</t>
  </si>
  <si>
    <t>床や通路面の段差解消</t>
  </si>
  <si>
    <t>通路の拡幅等</t>
  </si>
  <si>
    <t>引き戸などへ扉を取り替える</t>
  </si>
  <si>
    <t>和式便所を洋式便所などへ取り替える</t>
  </si>
  <si>
    <t>畳に布団などの床に近い生活からベッドなどの洋式の生活様式に変更をする</t>
  </si>
  <si>
    <t>浴槽を入りやすいものへ取り替える</t>
  </si>
  <si>
    <t>流しや洗面台、台所のコンロを取り替える</t>
  </si>
  <si>
    <t>寝室とトイレの位置など間取りの変更をする</t>
  </si>
  <si>
    <t>浴室やトイレに暖房装置を設置する</t>
  </si>
  <si>
    <t>ブザーの設置など防犯設備や緊急通報のための装置を設置する</t>
  </si>
  <si>
    <t>住宅から公道に出るまでをバリアフリーにする（住宅と公道間の段差解消等）</t>
  </si>
  <si>
    <t>防災対策を行う（耐震補強・防火対策など）</t>
  </si>
  <si>
    <t xml:space="preserve">問２３　住まいや地域の環境について重視することはどのようなことですか。次の中からあてはまるものを全て                    </t>
  </si>
  <si>
    <t xml:space="preserve">        お答えください。（〇はいくつでも）                                                                              </t>
  </si>
  <si>
    <t>部屋の広さや間取り、外観が自分の好みに合うこと</t>
  </si>
  <si>
    <t>手すりが取り付けてある、床の段差が取り除かれているなど、高齢者向けに設計されていること</t>
  </si>
  <si>
    <t>災害や犯罪から身を守るための設備・装置が備わっていること</t>
  </si>
  <si>
    <t>省エネルギー化がなされていること</t>
  </si>
  <si>
    <t>プライバシーが確保されていること</t>
  </si>
  <si>
    <t>子供や孫などと一緒に住むこと、または近くに住めること</t>
  </si>
  <si>
    <t>親しい友人や知人が近くに住んでいること</t>
  </si>
  <si>
    <t>ペットと一緒に暮らせること</t>
  </si>
  <si>
    <t>駅や商店街が近く、移動や買い物が便利にできること</t>
  </si>
  <si>
    <t>近隣の道路が安全で、歩きやすく整備されていること</t>
  </si>
  <si>
    <t>職場に近いなど、現在の職業に適した場所にあること</t>
  </si>
  <si>
    <t>豊かな自然に囲まれていること、または静かであること</t>
  </si>
  <si>
    <t>趣味やレジャーを気軽に楽しめる場所であること</t>
  </si>
  <si>
    <t>医療や介護サービスなどが受けやすいこと</t>
  </si>
  <si>
    <t>特にない</t>
    <phoneticPr fontId="1"/>
  </si>
  <si>
    <t xml:space="preserve">【Ｆ４で「１　子供あり（同居のみ）」、「２　子供あり（別居のみ）」及び「３　子供あり（同居・別居とも                    </t>
  </si>
  <si>
    <t xml:space="preserve">  に）」と答えた方にお伺いします。】                                                                                    </t>
  </si>
  <si>
    <t xml:space="preserve">問２４．子と同居や近居をしたいと考えていますか。あなたの考えにもっとも近いものを次の中から１つだけ                      </t>
  </si>
  <si>
    <t xml:space="preserve">        選んでお答えください（現在、同居や近居をしている方も、将来、希望する状態をお答えください）。                    </t>
  </si>
  <si>
    <t xml:space="preserve">        （○は１つ）                                                                                                    </t>
  </si>
  <si>
    <t>同居したい、同居を続けたい</t>
    <phoneticPr fontId="1"/>
  </si>
  <si>
    <t>同居ではなく近居したい</t>
    <phoneticPr fontId="1"/>
  </si>
  <si>
    <t>同居か近居のどちらかをしたい</t>
    <phoneticPr fontId="1"/>
  </si>
  <si>
    <t>同居も近居もしたくない</t>
    <phoneticPr fontId="1"/>
  </si>
  <si>
    <t xml:space="preserve">【問２４で「１　同居したい、同居を続けたい」、「２　同居ではなく近居したい」及び「３　同居か近居のど                    </t>
  </si>
  <si>
    <t xml:space="preserve">  ちらかをしたい」と答えた方にお伺いします。】                                                                          </t>
  </si>
  <si>
    <t xml:space="preserve">問２５．同居又は近居をする場合に、どのようなメリットがあると思いますか。次の中からあてはまるものを全                    </t>
  </si>
  <si>
    <t xml:space="preserve">        てお答えください。（〇はいくつでも）                                                                            </t>
  </si>
  <si>
    <t>自立した生活ができなくなった場合に世話をしてもらえる</t>
  </si>
  <si>
    <t>ちょっとした手助けが必要な場合に安心して過ごせる</t>
  </si>
  <si>
    <t>経済的な援助を得られる</t>
    <phoneticPr fontId="1"/>
  </si>
  <si>
    <t>子や孫の世話ができる</t>
    <phoneticPr fontId="1"/>
  </si>
  <si>
    <t>子や孫の経済的な援助ができる</t>
    <phoneticPr fontId="1"/>
  </si>
  <si>
    <t>家賃や光熱費等を節約できる</t>
    <phoneticPr fontId="1"/>
  </si>
  <si>
    <t>メリットはない</t>
    <phoneticPr fontId="1"/>
  </si>
  <si>
    <t xml:space="preserve">問２６．血縁関係のない複数の人々が、居間や食堂等に共有部分のある住宅で、協力して暮らす住まいがあります。                </t>
  </si>
  <si>
    <t xml:space="preserve">        これらの住まいでは、プライバシーを確保した個室を持ちながら、孤立せずに住むことができます。このよ                </t>
  </si>
  <si>
    <t xml:space="preserve">        うな住まいについて、あなたの考えにもっとも近いものを次の中から１つだけ選んでお答えください。                    </t>
  </si>
  <si>
    <t xml:space="preserve">        （○は１つだけ）                                                                                                </t>
  </si>
  <si>
    <t>現在、居住しており、今後も住み続けたい</t>
  </si>
  <si>
    <t>現在、居住しているが、今後は居住する予定はない</t>
  </si>
  <si>
    <t>過去に居住したことがあるが、今後は居住する予定はない</t>
  </si>
  <si>
    <t>興味があり、今後考えたい</t>
  </si>
  <si>
    <t>居住したことなく、今後も居住する予定はない</t>
  </si>
  <si>
    <t xml:space="preserve">問２７．ご自身が亡くなった後、今のお住まいはどのように処分することを考えていますか。次の中から１つだ                    </t>
  </si>
  <si>
    <t xml:space="preserve">        け選んでお答えください。（〇は１つ）                                                                            </t>
  </si>
  <si>
    <t>子供や配偶者（あるいはパートナー）等が住む</t>
  </si>
  <si>
    <t>売却・賃貸等される</t>
    <phoneticPr fontId="1"/>
  </si>
  <si>
    <t>住む予定がなく空き家となる</t>
    <phoneticPr fontId="1"/>
  </si>
  <si>
    <t>リバースモーゲージの返済にあてる</t>
    <phoneticPr fontId="1"/>
  </si>
  <si>
    <t>特に見込んでいることはない</t>
    <phoneticPr fontId="1"/>
  </si>
  <si>
    <t xml:space="preserve">あなたの生活環境について、いくつかの質問をお聞きします                                                                  </t>
  </si>
  <si>
    <t xml:space="preserve">問２８．主に出かけるのはどんな時ですか。次の中からあてはまるものを全てお答えください。（〇はいくつでも）                </t>
  </si>
  <si>
    <t>近所のスーパーや商店での買い物</t>
    <phoneticPr fontId="1"/>
  </si>
  <si>
    <t>デパートなど大型店での買い物</t>
    <phoneticPr fontId="1"/>
  </si>
  <si>
    <t>通院</t>
    <phoneticPr fontId="1"/>
  </si>
  <si>
    <t>高齢者施設などへの通所（自らが介護あるいは医療的処置を受けるために、デイサービスなどを利用する場合）</t>
  </si>
  <si>
    <t>知人・親族などを訪問</t>
    <phoneticPr fontId="1"/>
  </si>
  <si>
    <t>散歩</t>
    <phoneticPr fontId="1"/>
  </si>
  <si>
    <t>趣味・余暇・社会活動</t>
    <phoneticPr fontId="1"/>
  </si>
  <si>
    <t>仕事</t>
    <phoneticPr fontId="1"/>
  </si>
  <si>
    <t>銀行や役所など</t>
    <phoneticPr fontId="1"/>
  </si>
  <si>
    <t xml:space="preserve">問２９．ふだん、（散歩なども含め）どのくらいの頻度で外出しますか。次の中から１つだけ選んでお答えくだ                    </t>
  </si>
  <si>
    <t xml:space="preserve">        さい。（○は１つ）                                                                                              </t>
  </si>
  <si>
    <t>ほとんど毎日</t>
    <phoneticPr fontId="1"/>
  </si>
  <si>
    <t>２～３日に１回</t>
    <phoneticPr fontId="1"/>
  </si>
  <si>
    <t>週に１回</t>
    <phoneticPr fontId="1"/>
  </si>
  <si>
    <t>月に１～２回</t>
    <phoneticPr fontId="1"/>
  </si>
  <si>
    <t>年に数回</t>
    <phoneticPr fontId="1"/>
  </si>
  <si>
    <t>ほとんど外出しない</t>
    <phoneticPr fontId="1"/>
  </si>
  <si>
    <t xml:space="preserve">問３０．ふだん外出する時に何を利用しますか。次の中からあてはまるものを全てお答えください。                              </t>
  </si>
  <si>
    <t xml:space="preserve">        （〇はいくつでも）                                                                                              </t>
  </si>
  <si>
    <t>徒歩</t>
    <phoneticPr fontId="1"/>
  </si>
  <si>
    <t>自転車（電動アシストのものを除く）</t>
    <phoneticPr fontId="1"/>
  </si>
  <si>
    <t>電動アシスト自転車</t>
    <phoneticPr fontId="1"/>
  </si>
  <si>
    <t>シニアカー</t>
    <phoneticPr fontId="1"/>
  </si>
  <si>
    <t>バイク・スクーター</t>
    <phoneticPr fontId="1"/>
  </si>
  <si>
    <t>自分で運転する自動車</t>
    <phoneticPr fontId="1"/>
  </si>
  <si>
    <t>家族などの運転する自動車</t>
    <phoneticPr fontId="1"/>
  </si>
  <si>
    <t>バス・路面電車</t>
    <phoneticPr fontId="1"/>
  </si>
  <si>
    <t>電車・地下鉄</t>
    <phoneticPr fontId="1"/>
  </si>
  <si>
    <t>タクシー</t>
    <phoneticPr fontId="1"/>
  </si>
  <si>
    <t>自分で操作する車いす</t>
    <phoneticPr fontId="1"/>
  </si>
  <si>
    <t>介助者が必要な車いす</t>
    <phoneticPr fontId="1"/>
  </si>
  <si>
    <t xml:space="preserve">【問３０で「５　バイク・スクーター」及び「６　自分で運転する自動車」と回答した方にお伺いします。】                      </t>
  </si>
  <si>
    <t xml:space="preserve">問３１．どのくらいの頻度で自動車・バイク等を運転しますか。次の中から１つだけ選んでお答えください。                      </t>
  </si>
  <si>
    <t xml:space="preserve">        （〇は１つ）                                                                                                    </t>
  </si>
  <si>
    <t>ほとんど毎日運転する</t>
    <phoneticPr fontId="1"/>
  </si>
  <si>
    <t>週２，３回は運転する</t>
    <phoneticPr fontId="1"/>
  </si>
  <si>
    <t>週に１回くらいは運転する</t>
    <phoneticPr fontId="1"/>
  </si>
  <si>
    <t>月に数回しか運転しない</t>
    <phoneticPr fontId="1"/>
  </si>
  <si>
    <t>年に数回しか運転しない</t>
    <phoneticPr fontId="1"/>
  </si>
  <si>
    <t xml:space="preserve">問３２．今後、自動車・バイク等を運転することについて、どのようにお考えですか。あなたのお考えに最も近                    </t>
  </si>
  <si>
    <t xml:space="preserve">        いものを１つお答えください。（〇は１つ）                                                                        </t>
  </si>
  <si>
    <t>一定の年齢になったら、自動車・バイク等の運転をやめようと思っている</t>
  </si>
  <si>
    <t>視力の低下などにより運転の支障を感じたら、自動車・バイク等の運転をやめようと思っている</t>
  </si>
  <si>
    <t>公共交通機関のサービスレベルが上がれば、自動車・バイク等の運転をやめようと思っている</t>
  </si>
  <si>
    <t>年齢や身体的な支障の有無にかかわらず、自動車・バイク等の運転を続けようと思っている</t>
  </si>
  <si>
    <t>特に考えていない</t>
    <phoneticPr fontId="1"/>
  </si>
  <si>
    <t xml:space="preserve">問３３．あなたがお住まいの地域で、不便に思ったり、気になったりすることはありますか。次の中からあては                    </t>
  </si>
  <si>
    <t xml:space="preserve">        まるものを全てお答えください。（〇はいくつでも）                                                                </t>
  </si>
  <si>
    <t>日常の買い物に不便</t>
    <phoneticPr fontId="1"/>
  </si>
  <si>
    <t>医院や病院への通院に不便</t>
    <phoneticPr fontId="1"/>
  </si>
  <si>
    <t>図書館や集会施設などの公共施設が不足</t>
  </si>
  <si>
    <t>集会施設、役所、商店など公共的建物が高齢者にとって使いにくい</t>
  </si>
  <si>
    <t>交通機関が高齢者には使いにくい、または整備されていない</t>
  </si>
  <si>
    <t>近隣道路が整備されていない</t>
  </si>
  <si>
    <t>交通事故にあいそうで心配</t>
    <phoneticPr fontId="1"/>
  </si>
  <si>
    <t>散歩に適した公園や道路がない</t>
    <phoneticPr fontId="1"/>
  </si>
  <si>
    <t>防災対策や防犯対策に不安がある</t>
    <phoneticPr fontId="1"/>
  </si>
  <si>
    <t>子供の遊び場や子育て支援サービスが不足</t>
  </si>
  <si>
    <t xml:space="preserve">問３４．次のうち、今後特に力を入れてほしい政策や支援、地域で取り組んでほしいことなどはありますか。                      </t>
  </si>
  <si>
    <t xml:space="preserve">        次の中からあてはまるものを全てお答えください。（〇はいくつでも）                                                </t>
  </si>
  <si>
    <t>介護や福祉サービス</t>
    <phoneticPr fontId="1"/>
  </si>
  <si>
    <t>医療サービス</t>
    <phoneticPr fontId="1"/>
  </si>
  <si>
    <t>公的な年金制度</t>
    <phoneticPr fontId="1"/>
  </si>
  <si>
    <t>高齢者に配慮したまちづくり</t>
    <phoneticPr fontId="1"/>
  </si>
  <si>
    <t>高齢者の働く場の確保</t>
    <phoneticPr fontId="1"/>
  </si>
  <si>
    <t>高齢者向けの住宅の整備</t>
    <phoneticPr fontId="1"/>
  </si>
  <si>
    <t>高齢者に関する事故や犯罪防止（財産目当ての犯罪等）</t>
  </si>
  <si>
    <t>高齢者の人権について一般市民の理解の促進</t>
    <phoneticPr fontId="1"/>
  </si>
  <si>
    <t>老後のための個人的な財産形成の支援</t>
    <phoneticPr fontId="1"/>
  </si>
  <si>
    <t>高齢者のボランティア活動のための場の確保</t>
    <phoneticPr fontId="1"/>
  </si>
  <si>
    <t>生涯学習のための場の確保</t>
    <phoneticPr fontId="1"/>
  </si>
  <si>
    <t>子育て支援などの少子化対策</t>
    <phoneticPr fontId="1"/>
  </si>
  <si>
    <t>多世代が暮らしやすいまちづくり</t>
    <phoneticPr fontId="1"/>
  </si>
  <si>
    <t>地域全体の防災対策、防犯対策</t>
    <phoneticPr fontId="1"/>
  </si>
  <si>
    <t xml:space="preserve">都市規模                                                                                                                </t>
  </si>
  <si>
    <t>大都市（東京23区・政令指定都市）</t>
    <phoneticPr fontId="1"/>
  </si>
  <si>
    <t>中都市（人口10万以上の市）</t>
    <phoneticPr fontId="1"/>
  </si>
  <si>
    <t>小都市（人口10万未満の市）</t>
    <phoneticPr fontId="1"/>
  </si>
  <si>
    <t>町村</t>
    <phoneticPr fontId="1"/>
  </si>
  <si>
    <t xml:space="preserve">地域(６区分)                                                                                                            </t>
  </si>
  <si>
    <t>北海道・東北</t>
    <phoneticPr fontId="1"/>
  </si>
  <si>
    <t>関東</t>
    <phoneticPr fontId="1"/>
  </si>
  <si>
    <t>中部（北陸・東山・東海）</t>
    <phoneticPr fontId="1"/>
  </si>
  <si>
    <t>近畿</t>
    <phoneticPr fontId="1"/>
  </si>
  <si>
    <t>中国・四国</t>
    <phoneticPr fontId="1"/>
  </si>
  <si>
    <t>九州</t>
    <phoneticPr fontId="1"/>
  </si>
  <si>
    <t xml:space="preserve">地域(10区分)                                                                                                            </t>
  </si>
  <si>
    <t>北海道</t>
    <phoneticPr fontId="1"/>
  </si>
  <si>
    <t>東北</t>
    <phoneticPr fontId="1"/>
  </si>
  <si>
    <t>北陸</t>
    <phoneticPr fontId="1"/>
  </si>
  <si>
    <t>東山</t>
    <phoneticPr fontId="1"/>
  </si>
  <si>
    <t>東海</t>
    <phoneticPr fontId="1"/>
  </si>
  <si>
    <t>中国</t>
    <phoneticPr fontId="1"/>
  </si>
  <si>
    <t>四国</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</si>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</sst>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0"/>
    <numFmt numFmtId="177" formatCode="[=0]&quot;-&quot;;##0"/>
  </numFmts>
  <fonts count="7">
    <font>
      <sz val="11"/>
      <color theme="1"/>
      <name val="ＭＳ Ｐゴシック"/>
      <family val="2"/>
      <charset val="128"/>
    </font>
    <font>
      <sz val="6"/>
      <name val="ＭＳ Ｐゴシック"/>
      <family val="2"/>
      <charset val="128"/>
    </font>
    <font>
      <sz val="11"/>
      <color theme="1"/>
      <name val="ＭＳ Ｐゴシック"/>
      <family val="3"/>
      <charset val="128"/>
    </font>
    <font>
      <sz val="9"/>
      <color theme="1"/>
      <name val="Meiryo UI"/>
      <family val="3"/>
      <charset val="128"/>
    </font>
    <font>
      <sz val="6"/>
      <name val="游ゴシック"/>
      <family val="3"/>
      <charset val="128"/>
      <scheme val="minor"/>
    </font>
    <font>
      <u/>
      <sz val="11"/>
      <color theme="10"/>
      <name val="ＭＳ Ｐゴシック"/>
      <family val="2"/>
      <charset val="128"/>
    </font>
    <font>
      <u/>
      <sz val="9"/>
      <color rgb="FF0000FF"/>
      <name val="Meiryo UI"/>
      <family val="3"/>
      <charset val="128"/>
    </font>
  </fonts>
  <fills count="3">
    <fill>
      <patternFill patternType="none"/>
    </fill>
    <fill>
      <patternFill patternType="gray125"/>
    </fill>
    <fill>
      <patternFill patternType="solid">
        <fgColor rgb="FFDAEEF3"/>
        <bgColor indexed="64"/>
      </patternFill>
    </fill>
  </fills>
  <borders count="5">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s>
  <cellStyleXfs count="3">
    <xf numFmtId="0" fontId="0" fillId="0" borderId="0">
      <alignment vertical="center"/>
    </xf>
    <xf numFmtId="0" fontId="2" fillId="0" borderId="0">
      <alignment vertical="center"/>
    </xf>
    <xf numFmtId="0" fontId="5" fillId="0" borderId="0" applyNumberFormat="0" applyFill="0" applyBorder="0" applyAlignment="0" applyProtection="0">
      <alignment vertical="center"/>
    </xf>
  </cellStyleXfs>
  <cellXfs count="24">
    <xf numFmtId="0" fontId="0" fillId="0" borderId="0" xfId="0">
      <alignment vertical="center"/>
    </xf>
    <xf numFmtId="0" fontId="3" fillId="0" borderId="0" xfId="0" applyFont="1" applyAlignment="1"/>
    <xf numFmtId="0" fontId="3" fillId="2" borderId="3" xfId="0" applyFont="1" applyFill="1" applyBorder="1">
      <alignment vertical="center"/>
    </xf>
    <xf numFmtId="0" fontId="3" fillId="2" borderId="3" xfId="0" applyFont="1" applyFill="1" applyBorder="1" applyAlignment="1"/>
    <xf numFmtId="0" fontId="3" fillId="0" borderId="3" xfId="0" applyFont="1" applyBorder="1" applyAlignment="1">
      <alignment vertical="center" wrapText="1"/>
    </xf>
    <xf numFmtId="49" fontId="3" fillId="0" borderId="0" xfId="1" applyNumberFormat="1" applyFont="1" applyAlignment="1">
      <alignment horizontal="left" vertical="center"/>
    </xf>
    <xf numFmtId="49" fontId="3" fillId="0" borderId="2" xfId="1" applyNumberFormat="1" applyFont="1" applyBorder="1" applyAlignment="1">
      <alignment horizontal="left" vertical="top" wrapText="1"/>
    </xf>
    <xf numFmtId="177" fontId="3" fillId="0" borderId="2" xfId="1" applyNumberFormat="1" applyFont="1" applyBorder="1" applyAlignment="1">
      <alignment horizontal="right" vertical="center"/>
    </xf>
    <xf numFmtId="176" fontId="3" fillId="0" borderId="1" xfId="1" applyNumberFormat="1" applyFont="1" applyBorder="1" applyAlignment="1">
      <alignment horizontal="right" vertical="center"/>
    </xf>
    <xf numFmtId="49" fontId="3" fillId="0" borderId="0" xfId="1" applyNumberFormat="1" applyFont="1" applyAlignment="1">
      <alignment horizontal="right" vertical="center"/>
    </xf>
    <xf numFmtId="0" fontId="3" fillId="0" borderId="0" xfId="1" applyFont="1">
      <alignment vertical="center"/>
    </xf>
    <xf numFmtId="0" fontId="3" fillId="0" borderId="0" xfId="1" applyFont="1" applyAlignment="1">
      <alignment horizontal="left" vertical="top"/>
    </xf>
    <xf numFmtId="0" fontId="6" fillId="0" borderId="3" xfId="2" applyFont="1" applyBorder="1" applyAlignment="1">
      <alignment vertical="center" wrapText="1"/>
    </xf>
    <xf numFmtId="0" fontId="3" fillId="0" borderId="0" xfId="0" applyFont="1">
      <alignment vertical="center"/>
    </xf>
    <xf numFmtId="0" fontId="6" fillId="0" borderId="0" xfId="2" applyNumberFormat="1" applyFont="1" applyAlignment="1">
      <alignment horizontal="left" vertical="center"/>
    </xf>
    <xf numFmtId="0" fontId="3" fillId="0" borderId="0" xfId="1" applyFont="1" applyAlignment="1">
      <alignment horizontal="right" vertical="center"/>
    </xf>
    <xf numFmtId="0" fontId="3" fillId="0" borderId="4" xfId="1" applyFont="1" applyBorder="1" applyAlignment="1">
      <alignment horizontal="left" vertical="top"/>
    </xf>
    <xf numFmtId="0" fontId="3" fillId="0" borderId="2" xfId="1" applyFont="1" applyBorder="1" applyAlignment="1">
      <alignment horizontal="center" vertical="center"/>
    </xf>
    <xf numFmtId="0" fontId="3" fillId="0" borderId="1" xfId="1" applyFont="1" applyBorder="1" applyAlignment="1">
      <alignment horizontal="center" vertical="center"/>
    </xf>
    <xf numFmtId="0" fontId="6" fillId="0" borderId="0" xfId="2" applyNumberFormat="1" applyFont="1">
      <alignment vertical="center"/>
    </xf>
    <xf numFmtId="0" fontId="3" fillId="0" borderId="0" xfId="0" applyFont="1" applyAlignment="1">
      <alignment horizontal="left" vertical="top"/>
    </xf>
    <xf numFmtId="176" fontId="3" fillId="0" borderId="2" xfId="1" applyNumberFormat="1" applyFont="1" applyBorder="1" applyAlignment="1">
      <alignment horizontal="right" vertical="center"/>
    </xf>
    <xf numFmtId="177" fontId="3" fillId="0" borderId="1" xfId="1" applyNumberFormat="1" applyFont="1" applyBorder="1" applyAlignment="1">
      <alignment horizontal="right" vertical="center"/>
    </xf>
    <xf numFmtId="49" fontId="3" fillId="0" borderId="0" xfId="1" applyNumberFormat="1" applyFont="1" applyAlignment="1">
      <alignment horizontal="left" vertical="center"/>
    </xf>
  </cellXfs>
  <cellStyles count="3">
    <cellStyle name="ハイパーリンク" xfId="2" builtinId="8"/>
    <cellStyle name="標準" xfId="0" builtinId="0"/>
    <cellStyle name="標準 2" xfId="1" xr:uid="{C189500C-A465-4024-A5DA-0F64CCB04B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773C3-D128-4871-A570-2FB74C6722CD}">
  <sheetPr codeName="Sheet2"/>
  <dimension ref="B1:F58"/>
  <sheetViews>
    <sheetView tabSelected="1" workbookViewId="0"/>
  </sheetViews>
  <sheetFormatPr defaultColWidth="8.875" defaultRowHeight="12"/>
  <cols>
    <col min="1" max="1" width="3.625" style="1" customWidth="1"/>
    <col min="2" max="2" width="5.625" style="1" customWidth="1"/>
    <col min="3" max="3" width="6.625" style="1" customWidth="1"/>
    <col min="4" max="4" width="7.625" style="1" customWidth="1"/>
    <col min="5" max="5" width="26.625" style="1" customWidth="1"/>
    <col min="6" max="6" width="7.625" style="1" customWidth="1"/>
    <col min="7" max="16384" width="8.875" style="1"/>
  </cols>
  <sheetData>
    <row r="1" spans="2:6">
      <c r="B1" s="20"/>
    </row>
    <row r="2" spans="2:6">
      <c r="B2" s="13" t="s">
        <v>0</v>
      </c>
    </row>
    <row r="5" spans="2:6">
      <c r="B5" s="2" t="s">
        <v>1</v>
      </c>
      <c r="C5" s="2" t="s">
        <v>2</v>
      </c>
      <c r="D5" s="2" t="s">
        <v>3</v>
      </c>
      <c r="E5" s="2" t="s">
        <v>4</v>
      </c>
      <c r="F5" s="3" t="s">
        <v>5</v>
      </c>
    </row>
    <row r="6" spans="2:6">
      <c r="B6" s="4">
        <v>1</v>
      </c>
      <c r="C6" s="12" t="str">
        <f xml:space="preserve"> HYPERLINK("#'GT'!A3:D8","NP(1)")</f>
        <v>NP(1)</v>
      </c>
      <c r="D6" s="4" t="s">
        <v>6</v>
      </c>
      <c r="E6" s="4" t="s">
        <v>7</v>
      </c>
      <c r="F6" s="4" t="s">
        <v>8</v>
      </c>
    </row>
    <row r="7" spans="2:6">
      <c r="B7" s="4">
        <v>2</v>
      </c>
      <c r="C7" s="12" t="str">
        <f xml:space="preserve"> HYPERLINK("#'GT'!A12:P15","NP(2)")</f>
        <v>NP(2)</v>
      </c>
      <c r="D7" s="4" t="s">
        <v>9</v>
      </c>
      <c r="E7" s="4" t="s">
        <v>10</v>
      </c>
      <c r="F7" s="4" t="s">
        <v>8</v>
      </c>
    </row>
    <row r="8" spans="2:6" ht="36">
      <c r="B8" s="4">
        <v>3</v>
      </c>
      <c r="C8" s="12" t="str">
        <f xml:space="preserve"> HYPERLINK("#'GT'!A19:G22","NP(3)")</f>
        <v>NP(3)</v>
      </c>
      <c r="D8" s="4" t="s">
        <v>11</v>
      </c>
      <c r="E8" s="4" t="s">
        <v>12</v>
      </c>
      <c r="F8" s="4" t="s">
        <v>8</v>
      </c>
    </row>
    <row r="9" spans="2:6" ht="36">
      <c r="B9" s="4">
        <v>4</v>
      </c>
      <c r="C9" s="12" t="str">
        <f xml:space="preserve"> HYPERLINK("#'GT'!A26:G30","NP(4)")</f>
        <v>NP(4)</v>
      </c>
      <c r="D9" s="4" t="s">
        <v>13</v>
      </c>
      <c r="E9" s="4" t="s">
        <v>14</v>
      </c>
      <c r="F9" s="4" t="s">
        <v>8</v>
      </c>
    </row>
    <row r="10" spans="2:6" ht="36">
      <c r="B10" s="4">
        <v>5</v>
      </c>
      <c r="C10" s="12" t="str">
        <f xml:space="preserve"> HYPERLINK("#'GT'!A34:H38","NP(5)")</f>
        <v>NP(5)</v>
      </c>
      <c r="D10" s="4" t="s">
        <v>15</v>
      </c>
      <c r="E10" s="4" t="s">
        <v>16</v>
      </c>
      <c r="F10" s="4" t="s">
        <v>17</v>
      </c>
    </row>
    <row r="11" spans="2:6" ht="24">
      <c r="B11" s="4">
        <v>6</v>
      </c>
      <c r="C11" s="12" t="str">
        <f xml:space="preserve"> HYPERLINK("#'GT'!A42:J45","NP(6)")</f>
        <v>NP(6)</v>
      </c>
      <c r="D11" s="4" t="s">
        <v>18</v>
      </c>
      <c r="E11" s="4" t="s">
        <v>19</v>
      </c>
      <c r="F11" s="4" t="s">
        <v>17</v>
      </c>
    </row>
    <row r="12" spans="2:6" ht="24">
      <c r="B12" s="4">
        <v>7</v>
      </c>
      <c r="C12" s="12" t="str">
        <f xml:space="preserve"> HYPERLINK("#'GT'!A49:E52","NP(7)")</f>
        <v>NP(7)</v>
      </c>
      <c r="D12" s="4" t="s">
        <v>20</v>
      </c>
      <c r="E12" s="4" t="s">
        <v>21</v>
      </c>
      <c r="F12" s="4" t="s">
        <v>8</v>
      </c>
    </row>
    <row r="13" spans="2:6" ht="36">
      <c r="B13" s="4">
        <v>8</v>
      </c>
      <c r="C13" s="12" t="str">
        <f xml:space="preserve"> HYPERLINK("#'GT'!A56:K59","NP(8)")</f>
        <v>NP(8)</v>
      </c>
      <c r="D13" s="4" t="s">
        <v>22</v>
      </c>
      <c r="E13" s="4" t="s">
        <v>23</v>
      </c>
      <c r="F13" s="4" t="s">
        <v>8</v>
      </c>
    </row>
    <row r="14" spans="2:6" ht="72">
      <c r="B14" s="4">
        <v>9</v>
      </c>
      <c r="C14" s="12" t="str">
        <f xml:space="preserve"> HYPERLINK("#'GT'!A63:N68","NP(9)")</f>
        <v>NP(9)</v>
      </c>
      <c r="D14" s="4" t="s">
        <v>24</v>
      </c>
      <c r="E14" s="4" t="s">
        <v>25</v>
      </c>
      <c r="F14" s="4" t="s">
        <v>8</v>
      </c>
    </row>
    <row r="15" spans="2:6" ht="24">
      <c r="B15" s="4">
        <v>10</v>
      </c>
      <c r="C15" s="12" t="str">
        <f xml:space="preserve"> HYPERLINK("#'GT'!A72:J77","NP(10)")</f>
        <v>NP(10)</v>
      </c>
      <c r="D15" s="4" t="s">
        <v>26</v>
      </c>
      <c r="E15" s="4" t="s">
        <v>27</v>
      </c>
      <c r="F15" s="4" t="s">
        <v>8</v>
      </c>
    </row>
    <row r="16" spans="2:6" ht="48">
      <c r="B16" s="4">
        <v>11</v>
      </c>
      <c r="C16" s="12" t="str">
        <f xml:space="preserve"> HYPERLINK("#'GT'!A81:F85","NP(11)")</f>
        <v>NP(11)</v>
      </c>
      <c r="D16" s="4" t="s">
        <v>28</v>
      </c>
      <c r="E16" s="4" t="s">
        <v>29</v>
      </c>
      <c r="F16" s="4" t="s">
        <v>8</v>
      </c>
    </row>
    <row r="17" spans="2:6" ht="48">
      <c r="B17" s="4">
        <v>12</v>
      </c>
      <c r="C17" s="12" t="str">
        <f xml:space="preserve"> HYPERLINK("#'GT'!A89:F93","NP(12)")</f>
        <v>NP(12)</v>
      </c>
      <c r="D17" s="4" t="s">
        <v>30</v>
      </c>
      <c r="E17" s="4" t="s">
        <v>31</v>
      </c>
      <c r="F17" s="4" t="s">
        <v>8</v>
      </c>
    </row>
    <row r="18" spans="2:6" ht="36">
      <c r="B18" s="4">
        <v>13</v>
      </c>
      <c r="C18" s="12" t="str">
        <f xml:space="preserve"> HYPERLINK("#'GT'!A97:F101","NP(13)")</f>
        <v>NP(13)</v>
      </c>
      <c r="D18" s="4" t="s">
        <v>32</v>
      </c>
      <c r="E18" s="4" t="s">
        <v>33</v>
      </c>
      <c r="F18" s="4" t="s">
        <v>8</v>
      </c>
    </row>
    <row r="19" spans="2:6" ht="60">
      <c r="B19" s="4">
        <v>14</v>
      </c>
      <c r="C19" s="12" t="str">
        <f xml:space="preserve"> HYPERLINK("#'GT'!A105:F109","NP(14)")</f>
        <v>NP(14)</v>
      </c>
      <c r="D19" s="4" t="s">
        <v>34</v>
      </c>
      <c r="E19" s="4" t="s">
        <v>35</v>
      </c>
      <c r="F19" s="4" t="s">
        <v>8</v>
      </c>
    </row>
    <row r="20" spans="2:6" ht="48">
      <c r="B20" s="4">
        <v>15</v>
      </c>
      <c r="C20" s="12" t="str">
        <f xml:space="preserve"> HYPERLINK("#'GT'!A113:F117","NP(15)")</f>
        <v>NP(15)</v>
      </c>
      <c r="D20" s="4" t="s">
        <v>36</v>
      </c>
      <c r="E20" s="4" t="s">
        <v>37</v>
      </c>
      <c r="F20" s="4" t="s">
        <v>8</v>
      </c>
    </row>
    <row r="21" spans="2:6" ht="48">
      <c r="B21" s="4">
        <v>16</v>
      </c>
      <c r="C21" s="12" t="str">
        <f xml:space="preserve"> HYPERLINK("#'GT'!A121:F125","NP(16)")</f>
        <v>NP(16)</v>
      </c>
      <c r="D21" s="4" t="s">
        <v>38</v>
      </c>
      <c r="E21" s="4" t="s">
        <v>39</v>
      </c>
      <c r="F21" s="4" t="s">
        <v>8</v>
      </c>
    </row>
    <row r="22" spans="2:6" ht="48">
      <c r="B22" s="4">
        <v>17</v>
      </c>
      <c r="C22" s="12" t="str">
        <f xml:space="preserve"> HYPERLINK("#'GT'!A129:F133","NP(17)")</f>
        <v>NP(17)</v>
      </c>
      <c r="D22" s="4" t="s">
        <v>40</v>
      </c>
      <c r="E22" s="4" t="s">
        <v>41</v>
      </c>
      <c r="F22" s="4" t="s">
        <v>8</v>
      </c>
    </row>
    <row r="23" spans="2:6" ht="48">
      <c r="B23" s="4">
        <v>18</v>
      </c>
      <c r="C23" s="12" t="str">
        <f xml:space="preserve"> HYPERLINK("#'GT'!A137:F141","NP(18)")</f>
        <v>NP(18)</v>
      </c>
      <c r="D23" s="4" t="s">
        <v>42</v>
      </c>
      <c r="E23" s="4" t="s">
        <v>43</v>
      </c>
      <c r="F23" s="4" t="s">
        <v>8</v>
      </c>
    </row>
    <row r="24" spans="2:6" ht="36">
      <c r="B24" s="4">
        <v>19</v>
      </c>
      <c r="C24" s="12" t="str">
        <f xml:space="preserve"> HYPERLINK("#'GT'!A145:I148","NP(19)")</f>
        <v>NP(19)</v>
      </c>
      <c r="D24" s="4" t="s">
        <v>44</v>
      </c>
      <c r="E24" s="4" t="s">
        <v>45</v>
      </c>
      <c r="F24" s="4" t="s">
        <v>8</v>
      </c>
    </row>
    <row r="25" spans="2:6" ht="48">
      <c r="B25" s="4">
        <v>20</v>
      </c>
      <c r="C25" s="12" t="str">
        <f xml:space="preserve"> HYPERLINK("#'GT'!A152:K156","NP(20)")</f>
        <v>NP(20)</v>
      </c>
      <c r="D25" s="4" t="s">
        <v>46</v>
      </c>
      <c r="E25" s="4" t="s">
        <v>47</v>
      </c>
      <c r="F25" s="4" t="s">
        <v>8</v>
      </c>
    </row>
    <row r="26" spans="2:6" ht="36">
      <c r="B26" s="4">
        <v>21</v>
      </c>
      <c r="C26" s="12" t="str">
        <f xml:space="preserve"> HYPERLINK("#'GT'!A160:L164","NP(21)")</f>
        <v>NP(21)</v>
      </c>
      <c r="D26" s="4" t="s">
        <v>48</v>
      </c>
      <c r="E26" s="4" t="s">
        <v>49</v>
      </c>
      <c r="F26" s="4" t="s">
        <v>17</v>
      </c>
    </row>
    <row r="27" spans="2:6" ht="36">
      <c r="B27" s="4">
        <v>22</v>
      </c>
      <c r="C27" s="12" t="str">
        <f xml:space="preserve"> HYPERLINK("#'GT'!A168:E172","NP(22)")</f>
        <v>NP(22)</v>
      </c>
      <c r="D27" s="4" t="s">
        <v>50</v>
      </c>
      <c r="E27" s="4" t="s">
        <v>51</v>
      </c>
      <c r="F27" s="4" t="s">
        <v>8</v>
      </c>
    </row>
    <row r="28" spans="2:6" ht="48">
      <c r="B28" s="4">
        <v>23</v>
      </c>
      <c r="C28" s="12" t="str">
        <f xml:space="preserve"> HYPERLINK("#'GT'!A176:N180","NP(23)")</f>
        <v>NP(23)</v>
      </c>
      <c r="D28" s="4" t="s">
        <v>52</v>
      </c>
      <c r="E28" s="4" t="s">
        <v>53</v>
      </c>
      <c r="F28" s="4" t="s">
        <v>17</v>
      </c>
    </row>
    <row r="29" spans="2:6" ht="36">
      <c r="B29" s="4">
        <v>24</v>
      </c>
      <c r="C29" s="12" t="str">
        <f xml:space="preserve"> HYPERLINK("#'GT'!A184:J188","NP(24)")</f>
        <v>NP(24)</v>
      </c>
      <c r="D29" s="4" t="s">
        <v>54</v>
      </c>
      <c r="E29" s="4" t="s">
        <v>55</v>
      </c>
      <c r="F29" s="4" t="s">
        <v>8</v>
      </c>
    </row>
    <row r="30" spans="2:6" ht="48">
      <c r="B30" s="4">
        <v>25</v>
      </c>
      <c r="C30" s="12" t="str">
        <f xml:space="preserve"> HYPERLINK("#'GT'!A192:G196","NP(25)")</f>
        <v>NP(25)</v>
      </c>
      <c r="D30" s="4" t="s">
        <v>56</v>
      </c>
      <c r="E30" s="4" t="s">
        <v>57</v>
      </c>
      <c r="F30" s="4" t="s">
        <v>8</v>
      </c>
    </row>
    <row r="31" spans="2:6" ht="60">
      <c r="B31" s="4">
        <v>26</v>
      </c>
      <c r="C31" s="12" t="str">
        <f xml:space="preserve"> HYPERLINK("#'GT'!A200:I204","NP(26)")</f>
        <v>NP(26)</v>
      </c>
      <c r="D31" s="4" t="s">
        <v>58</v>
      </c>
      <c r="E31" s="4" t="s">
        <v>59</v>
      </c>
      <c r="F31" s="4" t="s">
        <v>60</v>
      </c>
    </row>
    <row r="32" spans="2:6" ht="36">
      <c r="B32" s="4">
        <v>27</v>
      </c>
      <c r="C32" s="12" t="str">
        <f xml:space="preserve"> HYPERLINK("#'GT'!A208:L212","NP(27)")</f>
        <v>NP(27)</v>
      </c>
      <c r="D32" s="4" t="s">
        <v>61</v>
      </c>
      <c r="E32" s="4" t="s">
        <v>62</v>
      </c>
      <c r="F32" s="4" t="s">
        <v>60</v>
      </c>
    </row>
    <row r="33" spans="2:6" ht="36">
      <c r="B33" s="4">
        <v>28</v>
      </c>
      <c r="C33" s="12" t="str">
        <f xml:space="preserve"> HYPERLINK("#'GT'!A216:I220","NP(28)")</f>
        <v>NP(28)</v>
      </c>
      <c r="D33" s="4" t="s">
        <v>63</v>
      </c>
      <c r="E33" s="4" t="s">
        <v>64</v>
      </c>
      <c r="F33" s="4" t="s">
        <v>8</v>
      </c>
    </row>
    <row r="34" spans="2:6" ht="48">
      <c r="B34" s="4">
        <v>29</v>
      </c>
      <c r="C34" s="12" t="str">
        <f xml:space="preserve"> HYPERLINK("#'GT'!A224:I228","NP(29)")</f>
        <v>NP(29)</v>
      </c>
      <c r="D34" s="4" t="s">
        <v>65</v>
      </c>
      <c r="E34" s="4" t="s">
        <v>66</v>
      </c>
      <c r="F34" s="4" t="s">
        <v>8</v>
      </c>
    </row>
    <row r="35" spans="2:6" ht="48">
      <c r="B35" s="4">
        <v>30</v>
      </c>
      <c r="C35" s="12" t="str">
        <f xml:space="preserve"> HYPERLINK("#'GT'!A232:P236","NP(30)")</f>
        <v>NP(30)</v>
      </c>
      <c r="D35" s="4" t="s">
        <v>67</v>
      </c>
      <c r="E35" s="4" t="s">
        <v>68</v>
      </c>
      <c r="F35" s="4" t="s">
        <v>60</v>
      </c>
    </row>
    <row r="36" spans="2:6" ht="48">
      <c r="B36" s="4">
        <v>31</v>
      </c>
      <c r="C36" s="12" t="str">
        <f xml:space="preserve"> HYPERLINK("#'GT'!A240:O245","NP(31)")</f>
        <v>NP(31)</v>
      </c>
      <c r="D36" s="4" t="s">
        <v>69</v>
      </c>
      <c r="E36" s="4" t="s">
        <v>70</v>
      </c>
      <c r="F36" s="4" t="s">
        <v>60</v>
      </c>
    </row>
    <row r="37" spans="2:6" ht="36">
      <c r="B37" s="4">
        <v>32</v>
      </c>
      <c r="C37" s="12" t="str">
        <f xml:space="preserve"> HYPERLINK("#'GT'!A249:J254","NP(32)")</f>
        <v>NP(32)</v>
      </c>
      <c r="D37" s="4" t="s">
        <v>71</v>
      </c>
      <c r="E37" s="4" t="s">
        <v>72</v>
      </c>
      <c r="F37" s="4" t="s">
        <v>8</v>
      </c>
    </row>
    <row r="38" spans="2:6" ht="36">
      <c r="B38" s="4">
        <v>33</v>
      </c>
      <c r="C38" s="12" t="str">
        <f xml:space="preserve"> HYPERLINK("#'GT'!A258:E262","NP(33)")</f>
        <v>NP(33)</v>
      </c>
      <c r="D38" s="4" t="s">
        <v>73</v>
      </c>
      <c r="E38" s="4" t="s">
        <v>74</v>
      </c>
      <c r="F38" s="4" t="s">
        <v>8</v>
      </c>
    </row>
    <row r="39" spans="2:6" ht="36">
      <c r="B39" s="4">
        <v>34</v>
      </c>
      <c r="C39" s="12" t="str">
        <f xml:space="preserve"> HYPERLINK("#'GT'!A266:G271","NP(34)")</f>
        <v>NP(34)</v>
      </c>
      <c r="D39" s="4" t="s">
        <v>75</v>
      </c>
      <c r="E39" s="4" t="s">
        <v>76</v>
      </c>
      <c r="F39" s="4" t="s">
        <v>60</v>
      </c>
    </row>
    <row r="40" spans="2:6" ht="36">
      <c r="B40" s="4">
        <v>35</v>
      </c>
      <c r="C40" s="12" t="str">
        <f xml:space="preserve"> HYPERLINK("#'GT'!A275:S280","NP(35)")</f>
        <v>NP(35)</v>
      </c>
      <c r="D40" s="4" t="s">
        <v>77</v>
      </c>
      <c r="E40" s="4" t="s">
        <v>78</v>
      </c>
      <c r="F40" s="4" t="s">
        <v>60</v>
      </c>
    </row>
    <row r="41" spans="2:6" ht="48">
      <c r="B41" s="4">
        <v>36</v>
      </c>
      <c r="C41" s="12" t="str">
        <f xml:space="preserve"> HYPERLINK("#'GT'!A284:O288","NP(36)")</f>
        <v>NP(36)</v>
      </c>
      <c r="D41" s="4" t="s">
        <v>79</v>
      </c>
      <c r="E41" s="4" t="s">
        <v>80</v>
      </c>
      <c r="F41" s="4" t="s">
        <v>60</v>
      </c>
    </row>
    <row r="42" spans="2:6" ht="36">
      <c r="B42" s="4">
        <v>37</v>
      </c>
      <c r="C42" s="12" t="str">
        <f xml:space="preserve"> HYPERLINK("#'GT'!A292:L296","NP(37)")</f>
        <v>NP(37)</v>
      </c>
      <c r="D42" s="4" t="s">
        <v>81</v>
      </c>
      <c r="E42" s="4" t="s">
        <v>82</v>
      </c>
      <c r="F42" s="4" t="s">
        <v>60</v>
      </c>
    </row>
    <row r="43" spans="2:6" ht="72">
      <c r="B43" s="4">
        <v>38</v>
      </c>
      <c r="C43" s="12" t="str">
        <f xml:space="preserve"> HYPERLINK("#'GT'!A300:R307","NP(38)")</f>
        <v>NP(38)</v>
      </c>
      <c r="D43" s="4" t="s">
        <v>83</v>
      </c>
      <c r="E43" s="4" t="s">
        <v>84</v>
      </c>
      <c r="F43" s="4" t="s">
        <v>60</v>
      </c>
    </row>
    <row r="44" spans="2:6" ht="36">
      <c r="B44" s="4">
        <v>39</v>
      </c>
      <c r="C44" s="12" t="str">
        <f xml:space="preserve"> HYPERLINK("#'GT'!A311:S316","NP(39)")</f>
        <v>NP(39)</v>
      </c>
      <c r="D44" s="4" t="s">
        <v>85</v>
      </c>
      <c r="E44" s="4" t="s">
        <v>86</v>
      </c>
      <c r="F44" s="4" t="s">
        <v>60</v>
      </c>
    </row>
    <row r="45" spans="2:6" ht="60">
      <c r="B45" s="4">
        <v>40</v>
      </c>
      <c r="C45" s="12" t="str">
        <f xml:space="preserve"> HYPERLINK("#'GT'!A320:G327","NP(40)")</f>
        <v>NP(40)</v>
      </c>
      <c r="D45" s="4" t="s">
        <v>87</v>
      </c>
      <c r="E45" s="4" t="s">
        <v>88</v>
      </c>
      <c r="F45" s="4" t="s">
        <v>8</v>
      </c>
    </row>
    <row r="46" spans="2:6" ht="36">
      <c r="B46" s="4">
        <v>41</v>
      </c>
      <c r="C46" s="12" t="str">
        <f xml:space="preserve"> HYPERLINK("#'GT'!A331:K337","NP(41)")</f>
        <v>NP(41)</v>
      </c>
      <c r="D46" s="4" t="s">
        <v>89</v>
      </c>
      <c r="E46" s="4" t="s">
        <v>90</v>
      </c>
      <c r="F46" s="4" t="s">
        <v>60</v>
      </c>
    </row>
    <row r="47" spans="2:6" ht="96">
      <c r="B47" s="4">
        <v>42</v>
      </c>
      <c r="C47" s="12" t="str">
        <f xml:space="preserve"> HYPERLINK("#'GT'!A341:I348","NP(42)")</f>
        <v>NP(42)</v>
      </c>
      <c r="D47" s="4" t="s">
        <v>91</v>
      </c>
      <c r="E47" s="4" t="s">
        <v>92</v>
      </c>
      <c r="F47" s="4" t="s">
        <v>8</v>
      </c>
    </row>
    <row r="48" spans="2:6" ht="48">
      <c r="B48" s="4">
        <v>43</v>
      </c>
      <c r="C48" s="12" t="str">
        <f xml:space="preserve"> HYPERLINK("#'GT'!A352:I356","NP(43)")</f>
        <v>NP(43)</v>
      </c>
      <c r="D48" s="4" t="s">
        <v>93</v>
      </c>
      <c r="E48" s="4" t="s">
        <v>94</v>
      </c>
      <c r="F48" s="4" t="s">
        <v>8</v>
      </c>
    </row>
    <row r="49" spans="2:6" ht="36">
      <c r="B49" s="4">
        <v>44</v>
      </c>
      <c r="C49" s="12" t="str">
        <f xml:space="preserve"> HYPERLINK("#'GT'!A360:M365","NP(44)")</f>
        <v>NP(44)</v>
      </c>
      <c r="D49" s="4" t="s">
        <v>95</v>
      </c>
      <c r="E49" s="4" t="s">
        <v>96</v>
      </c>
      <c r="F49" s="4" t="s">
        <v>60</v>
      </c>
    </row>
    <row r="50" spans="2:6" ht="36">
      <c r="B50" s="4">
        <v>45</v>
      </c>
      <c r="C50" s="12" t="str">
        <f xml:space="preserve"> HYPERLINK("#'GT'!A369:I373","NP(45)")</f>
        <v>NP(45)</v>
      </c>
      <c r="D50" s="4" t="s">
        <v>97</v>
      </c>
      <c r="E50" s="4" t="s">
        <v>98</v>
      </c>
      <c r="F50" s="4" t="s">
        <v>8</v>
      </c>
    </row>
    <row r="51" spans="2:6" ht="36">
      <c r="B51" s="4">
        <v>46</v>
      </c>
      <c r="C51" s="12" t="str">
        <f xml:space="preserve"> HYPERLINK("#'GT'!A377:P382","NP(46)")</f>
        <v>NP(46)</v>
      </c>
      <c r="D51" s="4" t="s">
        <v>99</v>
      </c>
      <c r="E51" s="4" t="s">
        <v>100</v>
      </c>
      <c r="F51" s="4" t="s">
        <v>60</v>
      </c>
    </row>
    <row r="52" spans="2:6" ht="36">
      <c r="B52" s="4">
        <v>47</v>
      </c>
      <c r="C52" s="12" t="str">
        <f xml:space="preserve"> HYPERLINK("#'GT'!A386:H391","NP(47)")</f>
        <v>NP(47)</v>
      </c>
      <c r="D52" s="4" t="s">
        <v>101</v>
      </c>
      <c r="E52" s="4" t="s">
        <v>102</v>
      </c>
      <c r="F52" s="4" t="s">
        <v>8</v>
      </c>
    </row>
    <row r="53" spans="2:6" ht="48">
      <c r="B53" s="4">
        <v>48</v>
      </c>
      <c r="C53" s="12" t="str">
        <f xml:space="preserve"> HYPERLINK("#'GT'!A395:H400","NP(48)")</f>
        <v>NP(48)</v>
      </c>
      <c r="D53" s="4" t="s">
        <v>103</v>
      </c>
      <c r="E53" s="4" t="s">
        <v>104</v>
      </c>
      <c r="F53" s="4" t="s">
        <v>8</v>
      </c>
    </row>
    <row r="54" spans="2:6" ht="48">
      <c r="B54" s="4">
        <v>49</v>
      </c>
      <c r="C54" s="12" t="str">
        <f xml:space="preserve"> HYPERLINK("#'GT'!A404:O409","NP(49)")</f>
        <v>NP(49)</v>
      </c>
      <c r="D54" s="4" t="s">
        <v>105</v>
      </c>
      <c r="E54" s="4" t="s">
        <v>106</v>
      </c>
      <c r="F54" s="4" t="s">
        <v>60</v>
      </c>
    </row>
    <row r="55" spans="2:6" ht="48">
      <c r="B55" s="4">
        <v>50</v>
      </c>
      <c r="C55" s="12" t="str">
        <f xml:space="preserve"> HYPERLINK("#'GT'!A413:S417","NP(50)")</f>
        <v>NP(50)</v>
      </c>
      <c r="D55" s="4" t="s">
        <v>107</v>
      </c>
      <c r="E55" s="4" t="s">
        <v>108</v>
      </c>
      <c r="F55" s="4" t="s">
        <v>60</v>
      </c>
    </row>
    <row r="56" spans="2:6">
      <c r="B56" s="4">
        <v>51</v>
      </c>
      <c r="C56" s="12" t="str">
        <f xml:space="preserve"> HYPERLINK("#'GT'!A421:F424","NP(51)")</f>
        <v>NP(51)</v>
      </c>
      <c r="D56" s="4" t="s">
        <v>109</v>
      </c>
      <c r="E56" s="4" t="s">
        <v>110</v>
      </c>
      <c r="F56" s="4" t="s">
        <v>8</v>
      </c>
    </row>
    <row r="57" spans="2:6">
      <c r="B57" s="4">
        <v>52</v>
      </c>
      <c r="C57" s="12" t="str">
        <f xml:space="preserve"> HYPERLINK("#'GT'!A428:H431","NP(52)")</f>
        <v>NP(52)</v>
      </c>
      <c r="D57" s="4" t="s">
        <v>111</v>
      </c>
      <c r="E57" s="4" t="s">
        <v>112</v>
      </c>
      <c r="F57" s="4" t="s">
        <v>8</v>
      </c>
    </row>
    <row r="58" spans="2:6">
      <c r="B58" s="4">
        <v>53</v>
      </c>
      <c r="C58" s="12" t="str">
        <f xml:space="preserve"> HYPERLINK("#'GT'!A435:L438","NP(53)")</f>
        <v>NP(53)</v>
      </c>
      <c r="D58" s="4" t="s">
        <v>113</v>
      </c>
      <c r="E58" s="4" t="s">
        <v>114</v>
      </c>
      <c r="F58" s="4" t="s">
        <v>8</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992DB-ADCA-4149-A026-D44E96C0FBC1}">
  <sheetPr codeName="Sheet1">
    <pageSetUpPr fitToPage="1"/>
  </sheetPr>
  <dimension ref="A1:S441"/>
  <sheetViews>
    <sheetView topLeftCell="A224" workbookViewId="0">
      <selection activeCell="A232" sqref="A232:P236"/>
    </sheetView>
  </sheetViews>
  <sheetFormatPr defaultRowHeight="12"/>
  <cols>
    <col min="1" max="1" width="5.25" style="10" bestFit="1" customWidth="1"/>
    <col min="2" max="256" width="7.625" style="10" customWidth="1"/>
    <col min="257" max="16384" width="9" style="10"/>
  </cols>
  <sheetData>
    <row r="1" spans="1:16" ht="18" customHeight="1">
      <c r="A1" s="23" t="s">
        <v>115</v>
      </c>
      <c r="B1" s="23"/>
      <c r="C1" s="23"/>
      <c r="D1" s="23"/>
      <c r="E1" s="23"/>
      <c r="F1" s="23"/>
      <c r="G1" s="23"/>
    </row>
    <row r="2" spans="1:16" ht="11.1" customHeight="1">
      <c r="A2" s="14" t="str">
        <f xml:space="preserve"> HYPERLINK("#'目次'!B6","[1]")</f>
        <v>[1]</v>
      </c>
    </row>
    <row r="3" spans="1:16" ht="11.1" customHeight="1">
      <c r="A3" s="15" t="s">
        <v>116</v>
      </c>
      <c r="B3" s="5" t="s">
        <v>117</v>
      </c>
    </row>
    <row r="4" spans="1:16" ht="11.1" customHeight="1">
      <c r="A4" s="15" t="s">
        <v>116</v>
      </c>
      <c r="B4" s="5" t="s">
        <v>118</v>
      </c>
    </row>
    <row r="5" spans="1:16" ht="11.1" customHeight="1">
      <c r="A5" s="15" t="s">
        <v>116</v>
      </c>
      <c r="B5" s="5" t="s">
        <v>119</v>
      </c>
    </row>
    <row r="6" spans="1:16" s="11" customFormat="1" ht="90" customHeight="1">
      <c r="A6" s="16" t="s">
        <v>116</v>
      </c>
      <c r="B6" s="6" t="s">
        <v>120</v>
      </c>
      <c r="C6" s="6" t="s">
        <v>121</v>
      </c>
      <c r="D6" s="6" t="s">
        <v>122</v>
      </c>
    </row>
    <row r="7" spans="1:16" ht="11.1" customHeight="1">
      <c r="A7" s="17" t="s">
        <v>123</v>
      </c>
      <c r="B7" s="7">
        <v>2677</v>
      </c>
      <c r="C7" s="7">
        <v>1277</v>
      </c>
      <c r="D7" s="7">
        <v>1400</v>
      </c>
    </row>
    <row r="8" spans="1:16" ht="11.1" customHeight="1">
      <c r="A8" s="18" t="s">
        <v>124</v>
      </c>
      <c r="B8" s="8">
        <v>100</v>
      </c>
      <c r="C8" s="8">
        <v>47.702652</v>
      </c>
      <c r="D8" s="8">
        <v>52.297348</v>
      </c>
    </row>
    <row r="9" spans="1:16" ht="11.1" customHeight="1"/>
    <row r="10" spans="1:16" ht="11.1" customHeight="1">
      <c r="A10" s="15" t="s">
        <v>116</v>
      </c>
      <c r="B10" s="9"/>
    </row>
    <row r="11" spans="1:16" ht="11.1" customHeight="1">
      <c r="A11" s="14" t="str">
        <f xml:space="preserve"> HYPERLINK("#'目次'!B7","[2]")</f>
        <v>[2]</v>
      </c>
    </row>
    <row r="12" spans="1:16" ht="11.1" customHeight="1">
      <c r="A12" s="15" t="s">
        <v>116</v>
      </c>
      <c r="B12" s="5" t="s">
        <v>125</v>
      </c>
    </row>
    <row r="13" spans="1:16" s="11" customFormat="1" ht="90" customHeight="1">
      <c r="A13" s="16" t="s">
        <v>116</v>
      </c>
      <c r="B13" s="6" t="s">
        <v>120</v>
      </c>
      <c r="C13" s="6" t="s">
        <v>126</v>
      </c>
      <c r="D13" s="6" t="s">
        <v>127</v>
      </c>
      <c r="E13" s="6" t="s">
        <v>128</v>
      </c>
      <c r="F13" s="6" t="s">
        <v>129</v>
      </c>
      <c r="G13" s="6" t="s">
        <v>130</v>
      </c>
      <c r="H13" s="6" t="s">
        <v>131</v>
      </c>
      <c r="I13" s="6" t="s">
        <v>132</v>
      </c>
      <c r="J13" s="6" t="s">
        <v>133</v>
      </c>
      <c r="K13" s="6" t="s">
        <v>134</v>
      </c>
      <c r="L13" s="6" t="s">
        <v>135</v>
      </c>
      <c r="M13" s="6" t="s">
        <v>136</v>
      </c>
      <c r="N13" s="6" t="s">
        <v>137</v>
      </c>
      <c r="O13" s="6" t="s">
        <v>138</v>
      </c>
      <c r="P13" s="6" t="s">
        <v>139</v>
      </c>
    </row>
    <row r="14" spans="1:16" ht="11.1" customHeight="1">
      <c r="A14" s="17" t="s">
        <v>123</v>
      </c>
      <c r="B14" s="7">
        <v>2677</v>
      </c>
      <c r="C14" s="7">
        <v>610</v>
      </c>
      <c r="D14" s="7">
        <v>755</v>
      </c>
      <c r="E14" s="7">
        <v>601</v>
      </c>
      <c r="F14" s="7">
        <v>425</v>
      </c>
      <c r="G14" s="7">
        <v>217</v>
      </c>
      <c r="H14" s="7">
        <v>56</v>
      </c>
      <c r="I14" s="7">
        <v>13</v>
      </c>
      <c r="J14" s="7">
        <v>1365</v>
      </c>
      <c r="K14" s="7">
        <v>1026</v>
      </c>
      <c r="L14" s="7">
        <v>286</v>
      </c>
      <c r="M14" s="7">
        <v>1312</v>
      </c>
      <c r="N14" s="21"/>
      <c r="O14" s="7"/>
      <c r="P14" s="7"/>
    </row>
    <row r="15" spans="1:16" ht="11.1" customHeight="1">
      <c r="A15" s="18" t="s">
        <v>124</v>
      </c>
      <c r="B15" s="8">
        <v>100</v>
      </c>
      <c r="C15" s="8">
        <v>22.786701999999998</v>
      </c>
      <c r="D15" s="8">
        <v>28.203213000000002</v>
      </c>
      <c r="E15" s="8">
        <v>22.450503999999999</v>
      </c>
      <c r="F15" s="8">
        <v>15.875980999999999</v>
      </c>
      <c r="G15" s="8">
        <v>8.1060890000000008</v>
      </c>
      <c r="H15" s="8">
        <v>2.0918939999999999</v>
      </c>
      <c r="I15" s="8">
        <v>0.48561799999999999</v>
      </c>
      <c r="J15" s="8">
        <v>50.989913999999999</v>
      </c>
      <c r="K15" s="8">
        <v>38.326484999999998</v>
      </c>
      <c r="L15" s="8">
        <v>10.683600999999999</v>
      </c>
      <c r="M15" s="8">
        <v>49.010086000000001</v>
      </c>
      <c r="N15" s="8">
        <v>75.207322000000005</v>
      </c>
      <c r="O15" s="8">
        <v>74</v>
      </c>
      <c r="P15" s="22">
        <v>75</v>
      </c>
    </row>
    <row r="16" spans="1:16" ht="11.1" customHeight="1"/>
    <row r="17" spans="1:7" ht="11.1" customHeight="1">
      <c r="A17" s="15" t="s">
        <v>116</v>
      </c>
      <c r="B17" s="9"/>
    </row>
    <row r="18" spans="1:7" ht="11.1" customHeight="1">
      <c r="A18" s="14" t="str">
        <f xml:space="preserve"> HYPERLINK("#'目次'!B8","[3]")</f>
        <v>[3]</v>
      </c>
    </row>
    <row r="19" spans="1:7" ht="11.1" customHeight="1">
      <c r="A19" s="15" t="s">
        <v>116</v>
      </c>
      <c r="B19" s="5" t="s">
        <v>140</v>
      </c>
    </row>
    <row r="20" spans="1:7" s="11" customFormat="1" ht="90" customHeight="1">
      <c r="A20" s="16" t="s">
        <v>116</v>
      </c>
      <c r="B20" s="6" t="s">
        <v>120</v>
      </c>
      <c r="C20" s="6" t="s">
        <v>141</v>
      </c>
      <c r="D20" s="6" t="s">
        <v>142</v>
      </c>
      <c r="E20" s="6" t="s">
        <v>143</v>
      </c>
      <c r="F20" s="6" t="s">
        <v>144</v>
      </c>
      <c r="G20" s="6" t="s">
        <v>145</v>
      </c>
    </row>
    <row r="21" spans="1:7" ht="11.1" customHeight="1">
      <c r="A21" s="17" t="s">
        <v>123</v>
      </c>
      <c r="B21" s="7">
        <v>2677</v>
      </c>
      <c r="C21" s="7">
        <v>138</v>
      </c>
      <c r="D21" s="7">
        <v>1747</v>
      </c>
      <c r="E21" s="7">
        <v>191</v>
      </c>
      <c r="F21" s="7">
        <v>544</v>
      </c>
      <c r="G21" s="7">
        <v>57</v>
      </c>
    </row>
    <row r="22" spans="1:7" ht="11.1" customHeight="1">
      <c r="A22" s="18" t="s">
        <v>124</v>
      </c>
      <c r="B22" s="8">
        <v>100</v>
      </c>
      <c r="C22" s="8">
        <v>5.1550240000000001</v>
      </c>
      <c r="D22" s="8">
        <v>65.259619000000001</v>
      </c>
      <c r="E22" s="8">
        <v>7.1348520000000004</v>
      </c>
      <c r="F22" s="8">
        <v>20.321255000000001</v>
      </c>
      <c r="G22" s="8">
        <v>2.1292490000000002</v>
      </c>
    </row>
    <row r="23" spans="1:7" ht="11.1" customHeight="1"/>
    <row r="24" spans="1:7" ht="11.1" customHeight="1">
      <c r="A24" s="15" t="s">
        <v>116</v>
      </c>
      <c r="B24" s="9"/>
    </row>
    <row r="25" spans="1:7" ht="11.1" customHeight="1">
      <c r="A25" s="14" t="str">
        <f xml:space="preserve"> HYPERLINK("#'目次'!B9","[4]")</f>
        <v>[4]</v>
      </c>
    </row>
    <row r="26" spans="1:7" ht="11.1" customHeight="1">
      <c r="A26" s="15" t="s">
        <v>116</v>
      </c>
      <c r="B26" s="5" t="s">
        <v>146</v>
      </c>
    </row>
    <row r="27" spans="1:7" ht="11.1" customHeight="1">
      <c r="A27" s="15" t="s">
        <v>116</v>
      </c>
      <c r="B27" s="5" t="s">
        <v>147</v>
      </c>
    </row>
    <row r="28" spans="1:7" s="11" customFormat="1" ht="90" customHeight="1">
      <c r="A28" s="16" t="s">
        <v>116</v>
      </c>
      <c r="B28" s="6" t="s">
        <v>120</v>
      </c>
      <c r="C28" s="6" t="s">
        <v>148</v>
      </c>
      <c r="D28" s="6" t="s">
        <v>149</v>
      </c>
      <c r="E28" s="6" t="s">
        <v>150</v>
      </c>
      <c r="F28" s="6" t="s">
        <v>151</v>
      </c>
      <c r="G28" s="6" t="s">
        <v>145</v>
      </c>
    </row>
    <row r="29" spans="1:7" ht="11.1" customHeight="1">
      <c r="A29" s="17" t="s">
        <v>123</v>
      </c>
      <c r="B29" s="7">
        <v>2677</v>
      </c>
      <c r="C29" s="7">
        <v>360</v>
      </c>
      <c r="D29" s="7">
        <v>1326</v>
      </c>
      <c r="E29" s="7">
        <v>649</v>
      </c>
      <c r="F29" s="7">
        <v>277</v>
      </c>
      <c r="G29" s="7">
        <v>65</v>
      </c>
    </row>
    <row r="30" spans="1:7" ht="11.1" customHeight="1">
      <c r="A30" s="18" t="s">
        <v>124</v>
      </c>
      <c r="B30" s="8">
        <v>100</v>
      </c>
      <c r="C30" s="8">
        <v>13.447889</v>
      </c>
      <c r="D30" s="8">
        <v>49.533059000000002</v>
      </c>
      <c r="E30" s="8">
        <v>24.243556000000002</v>
      </c>
      <c r="F30" s="8">
        <v>10.347403999999999</v>
      </c>
      <c r="G30" s="8">
        <v>2.4280910000000002</v>
      </c>
    </row>
    <row r="31" spans="1:7" ht="11.1" customHeight="1"/>
    <row r="32" spans="1:7" ht="11.1" customHeight="1">
      <c r="A32" s="15" t="s">
        <v>116</v>
      </c>
      <c r="B32" s="9"/>
    </row>
    <row r="33" spans="1:10" ht="11.1" customHeight="1">
      <c r="A33" s="14" t="str">
        <f xml:space="preserve"> HYPERLINK("#'目次'!B10","[5]")</f>
        <v>[5]</v>
      </c>
    </row>
    <row r="34" spans="1:10" ht="11.1" customHeight="1">
      <c r="A34" s="15" t="s">
        <v>116</v>
      </c>
      <c r="B34" s="5" t="s">
        <v>152</v>
      </c>
    </row>
    <row r="35" spans="1:10" ht="11.1" customHeight="1">
      <c r="A35" s="15" t="s">
        <v>116</v>
      </c>
      <c r="B35" s="5" t="s">
        <v>153</v>
      </c>
    </row>
    <row r="36" spans="1:10" s="11" customFormat="1" ht="90" customHeight="1">
      <c r="A36" s="16" t="s">
        <v>116</v>
      </c>
      <c r="B36" s="6" t="s">
        <v>120</v>
      </c>
      <c r="C36" s="6" t="s">
        <v>154</v>
      </c>
      <c r="D36" s="6" t="s">
        <v>155</v>
      </c>
      <c r="E36" s="6" t="s">
        <v>156</v>
      </c>
      <c r="F36" s="6" t="s">
        <v>157</v>
      </c>
      <c r="G36" s="6" t="s">
        <v>158</v>
      </c>
      <c r="H36" s="6" t="s">
        <v>145</v>
      </c>
    </row>
    <row r="37" spans="1:10" ht="11.1" customHeight="1">
      <c r="A37" s="17" t="s">
        <v>123</v>
      </c>
      <c r="B37" s="7">
        <v>2677</v>
      </c>
      <c r="C37" s="7">
        <v>537</v>
      </c>
      <c r="D37" s="7">
        <v>1667</v>
      </c>
      <c r="E37" s="7">
        <v>99</v>
      </c>
      <c r="F37" s="7">
        <v>819</v>
      </c>
      <c r="G37" s="7">
        <v>87</v>
      </c>
      <c r="H37" s="7">
        <v>55</v>
      </c>
    </row>
    <row r="38" spans="1:10" ht="11.1" customHeight="1">
      <c r="A38" s="18" t="s">
        <v>124</v>
      </c>
      <c r="B38" s="8">
        <v>100</v>
      </c>
      <c r="C38" s="8">
        <v>20.059767999999998</v>
      </c>
      <c r="D38" s="8">
        <v>62.271199000000003</v>
      </c>
      <c r="E38" s="8">
        <v>3.6981700000000002</v>
      </c>
      <c r="F38" s="8">
        <v>30.593948000000001</v>
      </c>
      <c r="G38" s="8">
        <v>3.2499069999999999</v>
      </c>
      <c r="H38" s="8">
        <v>2.0545390000000001</v>
      </c>
    </row>
    <row r="39" spans="1:10" ht="11.1" customHeight="1"/>
    <row r="40" spans="1:10" ht="11.1" customHeight="1">
      <c r="A40" s="15" t="s">
        <v>116</v>
      </c>
      <c r="B40" s="9"/>
    </row>
    <row r="41" spans="1:10" ht="11.1" customHeight="1">
      <c r="A41" s="14" t="str">
        <f xml:space="preserve"> HYPERLINK("#'目次'!B11","[6]")</f>
        <v>[6]</v>
      </c>
    </row>
    <row r="42" spans="1:10" ht="11.1" customHeight="1">
      <c r="A42" s="15" t="s">
        <v>116</v>
      </c>
      <c r="B42" s="5" t="s">
        <v>159</v>
      </c>
    </row>
    <row r="43" spans="1:10" s="11" customFormat="1" ht="90" customHeight="1">
      <c r="A43" s="16" t="s">
        <v>116</v>
      </c>
      <c r="B43" s="6" t="s">
        <v>120</v>
      </c>
      <c r="C43" s="6" t="s">
        <v>160</v>
      </c>
      <c r="D43" s="6" t="s">
        <v>161</v>
      </c>
      <c r="E43" s="6" t="s">
        <v>162</v>
      </c>
      <c r="F43" s="6" t="s">
        <v>163</v>
      </c>
      <c r="G43" s="6" t="s">
        <v>164</v>
      </c>
      <c r="H43" s="6" t="s">
        <v>165</v>
      </c>
      <c r="I43" s="6" t="s">
        <v>145</v>
      </c>
      <c r="J43" s="6" t="s">
        <v>166</v>
      </c>
    </row>
    <row r="44" spans="1:10" ht="11.1" customHeight="1">
      <c r="A44" s="17" t="s">
        <v>123</v>
      </c>
      <c r="B44" s="7">
        <v>2677</v>
      </c>
      <c r="C44" s="7">
        <v>537</v>
      </c>
      <c r="D44" s="7">
        <v>1329</v>
      </c>
      <c r="E44" s="7">
        <v>406</v>
      </c>
      <c r="F44" s="7">
        <v>152</v>
      </c>
      <c r="G44" s="7">
        <v>88</v>
      </c>
      <c r="H44" s="7">
        <v>84</v>
      </c>
      <c r="I44" s="7">
        <v>81</v>
      </c>
      <c r="J44" s="21"/>
    </row>
    <row r="45" spans="1:10" ht="11.1" customHeight="1">
      <c r="A45" s="18" t="s">
        <v>124</v>
      </c>
      <c r="B45" s="8">
        <v>100</v>
      </c>
      <c r="C45" s="8">
        <v>20.059767999999998</v>
      </c>
      <c r="D45" s="8">
        <v>49.645125</v>
      </c>
      <c r="E45" s="8">
        <v>15.166231</v>
      </c>
      <c r="F45" s="8">
        <v>5.6779979999999997</v>
      </c>
      <c r="G45" s="8">
        <v>3.2872620000000001</v>
      </c>
      <c r="H45" s="8">
        <v>3.1378409999999999</v>
      </c>
      <c r="I45" s="8">
        <v>3.0257749999999999</v>
      </c>
      <c r="J45" s="8">
        <v>2.31433</v>
      </c>
    </row>
    <row r="46" spans="1:10" ht="11.1" customHeight="1"/>
    <row r="47" spans="1:10" ht="11.1" customHeight="1">
      <c r="A47" s="15" t="s">
        <v>116</v>
      </c>
      <c r="B47" s="9"/>
    </row>
    <row r="48" spans="1:10" ht="11.1" customHeight="1">
      <c r="A48" s="14" t="str">
        <f xml:space="preserve"> HYPERLINK("#'目次'!B12","[7]")</f>
        <v>[7]</v>
      </c>
    </row>
    <row r="49" spans="1:11" ht="11.1" customHeight="1">
      <c r="A49" s="15" t="s">
        <v>116</v>
      </c>
      <c r="B49" s="5" t="s">
        <v>167</v>
      </c>
    </row>
    <row r="50" spans="1:11" s="11" customFormat="1" ht="90" customHeight="1">
      <c r="A50" s="16" t="s">
        <v>116</v>
      </c>
      <c r="B50" s="6" t="s">
        <v>120</v>
      </c>
      <c r="C50" s="6" t="s">
        <v>168</v>
      </c>
      <c r="D50" s="6" t="s">
        <v>169</v>
      </c>
      <c r="E50" s="6" t="s">
        <v>145</v>
      </c>
    </row>
    <row r="51" spans="1:11" ht="11.1" customHeight="1">
      <c r="A51" s="17" t="s">
        <v>123</v>
      </c>
      <c r="B51" s="7">
        <v>2677</v>
      </c>
      <c r="C51" s="7">
        <v>788</v>
      </c>
      <c r="D51" s="7">
        <v>1824</v>
      </c>
      <c r="E51" s="7">
        <v>65</v>
      </c>
    </row>
    <row r="52" spans="1:11" ht="11.1" customHeight="1">
      <c r="A52" s="18" t="s">
        <v>124</v>
      </c>
      <c r="B52" s="8">
        <v>100</v>
      </c>
      <c r="C52" s="8">
        <v>29.435936000000002</v>
      </c>
      <c r="D52" s="8">
        <v>68.135973000000007</v>
      </c>
      <c r="E52" s="8">
        <v>2.4280910000000002</v>
      </c>
    </row>
    <row r="53" spans="1:11" ht="11.1" customHeight="1"/>
    <row r="54" spans="1:11" ht="11.1" customHeight="1">
      <c r="A54" s="15" t="s">
        <v>116</v>
      </c>
      <c r="B54" s="9"/>
    </row>
    <row r="55" spans="1:11" ht="11.1" customHeight="1">
      <c r="A55" s="14" t="str">
        <f xml:space="preserve"> HYPERLINK("#'目次'!B13","[8]")</f>
        <v>[8]</v>
      </c>
    </row>
    <row r="56" spans="1:11" ht="11.1" customHeight="1">
      <c r="A56" s="15" t="s">
        <v>116</v>
      </c>
      <c r="B56" s="5" t="s">
        <v>170</v>
      </c>
    </row>
    <row r="57" spans="1:11" s="11" customFormat="1" ht="90" customHeight="1">
      <c r="A57" s="16" t="s">
        <v>116</v>
      </c>
      <c r="B57" s="6" t="s">
        <v>120</v>
      </c>
      <c r="C57" s="6" t="s">
        <v>171</v>
      </c>
      <c r="D57" s="6" t="s">
        <v>172</v>
      </c>
      <c r="E57" s="6" t="s">
        <v>173</v>
      </c>
      <c r="F57" s="6" t="s">
        <v>174</v>
      </c>
      <c r="G57" s="6" t="s">
        <v>175</v>
      </c>
      <c r="H57" s="6" t="s">
        <v>176</v>
      </c>
      <c r="I57" s="6" t="s">
        <v>177</v>
      </c>
      <c r="J57" s="6" t="s">
        <v>178</v>
      </c>
      <c r="K57" s="6" t="s">
        <v>145</v>
      </c>
    </row>
    <row r="58" spans="1:11" ht="11.1" customHeight="1">
      <c r="A58" s="17" t="s">
        <v>123</v>
      </c>
      <c r="B58" s="7">
        <v>2677</v>
      </c>
      <c r="C58" s="7">
        <v>393</v>
      </c>
      <c r="D58" s="7">
        <v>1944</v>
      </c>
      <c r="E58" s="7">
        <v>38</v>
      </c>
      <c r="F58" s="7">
        <v>36</v>
      </c>
      <c r="G58" s="7">
        <v>53</v>
      </c>
      <c r="H58" s="7">
        <v>22</v>
      </c>
      <c r="I58" s="7">
        <v>32</v>
      </c>
      <c r="J58" s="7">
        <v>9</v>
      </c>
      <c r="K58" s="7">
        <v>150</v>
      </c>
    </row>
    <row r="59" spans="1:11" ht="11.1" customHeight="1">
      <c r="A59" s="18" t="s">
        <v>124</v>
      </c>
      <c r="B59" s="8">
        <v>100</v>
      </c>
      <c r="C59" s="8">
        <v>14.680612999999999</v>
      </c>
      <c r="D59" s="8">
        <v>72.618602999999993</v>
      </c>
      <c r="E59" s="8">
        <v>1.4194990000000001</v>
      </c>
      <c r="F59" s="8">
        <v>1.344789</v>
      </c>
      <c r="G59" s="8">
        <v>1.9798279999999999</v>
      </c>
      <c r="H59" s="8">
        <v>0.82181499999999996</v>
      </c>
      <c r="I59" s="8">
        <v>1.195368</v>
      </c>
      <c r="J59" s="8">
        <v>0.33619700000000002</v>
      </c>
      <c r="K59" s="8">
        <v>5.6032869999999999</v>
      </c>
    </row>
    <row r="60" spans="1:11" ht="11.1" customHeight="1"/>
    <row r="61" spans="1:11" ht="11.1" customHeight="1">
      <c r="A61" s="15" t="s">
        <v>116</v>
      </c>
      <c r="B61" s="9"/>
    </row>
    <row r="62" spans="1:11" ht="11.1" customHeight="1">
      <c r="A62" s="14" t="str">
        <f xml:space="preserve"> HYPERLINK("#'目次'!B14","[9]")</f>
        <v>[9]</v>
      </c>
    </row>
    <row r="63" spans="1:11" ht="11.1" customHeight="1">
      <c r="A63" s="15" t="s">
        <v>116</v>
      </c>
      <c r="B63" s="5" t="s">
        <v>179</v>
      </c>
    </row>
    <row r="64" spans="1:11" ht="11.1" customHeight="1">
      <c r="A64" s="15" t="s">
        <v>116</v>
      </c>
      <c r="B64" s="5" t="s">
        <v>180</v>
      </c>
    </row>
    <row r="65" spans="1:14" ht="11.1" customHeight="1">
      <c r="A65" s="15" t="s">
        <v>116</v>
      </c>
      <c r="B65" s="5" t="s">
        <v>147</v>
      </c>
    </row>
    <row r="66" spans="1:14" s="11" customFormat="1" ht="90" customHeight="1">
      <c r="A66" s="16" t="s">
        <v>116</v>
      </c>
      <c r="B66" s="6" t="s">
        <v>120</v>
      </c>
      <c r="C66" s="6" t="s">
        <v>181</v>
      </c>
      <c r="D66" s="6" t="s">
        <v>182</v>
      </c>
      <c r="E66" s="6" t="s">
        <v>183</v>
      </c>
      <c r="F66" s="6" t="s">
        <v>184</v>
      </c>
      <c r="G66" s="6" t="s">
        <v>185</v>
      </c>
      <c r="H66" s="6" t="s">
        <v>186</v>
      </c>
      <c r="I66" s="6" t="s">
        <v>187</v>
      </c>
      <c r="J66" s="6" t="s">
        <v>188</v>
      </c>
      <c r="K66" s="6" t="s">
        <v>189</v>
      </c>
      <c r="L66" s="6" t="s">
        <v>190</v>
      </c>
      <c r="M66" s="6" t="s">
        <v>191</v>
      </c>
      <c r="N66" s="6" t="s">
        <v>145</v>
      </c>
    </row>
    <row r="67" spans="1:14" ht="11.1" customHeight="1">
      <c r="A67" s="17" t="s">
        <v>123</v>
      </c>
      <c r="B67" s="7">
        <v>2677</v>
      </c>
      <c r="C67" s="7">
        <v>54</v>
      </c>
      <c r="D67" s="7">
        <v>196</v>
      </c>
      <c r="E67" s="7">
        <v>310</v>
      </c>
      <c r="F67" s="7">
        <v>385</v>
      </c>
      <c r="G67" s="7">
        <v>361</v>
      </c>
      <c r="H67" s="7">
        <v>315</v>
      </c>
      <c r="I67" s="7">
        <v>364</v>
      </c>
      <c r="J67" s="7">
        <v>267</v>
      </c>
      <c r="K67" s="7">
        <v>90</v>
      </c>
      <c r="L67" s="7">
        <v>94</v>
      </c>
      <c r="M67" s="7">
        <v>47</v>
      </c>
      <c r="N67" s="7">
        <v>194</v>
      </c>
    </row>
    <row r="68" spans="1:14" ht="11.1" customHeight="1">
      <c r="A68" s="18" t="s">
        <v>124</v>
      </c>
      <c r="B68" s="8">
        <v>100</v>
      </c>
      <c r="C68" s="8">
        <v>2.0171830000000002</v>
      </c>
      <c r="D68" s="8">
        <v>7.3216289999999997</v>
      </c>
      <c r="E68" s="8">
        <v>11.580126999999999</v>
      </c>
      <c r="F68" s="8">
        <v>14.381771000000001</v>
      </c>
      <c r="G68" s="8">
        <v>13.485245000000001</v>
      </c>
      <c r="H68" s="8">
        <v>11.766902999999999</v>
      </c>
      <c r="I68" s="8">
        <v>13.59731</v>
      </c>
      <c r="J68" s="8">
        <v>9.9738509999999998</v>
      </c>
      <c r="K68" s="8">
        <v>3.3619720000000002</v>
      </c>
      <c r="L68" s="8">
        <v>3.511393</v>
      </c>
      <c r="M68" s="8">
        <v>1.7556970000000001</v>
      </c>
      <c r="N68" s="8">
        <v>7.246918</v>
      </c>
    </row>
    <row r="69" spans="1:14" ht="11.1" customHeight="1"/>
    <row r="70" spans="1:14" ht="11.1" customHeight="1">
      <c r="A70" s="15" t="s">
        <v>116</v>
      </c>
      <c r="B70" s="9"/>
    </row>
    <row r="71" spans="1:14" ht="11.1" customHeight="1">
      <c r="A71" s="14" t="str">
        <f xml:space="preserve"> HYPERLINK("#'目次'!B15","[10]")</f>
        <v>[10]</v>
      </c>
    </row>
    <row r="72" spans="1:14" ht="11.1" customHeight="1">
      <c r="A72" s="15" t="s">
        <v>116</v>
      </c>
      <c r="B72" s="5" t="s">
        <v>192</v>
      </c>
    </row>
    <row r="73" spans="1:14" ht="11.1" customHeight="1">
      <c r="A73" s="15" t="s">
        <v>116</v>
      </c>
      <c r="B73" s="5" t="s">
        <v>118</v>
      </c>
    </row>
    <row r="74" spans="1:14" ht="11.1" customHeight="1">
      <c r="A74" s="15" t="s">
        <v>116</v>
      </c>
      <c r="B74" s="5" t="s">
        <v>193</v>
      </c>
    </row>
    <row r="75" spans="1:14" s="11" customFormat="1" ht="90" customHeight="1">
      <c r="A75" s="16" t="s">
        <v>116</v>
      </c>
      <c r="B75" s="6" t="s">
        <v>120</v>
      </c>
      <c r="C75" s="6" t="s">
        <v>194</v>
      </c>
      <c r="D75" s="6" t="s">
        <v>195</v>
      </c>
      <c r="E75" s="6" t="s">
        <v>196</v>
      </c>
      <c r="F75" s="6" t="s">
        <v>197</v>
      </c>
      <c r="G75" s="6" t="s">
        <v>198</v>
      </c>
      <c r="H75" s="6" t="s">
        <v>145</v>
      </c>
      <c r="I75" s="6" t="s">
        <v>199</v>
      </c>
      <c r="J75" s="6" t="s">
        <v>200</v>
      </c>
    </row>
    <row r="76" spans="1:14" ht="11.1" customHeight="1">
      <c r="A76" s="17" t="s">
        <v>123</v>
      </c>
      <c r="B76" s="7">
        <v>2677</v>
      </c>
      <c r="C76" s="7">
        <v>380</v>
      </c>
      <c r="D76" s="7">
        <v>489</v>
      </c>
      <c r="E76" s="7">
        <v>1114</v>
      </c>
      <c r="F76" s="7">
        <v>521</v>
      </c>
      <c r="G76" s="7">
        <v>129</v>
      </c>
      <c r="H76" s="7">
        <v>44</v>
      </c>
      <c r="I76" s="7">
        <v>869</v>
      </c>
      <c r="J76" s="7">
        <v>650</v>
      </c>
    </row>
    <row r="77" spans="1:14" ht="11.1" customHeight="1">
      <c r="A77" s="18" t="s">
        <v>124</v>
      </c>
      <c r="B77" s="8">
        <v>100</v>
      </c>
      <c r="C77" s="8">
        <v>14.194993999999999</v>
      </c>
      <c r="D77" s="8">
        <v>18.266715999999999</v>
      </c>
      <c r="E77" s="8">
        <v>41.613746999999996</v>
      </c>
      <c r="F77" s="8">
        <v>19.462084000000001</v>
      </c>
      <c r="G77" s="8">
        <v>4.8188269999999997</v>
      </c>
      <c r="H77" s="8">
        <v>1.6436310000000001</v>
      </c>
      <c r="I77" s="8">
        <v>32.461711000000001</v>
      </c>
      <c r="J77" s="8">
        <v>24.280911</v>
      </c>
    </row>
    <row r="78" spans="1:14" ht="11.1" customHeight="1"/>
    <row r="79" spans="1:14" ht="11.1" customHeight="1">
      <c r="A79" s="15" t="s">
        <v>116</v>
      </c>
      <c r="B79" s="9"/>
    </row>
    <row r="80" spans="1:14" ht="11.1" customHeight="1">
      <c r="A80" s="14" t="str">
        <f xml:space="preserve"> HYPERLINK("#'目次'!B16","[11]")</f>
        <v>[11]</v>
      </c>
    </row>
    <row r="81" spans="1:6" ht="11.1" customHeight="1">
      <c r="A81" s="15" t="s">
        <v>116</v>
      </c>
      <c r="B81" s="5" t="s">
        <v>201</v>
      </c>
    </row>
    <row r="82" spans="1:6" ht="11.1" customHeight="1">
      <c r="A82" s="15" t="s">
        <v>116</v>
      </c>
      <c r="B82" s="5" t="s">
        <v>202</v>
      </c>
    </row>
    <row r="83" spans="1:6" s="11" customFormat="1" ht="90" customHeight="1">
      <c r="A83" s="16" t="s">
        <v>116</v>
      </c>
      <c r="B83" s="6" t="s">
        <v>120</v>
      </c>
      <c r="C83" s="6" t="s">
        <v>168</v>
      </c>
      <c r="D83" s="6" t="s">
        <v>203</v>
      </c>
      <c r="E83" s="6" t="s">
        <v>204</v>
      </c>
      <c r="F83" s="6" t="s">
        <v>145</v>
      </c>
    </row>
    <row r="84" spans="1:6" ht="11.1" customHeight="1">
      <c r="A84" s="17" t="s">
        <v>123</v>
      </c>
      <c r="B84" s="7">
        <v>2677</v>
      </c>
      <c r="C84" s="7">
        <v>1482</v>
      </c>
      <c r="D84" s="7">
        <v>563</v>
      </c>
      <c r="E84" s="7">
        <v>549</v>
      </c>
      <c r="F84" s="7">
        <v>83</v>
      </c>
    </row>
    <row r="85" spans="1:6" ht="11.1" customHeight="1">
      <c r="A85" s="18" t="s">
        <v>124</v>
      </c>
      <c r="B85" s="8">
        <v>100</v>
      </c>
      <c r="C85" s="8">
        <v>55.360478000000001</v>
      </c>
      <c r="D85" s="8">
        <v>21.031005</v>
      </c>
      <c r="E85" s="8">
        <v>20.508030999999999</v>
      </c>
      <c r="F85" s="8">
        <v>3.1004860000000001</v>
      </c>
    </row>
    <row r="86" spans="1:6" ht="11.1" customHeight="1"/>
    <row r="87" spans="1:6" ht="11.1" customHeight="1">
      <c r="A87" s="15" t="s">
        <v>116</v>
      </c>
      <c r="B87" s="9"/>
    </row>
    <row r="88" spans="1:6" ht="11.1" customHeight="1">
      <c r="A88" s="14" t="str">
        <f xml:space="preserve"> HYPERLINK("#'目次'!B17","[12]")</f>
        <v>[12]</v>
      </c>
    </row>
    <row r="89" spans="1:6" ht="11.1" customHeight="1">
      <c r="A89" s="15" t="s">
        <v>116</v>
      </c>
      <c r="B89" s="5" t="s">
        <v>201</v>
      </c>
    </row>
    <row r="90" spans="1:6" ht="11.1" customHeight="1">
      <c r="A90" s="15" t="s">
        <v>116</v>
      </c>
      <c r="B90" s="5" t="s">
        <v>205</v>
      </c>
    </row>
    <row r="91" spans="1:6" s="11" customFormat="1" ht="90" customHeight="1">
      <c r="A91" s="16" t="s">
        <v>116</v>
      </c>
      <c r="B91" s="6" t="s">
        <v>120</v>
      </c>
      <c r="C91" s="6" t="s">
        <v>168</v>
      </c>
      <c r="D91" s="6" t="s">
        <v>203</v>
      </c>
      <c r="E91" s="6" t="s">
        <v>204</v>
      </c>
      <c r="F91" s="6" t="s">
        <v>145</v>
      </c>
    </row>
    <row r="92" spans="1:6" ht="11.1" customHeight="1">
      <c r="A92" s="17" t="s">
        <v>123</v>
      </c>
      <c r="B92" s="7">
        <v>2677</v>
      </c>
      <c r="C92" s="7">
        <v>1865</v>
      </c>
      <c r="D92" s="7">
        <v>316</v>
      </c>
      <c r="E92" s="7">
        <v>418</v>
      </c>
      <c r="F92" s="7">
        <v>78</v>
      </c>
    </row>
    <row r="93" spans="1:6" ht="11.1" customHeight="1">
      <c r="A93" s="18" t="s">
        <v>124</v>
      </c>
      <c r="B93" s="8">
        <v>100</v>
      </c>
      <c r="C93" s="8">
        <v>69.667537999999993</v>
      </c>
      <c r="D93" s="8">
        <v>11.804258000000001</v>
      </c>
      <c r="E93" s="8">
        <v>15.614494000000001</v>
      </c>
      <c r="F93" s="8">
        <v>2.9137089999999999</v>
      </c>
    </row>
    <row r="94" spans="1:6" ht="11.1" customHeight="1"/>
    <row r="95" spans="1:6" ht="11.1" customHeight="1">
      <c r="A95" s="15" t="s">
        <v>116</v>
      </c>
      <c r="B95" s="9"/>
    </row>
    <row r="96" spans="1:6" ht="11.1" customHeight="1">
      <c r="A96" s="14" t="str">
        <f xml:space="preserve"> HYPERLINK("#'目次'!B18","[13]")</f>
        <v>[13]</v>
      </c>
    </row>
    <row r="97" spans="1:6" ht="11.1" customHeight="1">
      <c r="A97" s="15" t="s">
        <v>116</v>
      </c>
      <c r="B97" s="5" t="s">
        <v>201</v>
      </c>
    </row>
    <row r="98" spans="1:6" ht="11.1" customHeight="1">
      <c r="A98" s="15" t="s">
        <v>116</v>
      </c>
      <c r="B98" s="5" t="s">
        <v>206</v>
      </c>
    </row>
    <row r="99" spans="1:6" s="11" customFormat="1" ht="90" customHeight="1">
      <c r="A99" s="16" t="s">
        <v>116</v>
      </c>
      <c r="B99" s="6" t="s">
        <v>120</v>
      </c>
      <c r="C99" s="6" t="s">
        <v>168</v>
      </c>
      <c r="D99" s="6" t="s">
        <v>203</v>
      </c>
      <c r="E99" s="6" t="s">
        <v>204</v>
      </c>
      <c r="F99" s="6" t="s">
        <v>145</v>
      </c>
    </row>
    <row r="100" spans="1:6" ht="11.1" customHeight="1">
      <c r="A100" s="17" t="s">
        <v>123</v>
      </c>
      <c r="B100" s="7">
        <v>2677</v>
      </c>
      <c r="C100" s="7">
        <v>1873</v>
      </c>
      <c r="D100" s="7">
        <v>420</v>
      </c>
      <c r="E100" s="7">
        <v>306</v>
      </c>
      <c r="F100" s="7">
        <v>78</v>
      </c>
    </row>
    <row r="101" spans="1:6" ht="11.1" customHeight="1">
      <c r="A101" s="18" t="s">
        <v>124</v>
      </c>
      <c r="B101" s="8">
        <v>100</v>
      </c>
      <c r="C101" s="8">
        <v>69.966380000000001</v>
      </c>
      <c r="D101" s="8">
        <v>15.689204</v>
      </c>
      <c r="E101" s="8">
        <v>11.430706000000001</v>
      </c>
      <c r="F101" s="8">
        <v>2.9137089999999999</v>
      </c>
    </row>
    <row r="102" spans="1:6" ht="11.1" customHeight="1"/>
    <row r="103" spans="1:6" ht="11.1" customHeight="1">
      <c r="A103" s="15" t="s">
        <v>116</v>
      </c>
      <c r="B103" s="9"/>
    </row>
    <row r="104" spans="1:6" ht="11.1" customHeight="1">
      <c r="A104" s="14" t="str">
        <f xml:space="preserve"> HYPERLINK("#'目次'!B19","[14]")</f>
        <v>[14]</v>
      </c>
    </row>
    <row r="105" spans="1:6" ht="11.1" customHeight="1">
      <c r="A105" s="15" t="s">
        <v>116</v>
      </c>
      <c r="B105" s="5" t="s">
        <v>201</v>
      </c>
    </row>
    <row r="106" spans="1:6" ht="11.1" customHeight="1">
      <c r="A106" s="15" t="s">
        <v>116</v>
      </c>
      <c r="B106" s="5" t="s">
        <v>207</v>
      </c>
    </row>
    <row r="107" spans="1:6" s="11" customFormat="1" ht="90" customHeight="1">
      <c r="A107" s="16" t="s">
        <v>116</v>
      </c>
      <c r="B107" s="6" t="s">
        <v>120</v>
      </c>
      <c r="C107" s="6" t="s">
        <v>168</v>
      </c>
      <c r="D107" s="6" t="s">
        <v>203</v>
      </c>
      <c r="E107" s="6" t="s">
        <v>204</v>
      </c>
      <c r="F107" s="6" t="s">
        <v>145</v>
      </c>
    </row>
    <row r="108" spans="1:6" ht="11.1" customHeight="1">
      <c r="A108" s="17" t="s">
        <v>123</v>
      </c>
      <c r="B108" s="7">
        <v>2677</v>
      </c>
      <c r="C108" s="7">
        <v>2113</v>
      </c>
      <c r="D108" s="7">
        <v>165</v>
      </c>
      <c r="E108" s="7">
        <v>326</v>
      </c>
      <c r="F108" s="7">
        <v>73</v>
      </c>
    </row>
    <row r="109" spans="1:6" ht="11.1" customHeight="1">
      <c r="A109" s="18" t="s">
        <v>124</v>
      </c>
      <c r="B109" s="8">
        <v>100</v>
      </c>
      <c r="C109" s="8">
        <v>78.931640000000002</v>
      </c>
      <c r="D109" s="8">
        <v>6.1636160000000002</v>
      </c>
      <c r="E109" s="8">
        <v>12.177811</v>
      </c>
      <c r="F109" s="8">
        <v>2.7269329999999998</v>
      </c>
    </row>
    <row r="110" spans="1:6" ht="11.1" customHeight="1"/>
    <row r="111" spans="1:6" ht="11.1" customHeight="1">
      <c r="A111" s="15" t="s">
        <v>116</v>
      </c>
      <c r="B111" s="9"/>
    </row>
    <row r="112" spans="1:6" ht="11.1" customHeight="1">
      <c r="A112" s="14" t="str">
        <f xml:space="preserve"> HYPERLINK("#'目次'!B20","[15]")</f>
        <v>[15]</v>
      </c>
    </row>
    <row r="113" spans="1:6" ht="11.1" customHeight="1">
      <c r="A113" s="15" t="s">
        <v>116</v>
      </c>
      <c r="B113" s="5" t="s">
        <v>201</v>
      </c>
    </row>
    <row r="114" spans="1:6" ht="11.1" customHeight="1">
      <c r="A114" s="15" t="s">
        <v>116</v>
      </c>
      <c r="B114" s="5" t="s">
        <v>208</v>
      </c>
    </row>
    <row r="115" spans="1:6" s="11" customFormat="1" ht="90" customHeight="1">
      <c r="A115" s="16" t="s">
        <v>116</v>
      </c>
      <c r="B115" s="6" t="s">
        <v>120</v>
      </c>
      <c r="C115" s="6" t="s">
        <v>168</v>
      </c>
      <c r="D115" s="6" t="s">
        <v>203</v>
      </c>
      <c r="E115" s="6" t="s">
        <v>204</v>
      </c>
      <c r="F115" s="6" t="s">
        <v>145</v>
      </c>
    </row>
    <row r="116" spans="1:6" ht="11.1" customHeight="1">
      <c r="A116" s="17" t="s">
        <v>123</v>
      </c>
      <c r="B116" s="7">
        <v>2677</v>
      </c>
      <c r="C116" s="7">
        <v>2021</v>
      </c>
      <c r="D116" s="7">
        <v>341</v>
      </c>
      <c r="E116" s="7">
        <v>261</v>
      </c>
      <c r="F116" s="7">
        <v>54</v>
      </c>
    </row>
    <row r="117" spans="1:6" ht="11.1" customHeight="1">
      <c r="A117" s="18" t="s">
        <v>124</v>
      </c>
      <c r="B117" s="8">
        <v>100</v>
      </c>
      <c r="C117" s="8">
        <v>75.494956999999999</v>
      </c>
      <c r="D117" s="8">
        <v>12.73814</v>
      </c>
      <c r="E117" s="8">
        <v>9.7497199999999999</v>
      </c>
      <c r="F117" s="8">
        <v>2.0171830000000002</v>
      </c>
    </row>
    <row r="118" spans="1:6" ht="11.1" customHeight="1"/>
    <row r="119" spans="1:6" ht="11.1" customHeight="1">
      <c r="A119" s="15" t="s">
        <v>116</v>
      </c>
      <c r="B119" s="9"/>
    </row>
    <row r="120" spans="1:6" ht="11.1" customHeight="1">
      <c r="A120" s="14" t="str">
        <f xml:space="preserve"> HYPERLINK("#'目次'!B21","[16]")</f>
        <v>[16]</v>
      </c>
    </row>
    <row r="121" spans="1:6" ht="11.1" customHeight="1">
      <c r="A121" s="15" t="s">
        <v>116</v>
      </c>
      <c r="B121" s="5" t="s">
        <v>201</v>
      </c>
    </row>
    <row r="122" spans="1:6" ht="11.1" customHeight="1">
      <c r="A122" s="15" t="s">
        <v>116</v>
      </c>
      <c r="B122" s="5" t="s">
        <v>209</v>
      </c>
    </row>
    <row r="123" spans="1:6" s="11" customFormat="1" ht="90" customHeight="1">
      <c r="A123" s="16" t="s">
        <v>116</v>
      </c>
      <c r="B123" s="6" t="s">
        <v>120</v>
      </c>
      <c r="C123" s="6" t="s">
        <v>168</v>
      </c>
      <c r="D123" s="6" t="s">
        <v>203</v>
      </c>
      <c r="E123" s="6" t="s">
        <v>204</v>
      </c>
      <c r="F123" s="6" t="s">
        <v>145</v>
      </c>
    </row>
    <row r="124" spans="1:6" ht="11.1" customHeight="1">
      <c r="A124" s="17" t="s">
        <v>123</v>
      </c>
      <c r="B124" s="7">
        <v>2677</v>
      </c>
      <c r="C124" s="7">
        <v>1763</v>
      </c>
      <c r="D124" s="7">
        <v>535</v>
      </c>
      <c r="E124" s="7">
        <v>324</v>
      </c>
      <c r="F124" s="7">
        <v>55</v>
      </c>
    </row>
    <row r="125" spans="1:6" ht="11.1" customHeight="1">
      <c r="A125" s="18" t="s">
        <v>124</v>
      </c>
      <c r="B125" s="8">
        <v>100</v>
      </c>
      <c r="C125" s="8">
        <v>65.857303000000002</v>
      </c>
      <c r="D125" s="8">
        <v>19.985057999999999</v>
      </c>
      <c r="E125" s="8">
        <v>12.1031</v>
      </c>
      <c r="F125" s="8">
        <v>2.0545390000000001</v>
      </c>
    </row>
    <row r="126" spans="1:6" ht="11.1" customHeight="1"/>
    <row r="127" spans="1:6" ht="11.1" customHeight="1">
      <c r="A127" s="15" t="s">
        <v>116</v>
      </c>
      <c r="B127" s="9"/>
    </row>
    <row r="128" spans="1:6" ht="11.1" customHeight="1">
      <c r="A128" s="14" t="str">
        <f xml:space="preserve"> HYPERLINK("#'目次'!B22","[17]")</f>
        <v>[17]</v>
      </c>
    </row>
    <row r="129" spans="1:6" ht="11.1" customHeight="1">
      <c r="A129" s="15" t="s">
        <v>116</v>
      </c>
      <c r="B129" s="5" t="s">
        <v>201</v>
      </c>
    </row>
    <row r="130" spans="1:6" ht="11.1" customHeight="1">
      <c r="A130" s="15" t="s">
        <v>116</v>
      </c>
      <c r="B130" s="5" t="s">
        <v>210</v>
      </c>
    </row>
    <row r="131" spans="1:6" s="11" customFormat="1" ht="90" customHeight="1">
      <c r="A131" s="16" t="s">
        <v>116</v>
      </c>
      <c r="B131" s="6" t="s">
        <v>120</v>
      </c>
      <c r="C131" s="6" t="s">
        <v>168</v>
      </c>
      <c r="D131" s="6" t="s">
        <v>203</v>
      </c>
      <c r="E131" s="6" t="s">
        <v>204</v>
      </c>
      <c r="F131" s="6" t="s">
        <v>145</v>
      </c>
    </row>
    <row r="132" spans="1:6" ht="11.1" customHeight="1">
      <c r="A132" s="17" t="s">
        <v>123</v>
      </c>
      <c r="B132" s="7">
        <v>2677</v>
      </c>
      <c r="C132" s="7">
        <v>1991</v>
      </c>
      <c r="D132" s="7">
        <v>368</v>
      </c>
      <c r="E132" s="7">
        <v>258</v>
      </c>
      <c r="F132" s="7">
        <v>60</v>
      </c>
    </row>
    <row r="133" spans="1:6" ht="11.1" customHeight="1">
      <c r="A133" s="18" t="s">
        <v>124</v>
      </c>
      <c r="B133" s="8">
        <v>100</v>
      </c>
      <c r="C133" s="8">
        <v>74.374300000000005</v>
      </c>
      <c r="D133" s="8">
        <v>13.746731</v>
      </c>
      <c r="E133" s="8">
        <v>9.6376539999999995</v>
      </c>
      <c r="F133" s="8">
        <v>2.2413150000000002</v>
      </c>
    </row>
    <row r="134" spans="1:6" ht="11.1" customHeight="1"/>
    <row r="135" spans="1:6" ht="11.1" customHeight="1">
      <c r="A135" s="15" t="s">
        <v>116</v>
      </c>
      <c r="B135" s="9"/>
    </row>
    <row r="136" spans="1:6" ht="11.1" customHeight="1">
      <c r="A136" s="14" t="str">
        <f xml:space="preserve"> HYPERLINK("#'目次'!B23","[18]")</f>
        <v>[18]</v>
      </c>
    </row>
    <row r="137" spans="1:6" ht="11.1" customHeight="1">
      <c r="A137" s="15" t="s">
        <v>116</v>
      </c>
      <c r="B137" s="5" t="s">
        <v>201</v>
      </c>
    </row>
    <row r="138" spans="1:6" ht="11.1" customHeight="1">
      <c r="A138" s="15" t="s">
        <v>116</v>
      </c>
      <c r="B138" s="5" t="s">
        <v>211</v>
      </c>
    </row>
    <row r="139" spans="1:6" s="11" customFormat="1" ht="90" customHeight="1">
      <c r="A139" s="16" t="s">
        <v>116</v>
      </c>
      <c r="B139" s="6" t="s">
        <v>120</v>
      </c>
      <c r="C139" s="6" t="s">
        <v>168</v>
      </c>
      <c r="D139" s="6" t="s">
        <v>203</v>
      </c>
      <c r="E139" s="6" t="s">
        <v>204</v>
      </c>
      <c r="F139" s="6" t="s">
        <v>145</v>
      </c>
    </row>
    <row r="140" spans="1:6" ht="11.1" customHeight="1">
      <c r="A140" s="17" t="s">
        <v>123</v>
      </c>
      <c r="B140" s="7">
        <v>2677</v>
      </c>
      <c r="C140" s="7">
        <v>2031</v>
      </c>
      <c r="D140" s="7">
        <v>360</v>
      </c>
      <c r="E140" s="7">
        <v>238</v>
      </c>
      <c r="F140" s="7">
        <v>48</v>
      </c>
    </row>
    <row r="141" spans="1:6" ht="11.1" customHeight="1">
      <c r="A141" s="18" t="s">
        <v>124</v>
      </c>
      <c r="B141" s="8">
        <v>100</v>
      </c>
      <c r="C141" s="8">
        <v>75.868510000000001</v>
      </c>
      <c r="D141" s="8">
        <v>13.447889</v>
      </c>
      <c r="E141" s="8">
        <v>8.890549</v>
      </c>
      <c r="F141" s="8">
        <v>1.7930520000000001</v>
      </c>
    </row>
    <row r="142" spans="1:6" ht="11.1" customHeight="1"/>
    <row r="143" spans="1:6" ht="11.1" customHeight="1">
      <c r="A143" s="15" t="s">
        <v>116</v>
      </c>
      <c r="B143" s="9"/>
    </row>
    <row r="144" spans="1:6" ht="11.1" customHeight="1">
      <c r="A144" s="14" t="str">
        <f xml:space="preserve"> HYPERLINK("#'目次'!B24","[19]")</f>
        <v>[19]</v>
      </c>
    </row>
    <row r="145" spans="1:11" ht="11.1" customHeight="1">
      <c r="A145" s="15" t="s">
        <v>116</v>
      </c>
      <c r="B145" s="5" t="s">
        <v>212</v>
      </c>
    </row>
    <row r="146" spans="1:11" s="11" customFormat="1" ht="90" customHeight="1">
      <c r="A146" s="16" t="s">
        <v>116</v>
      </c>
      <c r="B146" s="6" t="s">
        <v>120</v>
      </c>
      <c r="C146" s="6" t="s">
        <v>213</v>
      </c>
      <c r="D146" s="6" t="s">
        <v>214</v>
      </c>
      <c r="E146" s="6" t="s">
        <v>215</v>
      </c>
      <c r="F146" s="6" t="s">
        <v>216</v>
      </c>
      <c r="G146" s="6" t="s">
        <v>145</v>
      </c>
      <c r="H146" s="6" t="s">
        <v>217</v>
      </c>
      <c r="I146" s="6" t="s">
        <v>218</v>
      </c>
    </row>
    <row r="147" spans="1:11" ht="11.1" customHeight="1">
      <c r="A147" s="17" t="s">
        <v>123</v>
      </c>
      <c r="B147" s="7">
        <v>2677</v>
      </c>
      <c r="C147" s="7">
        <v>799</v>
      </c>
      <c r="D147" s="7">
        <v>1245</v>
      </c>
      <c r="E147" s="7">
        <v>504</v>
      </c>
      <c r="F147" s="7">
        <v>82</v>
      </c>
      <c r="G147" s="7">
        <v>47</v>
      </c>
      <c r="H147" s="7">
        <v>2044</v>
      </c>
      <c r="I147" s="7">
        <v>586</v>
      </c>
    </row>
    <row r="148" spans="1:11" ht="11.1" customHeight="1">
      <c r="A148" s="18" t="s">
        <v>124</v>
      </c>
      <c r="B148" s="8">
        <v>100</v>
      </c>
      <c r="C148" s="8">
        <v>29.846843</v>
      </c>
      <c r="D148" s="8">
        <v>46.507283999999999</v>
      </c>
      <c r="E148" s="8">
        <v>18.827044999999998</v>
      </c>
      <c r="F148" s="8">
        <v>3.0631300000000001</v>
      </c>
      <c r="G148" s="8">
        <v>1.7556970000000001</v>
      </c>
      <c r="H148" s="8">
        <v>76.354128000000003</v>
      </c>
      <c r="I148" s="8">
        <v>21.890176</v>
      </c>
    </row>
    <row r="149" spans="1:11" ht="11.1" customHeight="1"/>
    <row r="150" spans="1:11" ht="11.1" customHeight="1">
      <c r="A150" s="15" t="s">
        <v>116</v>
      </c>
      <c r="B150" s="9"/>
    </row>
    <row r="151" spans="1:11" ht="11.1" customHeight="1">
      <c r="A151" s="14" t="str">
        <f xml:space="preserve"> HYPERLINK("#'目次'!B25","[20]")</f>
        <v>[20]</v>
      </c>
    </row>
    <row r="152" spans="1:11" ht="11.1" customHeight="1">
      <c r="A152" s="15" t="s">
        <v>116</v>
      </c>
      <c r="B152" s="5" t="s">
        <v>219</v>
      </c>
    </row>
    <row r="153" spans="1:11" ht="11.1" customHeight="1">
      <c r="A153" s="15" t="s">
        <v>116</v>
      </c>
      <c r="B153" s="5" t="s">
        <v>220</v>
      </c>
    </row>
    <row r="154" spans="1:11" s="11" customFormat="1" ht="90" customHeight="1">
      <c r="A154" s="16" t="s">
        <v>116</v>
      </c>
      <c r="B154" s="6" t="s">
        <v>120</v>
      </c>
      <c r="C154" s="6" t="s">
        <v>221</v>
      </c>
      <c r="D154" s="6" t="s">
        <v>222</v>
      </c>
      <c r="E154" s="6" t="s">
        <v>223</v>
      </c>
      <c r="F154" s="6" t="s">
        <v>224</v>
      </c>
      <c r="G154" s="6" t="s">
        <v>225</v>
      </c>
      <c r="H154" s="6" t="s">
        <v>226</v>
      </c>
      <c r="I154" s="6" t="s">
        <v>227</v>
      </c>
      <c r="J154" s="6" t="s">
        <v>228</v>
      </c>
      <c r="K154" s="6" t="s">
        <v>145</v>
      </c>
    </row>
    <row r="155" spans="1:11" ht="11.1" customHeight="1">
      <c r="A155" s="17" t="s">
        <v>123</v>
      </c>
      <c r="B155" s="7">
        <v>2677</v>
      </c>
      <c r="C155" s="7">
        <v>128</v>
      </c>
      <c r="D155" s="7">
        <v>138</v>
      </c>
      <c r="E155" s="7">
        <v>119</v>
      </c>
      <c r="F155" s="7">
        <v>142</v>
      </c>
      <c r="G155" s="7">
        <v>170</v>
      </c>
      <c r="H155" s="7">
        <v>192</v>
      </c>
      <c r="I155" s="7">
        <v>1405</v>
      </c>
      <c r="J155" s="7">
        <v>343</v>
      </c>
      <c r="K155" s="7">
        <v>40</v>
      </c>
    </row>
    <row r="156" spans="1:11" ht="11.1" customHeight="1">
      <c r="A156" s="18" t="s">
        <v>124</v>
      </c>
      <c r="B156" s="8">
        <v>100</v>
      </c>
      <c r="C156" s="8">
        <v>4.7814719999999999</v>
      </c>
      <c r="D156" s="8">
        <v>5.1550240000000001</v>
      </c>
      <c r="E156" s="8">
        <v>4.4452749999999996</v>
      </c>
      <c r="F156" s="8">
        <v>5.3044450000000003</v>
      </c>
      <c r="G156" s="8">
        <v>6.3503920000000003</v>
      </c>
      <c r="H156" s="8">
        <v>7.1722080000000004</v>
      </c>
      <c r="I156" s="8">
        <v>52.484124000000001</v>
      </c>
      <c r="J156" s="8">
        <v>12.812849999999999</v>
      </c>
      <c r="K156" s="8">
        <v>1.49421</v>
      </c>
    </row>
    <row r="157" spans="1:11" ht="11.1" customHeight="1"/>
    <row r="158" spans="1:11" ht="11.1" customHeight="1">
      <c r="A158" s="15" t="s">
        <v>116</v>
      </c>
      <c r="B158" s="9"/>
    </row>
    <row r="159" spans="1:11" ht="11.1" customHeight="1">
      <c r="A159" s="14" t="str">
        <f xml:space="preserve"> HYPERLINK("#'目次'!B26","[21]")</f>
        <v>[21]</v>
      </c>
    </row>
    <row r="160" spans="1:11" ht="11.1" customHeight="1">
      <c r="A160" s="15" t="s">
        <v>116</v>
      </c>
      <c r="B160" s="5" t="s">
        <v>229</v>
      </c>
    </row>
    <row r="161" spans="1:12" ht="11.1" customHeight="1">
      <c r="A161" s="15" t="s">
        <v>116</v>
      </c>
      <c r="B161" s="5" t="s">
        <v>230</v>
      </c>
    </row>
    <row r="162" spans="1:12" s="11" customFormat="1" ht="90" customHeight="1">
      <c r="A162" s="16" t="s">
        <v>116</v>
      </c>
      <c r="B162" s="6" t="s">
        <v>120</v>
      </c>
      <c r="C162" s="6" t="s">
        <v>231</v>
      </c>
      <c r="D162" s="6" t="s">
        <v>232</v>
      </c>
      <c r="E162" s="6" t="s">
        <v>233</v>
      </c>
      <c r="F162" s="6" t="s">
        <v>234</v>
      </c>
      <c r="G162" s="6" t="s">
        <v>235</v>
      </c>
      <c r="H162" s="6" t="s">
        <v>236</v>
      </c>
      <c r="I162" s="6" t="s">
        <v>237</v>
      </c>
      <c r="J162" s="6" t="s">
        <v>238</v>
      </c>
      <c r="K162" s="6" t="s">
        <v>178</v>
      </c>
      <c r="L162" s="6" t="s">
        <v>145</v>
      </c>
    </row>
    <row r="163" spans="1:12" ht="11.1" customHeight="1">
      <c r="A163" s="17" t="s">
        <v>123</v>
      </c>
      <c r="B163" s="7">
        <v>2677</v>
      </c>
      <c r="C163" s="7">
        <v>429</v>
      </c>
      <c r="D163" s="7">
        <v>319</v>
      </c>
      <c r="E163" s="7">
        <v>504</v>
      </c>
      <c r="F163" s="7">
        <v>143</v>
      </c>
      <c r="G163" s="7">
        <v>168</v>
      </c>
      <c r="H163" s="7">
        <v>1270</v>
      </c>
      <c r="I163" s="7">
        <v>1642</v>
      </c>
      <c r="J163" s="7">
        <v>2266</v>
      </c>
      <c r="K163" s="7">
        <v>121</v>
      </c>
      <c r="L163" s="7">
        <v>46</v>
      </c>
    </row>
    <row r="164" spans="1:12" ht="11.1" customHeight="1">
      <c r="A164" s="18" t="s">
        <v>124</v>
      </c>
      <c r="B164" s="8">
        <v>100</v>
      </c>
      <c r="C164" s="8">
        <v>16.025402</v>
      </c>
      <c r="D164" s="8">
        <v>11.916323999999999</v>
      </c>
      <c r="E164" s="8">
        <v>18.827044999999998</v>
      </c>
      <c r="F164" s="8">
        <v>5.3418010000000002</v>
      </c>
      <c r="G164" s="8">
        <v>6.2756819999999998</v>
      </c>
      <c r="H164" s="8">
        <v>47.441164999999998</v>
      </c>
      <c r="I164" s="8">
        <v>61.337318000000003</v>
      </c>
      <c r="J164" s="8">
        <v>84.646992999999995</v>
      </c>
      <c r="K164" s="8">
        <v>4.5199850000000001</v>
      </c>
      <c r="L164" s="8">
        <v>1.7183409999999999</v>
      </c>
    </row>
    <row r="165" spans="1:12" ht="11.1" customHeight="1"/>
    <row r="166" spans="1:12" ht="11.1" customHeight="1">
      <c r="A166" s="15" t="s">
        <v>116</v>
      </c>
      <c r="B166" s="9"/>
    </row>
    <row r="167" spans="1:12" ht="11.1" customHeight="1">
      <c r="A167" s="14" t="str">
        <f xml:space="preserve"> HYPERLINK("#'目次'!B27","[22]")</f>
        <v>[22]</v>
      </c>
    </row>
    <row r="168" spans="1:12" ht="11.1" customHeight="1">
      <c r="A168" s="15" t="s">
        <v>116</v>
      </c>
      <c r="B168" s="5" t="s">
        <v>239</v>
      </c>
    </row>
    <row r="169" spans="1:12" ht="11.1" customHeight="1">
      <c r="A169" s="15" t="s">
        <v>116</v>
      </c>
      <c r="B169" s="5" t="s">
        <v>240</v>
      </c>
    </row>
    <row r="170" spans="1:12" s="11" customFormat="1" ht="90" customHeight="1">
      <c r="A170" s="16" t="s">
        <v>116</v>
      </c>
      <c r="B170" s="6" t="s">
        <v>120</v>
      </c>
      <c r="C170" s="6" t="s">
        <v>241</v>
      </c>
      <c r="D170" s="6" t="s">
        <v>242</v>
      </c>
      <c r="E170" s="6" t="s">
        <v>145</v>
      </c>
    </row>
    <row r="171" spans="1:12" ht="11.1" customHeight="1">
      <c r="A171" s="17" t="s">
        <v>123</v>
      </c>
      <c r="B171" s="7">
        <v>2677</v>
      </c>
      <c r="C171" s="7">
        <v>2516</v>
      </c>
      <c r="D171" s="7">
        <v>114</v>
      </c>
      <c r="E171" s="7">
        <v>47</v>
      </c>
    </row>
    <row r="172" spans="1:12" ht="11.1" customHeight="1">
      <c r="A172" s="18" t="s">
        <v>124</v>
      </c>
      <c r="B172" s="8">
        <v>100</v>
      </c>
      <c r="C172" s="8">
        <v>93.985804999999999</v>
      </c>
      <c r="D172" s="8">
        <v>4.2584980000000003</v>
      </c>
      <c r="E172" s="8">
        <v>1.7556970000000001</v>
      </c>
    </row>
    <row r="173" spans="1:12" ht="11.1" customHeight="1"/>
    <row r="174" spans="1:12" ht="11.1" customHeight="1">
      <c r="A174" s="15" t="s">
        <v>116</v>
      </c>
      <c r="B174" s="9"/>
    </row>
    <row r="175" spans="1:12" ht="11.1" customHeight="1">
      <c r="A175" s="14" t="str">
        <f xml:space="preserve"> HYPERLINK("#'目次'!B28","[23]")</f>
        <v>[23]</v>
      </c>
    </row>
    <row r="176" spans="1:12" ht="11.1" customHeight="1">
      <c r="A176" s="15" t="s">
        <v>116</v>
      </c>
      <c r="B176" s="5" t="s">
        <v>243</v>
      </c>
    </row>
    <row r="177" spans="1:14" ht="11.1" customHeight="1">
      <c r="A177" s="15" t="s">
        <v>116</v>
      </c>
      <c r="B177" s="5" t="s">
        <v>244</v>
      </c>
    </row>
    <row r="178" spans="1:14" s="11" customFormat="1" ht="90" customHeight="1">
      <c r="A178" s="16" t="s">
        <v>116</v>
      </c>
      <c r="B178" s="6" t="s">
        <v>120</v>
      </c>
      <c r="C178" s="6" t="s">
        <v>245</v>
      </c>
      <c r="D178" s="6" t="s">
        <v>246</v>
      </c>
      <c r="E178" s="6" t="s">
        <v>247</v>
      </c>
      <c r="F178" s="6" t="s">
        <v>248</v>
      </c>
      <c r="G178" s="6" t="s">
        <v>249</v>
      </c>
      <c r="H178" s="6" t="s">
        <v>250</v>
      </c>
      <c r="I178" s="6" t="s">
        <v>251</v>
      </c>
      <c r="J178" s="6" t="s">
        <v>252</v>
      </c>
      <c r="K178" s="6" t="s">
        <v>253</v>
      </c>
      <c r="L178" s="6" t="s">
        <v>178</v>
      </c>
      <c r="M178" s="6" t="s">
        <v>254</v>
      </c>
      <c r="N178" s="6" t="s">
        <v>145</v>
      </c>
    </row>
    <row r="179" spans="1:14" ht="11.1" customHeight="1">
      <c r="A179" s="17" t="s">
        <v>123</v>
      </c>
      <c r="B179" s="7">
        <v>2677</v>
      </c>
      <c r="C179" s="7">
        <v>1344</v>
      </c>
      <c r="D179" s="7">
        <v>1107</v>
      </c>
      <c r="E179" s="7">
        <v>1006</v>
      </c>
      <c r="F179" s="7">
        <v>541</v>
      </c>
      <c r="G179" s="7">
        <v>1510</v>
      </c>
      <c r="H179" s="7">
        <v>1011</v>
      </c>
      <c r="I179" s="7">
        <v>1234</v>
      </c>
      <c r="J179" s="7">
        <v>443</v>
      </c>
      <c r="K179" s="7">
        <v>1237</v>
      </c>
      <c r="L179" s="7">
        <v>81</v>
      </c>
      <c r="M179" s="7">
        <v>67</v>
      </c>
      <c r="N179" s="7">
        <v>52</v>
      </c>
    </row>
    <row r="180" spans="1:14" ht="11.1" customHeight="1">
      <c r="A180" s="18" t="s">
        <v>124</v>
      </c>
      <c r="B180" s="8">
        <v>100</v>
      </c>
      <c r="C180" s="8">
        <v>50.205454000000003</v>
      </c>
      <c r="D180" s="8">
        <v>41.352260000000001</v>
      </c>
      <c r="E180" s="8">
        <v>37.57938</v>
      </c>
      <c r="F180" s="8">
        <v>20.209188999999999</v>
      </c>
      <c r="G180" s="8">
        <v>56.406424999999999</v>
      </c>
      <c r="H180" s="8">
        <v>37.766156000000002</v>
      </c>
      <c r="I180" s="8">
        <v>46.096376999999997</v>
      </c>
      <c r="J180" s="8">
        <v>16.548375</v>
      </c>
      <c r="K180" s="8">
        <v>46.208441999999998</v>
      </c>
      <c r="L180" s="8">
        <v>3.0257749999999999</v>
      </c>
      <c r="M180" s="8">
        <v>2.502802</v>
      </c>
      <c r="N180" s="8">
        <v>1.9424729999999999</v>
      </c>
    </row>
    <row r="181" spans="1:14" ht="11.1" customHeight="1"/>
    <row r="182" spans="1:14" ht="11.1" customHeight="1">
      <c r="A182" s="15" t="s">
        <v>116</v>
      </c>
      <c r="B182" s="9"/>
    </row>
    <row r="183" spans="1:14" ht="11.1" customHeight="1">
      <c r="A183" s="14" t="str">
        <f xml:space="preserve"> HYPERLINK("#'目次'!B29","[24]")</f>
        <v>[24]</v>
      </c>
    </row>
    <row r="184" spans="1:14" ht="11.1" customHeight="1">
      <c r="A184" s="15" t="s">
        <v>116</v>
      </c>
      <c r="B184" s="5" t="s">
        <v>255</v>
      </c>
    </row>
    <row r="185" spans="1:14" ht="11.1" customHeight="1">
      <c r="A185" s="15" t="s">
        <v>116</v>
      </c>
      <c r="B185" s="5" t="s">
        <v>256</v>
      </c>
    </row>
    <row r="186" spans="1:14" s="11" customFormat="1" ht="90" customHeight="1">
      <c r="A186" s="16" t="s">
        <v>116</v>
      </c>
      <c r="B186" s="6" t="s">
        <v>120</v>
      </c>
      <c r="C186" s="6" t="s">
        <v>257</v>
      </c>
      <c r="D186" s="6" t="s">
        <v>258</v>
      </c>
      <c r="E186" s="6" t="s">
        <v>259</v>
      </c>
      <c r="F186" s="6" t="s">
        <v>260</v>
      </c>
      <c r="G186" s="6" t="s">
        <v>261</v>
      </c>
      <c r="H186" s="6" t="s">
        <v>145</v>
      </c>
      <c r="I186" s="6" t="s">
        <v>262</v>
      </c>
      <c r="J186" s="6" t="s">
        <v>263</v>
      </c>
    </row>
    <row r="187" spans="1:14" ht="11.1" customHeight="1">
      <c r="A187" s="17" t="s">
        <v>123</v>
      </c>
      <c r="B187" s="7">
        <v>2677</v>
      </c>
      <c r="C187" s="7">
        <v>209</v>
      </c>
      <c r="D187" s="7">
        <v>1043</v>
      </c>
      <c r="E187" s="7">
        <v>963</v>
      </c>
      <c r="F187" s="7">
        <v>338</v>
      </c>
      <c r="G187" s="7">
        <v>94</v>
      </c>
      <c r="H187" s="7">
        <v>30</v>
      </c>
      <c r="I187" s="7">
        <v>2215</v>
      </c>
      <c r="J187" s="7">
        <v>432</v>
      </c>
    </row>
    <row r="188" spans="1:14" ht="11.1" customHeight="1">
      <c r="A188" s="18" t="s">
        <v>124</v>
      </c>
      <c r="B188" s="8">
        <v>100</v>
      </c>
      <c r="C188" s="8">
        <v>7.8072470000000003</v>
      </c>
      <c r="D188" s="8">
        <v>38.961523999999997</v>
      </c>
      <c r="E188" s="8">
        <v>35.973103999999999</v>
      </c>
      <c r="F188" s="8">
        <v>12.626073999999999</v>
      </c>
      <c r="G188" s="8">
        <v>3.511393</v>
      </c>
      <c r="H188" s="8">
        <v>1.120657</v>
      </c>
      <c r="I188" s="8">
        <v>82.741874999999993</v>
      </c>
      <c r="J188" s="8">
        <v>16.137467000000001</v>
      </c>
    </row>
    <row r="189" spans="1:14" ht="11.1" customHeight="1"/>
    <row r="190" spans="1:14" ht="11.1" customHeight="1">
      <c r="A190" s="15" t="s">
        <v>116</v>
      </c>
      <c r="B190" s="9"/>
    </row>
    <row r="191" spans="1:14" ht="11.1" customHeight="1">
      <c r="A191" s="14" t="str">
        <f xml:space="preserve"> HYPERLINK("#'目次'!B30","[25]")</f>
        <v>[25]</v>
      </c>
    </row>
    <row r="192" spans="1:14" ht="11.1" customHeight="1">
      <c r="A192" s="15" t="s">
        <v>116</v>
      </c>
      <c r="B192" s="5" t="s">
        <v>264</v>
      </c>
    </row>
    <row r="193" spans="1:9" ht="11.1" customHeight="1">
      <c r="A193" s="15" t="s">
        <v>116</v>
      </c>
      <c r="B193" s="5" t="s">
        <v>265</v>
      </c>
    </row>
    <row r="194" spans="1:9" s="11" customFormat="1" ht="90" customHeight="1">
      <c r="A194" s="16" t="s">
        <v>116</v>
      </c>
      <c r="B194" s="6" t="s">
        <v>120</v>
      </c>
      <c r="C194" s="6" t="s">
        <v>266</v>
      </c>
      <c r="D194" s="6" t="s">
        <v>267</v>
      </c>
      <c r="E194" s="6" t="s">
        <v>268</v>
      </c>
      <c r="F194" s="6" t="s">
        <v>269</v>
      </c>
      <c r="G194" s="6" t="s">
        <v>145</v>
      </c>
    </row>
    <row r="195" spans="1:9" ht="11.1" customHeight="1">
      <c r="A195" s="17" t="s">
        <v>123</v>
      </c>
      <c r="B195" s="7">
        <v>2677</v>
      </c>
      <c r="C195" s="7">
        <v>1941</v>
      </c>
      <c r="D195" s="7">
        <v>351</v>
      </c>
      <c r="E195" s="7">
        <v>179</v>
      </c>
      <c r="F195" s="7">
        <v>161</v>
      </c>
      <c r="G195" s="7">
        <v>45</v>
      </c>
    </row>
    <row r="196" spans="1:9" ht="11.1" customHeight="1">
      <c r="A196" s="18" t="s">
        <v>124</v>
      </c>
      <c r="B196" s="8">
        <v>100</v>
      </c>
      <c r="C196" s="8">
        <v>72.506536999999994</v>
      </c>
      <c r="D196" s="8">
        <v>13.111692</v>
      </c>
      <c r="E196" s="8">
        <v>6.6865889999999997</v>
      </c>
      <c r="F196" s="8">
        <v>6.014195</v>
      </c>
      <c r="G196" s="8">
        <v>1.6809860000000001</v>
      </c>
    </row>
    <row r="197" spans="1:9" ht="11.1" customHeight="1"/>
    <row r="198" spans="1:9" ht="11.1" customHeight="1">
      <c r="A198" s="15" t="s">
        <v>116</v>
      </c>
      <c r="B198" s="9"/>
    </row>
    <row r="199" spans="1:9" ht="11.1" customHeight="1">
      <c r="A199" s="14" t="str">
        <f xml:space="preserve"> HYPERLINK("#'目次'!B31","[26]")</f>
        <v>[26]</v>
      </c>
    </row>
    <row r="200" spans="1:9" ht="11.1" customHeight="1">
      <c r="A200" s="15" t="s">
        <v>116</v>
      </c>
      <c r="B200" s="5" t="s">
        <v>270</v>
      </c>
    </row>
    <row r="201" spans="1:9" ht="11.1" customHeight="1">
      <c r="A201" s="15" t="s">
        <v>116</v>
      </c>
      <c r="B201" s="5" t="s">
        <v>271</v>
      </c>
    </row>
    <row r="202" spans="1:9" s="11" customFormat="1" ht="90" customHeight="1">
      <c r="A202" s="16" t="s">
        <v>116</v>
      </c>
      <c r="B202" s="6" t="s">
        <v>120</v>
      </c>
      <c r="C202" s="6" t="s">
        <v>272</v>
      </c>
      <c r="D202" s="6" t="s">
        <v>273</v>
      </c>
      <c r="E202" s="6" t="s">
        <v>274</v>
      </c>
      <c r="F202" s="6" t="s">
        <v>275</v>
      </c>
      <c r="G202" s="6" t="s">
        <v>276</v>
      </c>
      <c r="H202" s="6" t="s">
        <v>277</v>
      </c>
      <c r="I202" s="6" t="s">
        <v>145</v>
      </c>
    </row>
    <row r="203" spans="1:9" ht="11.1" customHeight="1">
      <c r="A203" s="17" t="s">
        <v>123</v>
      </c>
      <c r="B203" s="7">
        <v>2677</v>
      </c>
      <c r="C203" s="7">
        <v>1711</v>
      </c>
      <c r="D203" s="7">
        <v>411</v>
      </c>
      <c r="E203" s="7">
        <v>435</v>
      </c>
      <c r="F203" s="7">
        <v>207</v>
      </c>
      <c r="G203" s="7">
        <v>684</v>
      </c>
      <c r="H203" s="7">
        <v>297</v>
      </c>
      <c r="I203" s="7">
        <v>54</v>
      </c>
    </row>
    <row r="204" spans="1:9" ht="11.1" customHeight="1">
      <c r="A204" s="18" t="s">
        <v>124</v>
      </c>
      <c r="B204" s="8">
        <v>100</v>
      </c>
      <c r="C204" s="8">
        <v>63.914830000000002</v>
      </c>
      <c r="D204" s="8">
        <v>15.353007</v>
      </c>
      <c r="E204" s="8">
        <v>16.249533</v>
      </c>
      <c r="F204" s="8">
        <v>7.7325359999999996</v>
      </c>
      <c r="G204" s="8">
        <v>25.550989999999999</v>
      </c>
      <c r="H204" s="8">
        <v>11.094509</v>
      </c>
      <c r="I204" s="8">
        <v>2.0171830000000002</v>
      </c>
    </row>
    <row r="205" spans="1:9" ht="11.1" customHeight="1"/>
    <row r="206" spans="1:9" ht="11.1" customHeight="1">
      <c r="A206" s="15" t="s">
        <v>116</v>
      </c>
      <c r="B206" s="9"/>
    </row>
    <row r="207" spans="1:9" ht="11.1" customHeight="1">
      <c r="A207" s="14" t="str">
        <f xml:space="preserve"> HYPERLINK("#'目次'!B32","[27]")</f>
        <v>[27]</v>
      </c>
    </row>
    <row r="208" spans="1:9" ht="11.1" customHeight="1">
      <c r="A208" s="15" t="s">
        <v>116</v>
      </c>
      <c r="B208" s="5" t="s">
        <v>278</v>
      </c>
    </row>
    <row r="209" spans="1:12" ht="11.1" customHeight="1">
      <c r="A209" s="15" t="s">
        <v>116</v>
      </c>
      <c r="B209" s="5" t="s">
        <v>279</v>
      </c>
    </row>
    <row r="210" spans="1:12" s="11" customFormat="1" ht="90" customHeight="1">
      <c r="A210" s="16" t="s">
        <v>116</v>
      </c>
      <c r="B210" s="6" t="s">
        <v>120</v>
      </c>
      <c r="C210" s="6" t="s">
        <v>280</v>
      </c>
      <c r="D210" s="6" t="s">
        <v>281</v>
      </c>
      <c r="E210" s="6" t="s">
        <v>282</v>
      </c>
      <c r="F210" s="6" t="s">
        <v>283</v>
      </c>
      <c r="G210" s="6" t="s">
        <v>284</v>
      </c>
      <c r="H210" s="6" t="s">
        <v>285</v>
      </c>
      <c r="I210" s="6" t="s">
        <v>286</v>
      </c>
      <c r="J210" s="6" t="s">
        <v>178</v>
      </c>
      <c r="K210" s="6" t="s">
        <v>287</v>
      </c>
      <c r="L210" s="6" t="s">
        <v>145</v>
      </c>
    </row>
    <row r="211" spans="1:12" ht="11.1" customHeight="1">
      <c r="A211" s="17" t="s">
        <v>123</v>
      </c>
      <c r="B211" s="7">
        <v>2677</v>
      </c>
      <c r="C211" s="7">
        <v>961</v>
      </c>
      <c r="D211" s="7">
        <v>373</v>
      </c>
      <c r="E211" s="7">
        <v>695</v>
      </c>
      <c r="F211" s="7">
        <v>599</v>
      </c>
      <c r="G211" s="7">
        <v>900</v>
      </c>
      <c r="H211" s="7">
        <v>305</v>
      </c>
      <c r="I211" s="7">
        <v>600</v>
      </c>
      <c r="J211" s="7">
        <v>247</v>
      </c>
      <c r="K211" s="7">
        <v>522</v>
      </c>
      <c r="L211" s="7">
        <v>58</v>
      </c>
    </row>
    <row r="212" spans="1:12" ht="11.1" customHeight="1">
      <c r="A212" s="18" t="s">
        <v>124</v>
      </c>
      <c r="B212" s="8">
        <v>100</v>
      </c>
      <c r="C212" s="8">
        <v>35.898394000000003</v>
      </c>
      <c r="D212" s="8">
        <v>13.933508</v>
      </c>
      <c r="E212" s="8">
        <v>25.961898000000001</v>
      </c>
      <c r="F212" s="8">
        <v>22.375793999999999</v>
      </c>
      <c r="G212" s="8">
        <v>33.619723999999998</v>
      </c>
      <c r="H212" s="8">
        <v>11.393350999999999</v>
      </c>
      <c r="I212" s="8">
        <v>22.413149000000001</v>
      </c>
      <c r="J212" s="8">
        <v>9.2267460000000003</v>
      </c>
      <c r="K212" s="8">
        <v>19.49944</v>
      </c>
      <c r="L212" s="8">
        <v>2.166604</v>
      </c>
    </row>
    <row r="213" spans="1:12" ht="11.1" customHeight="1"/>
    <row r="214" spans="1:12" ht="11.1" customHeight="1">
      <c r="A214" s="15" t="s">
        <v>116</v>
      </c>
      <c r="B214" s="9"/>
    </row>
    <row r="215" spans="1:12" ht="11.1" customHeight="1">
      <c r="A215" s="14" t="str">
        <f xml:space="preserve"> HYPERLINK("#'目次'!B33","[28]")</f>
        <v>[28]</v>
      </c>
    </row>
    <row r="216" spans="1:12" ht="11.1" customHeight="1">
      <c r="A216" s="15" t="s">
        <v>116</v>
      </c>
      <c r="B216" s="5" t="s">
        <v>288</v>
      </c>
    </row>
    <row r="217" spans="1:12" ht="11.1" customHeight="1">
      <c r="A217" s="15" t="s">
        <v>116</v>
      </c>
      <c r="B217" s="5" t="s">
        <v>289</v>
      </c>
    </row>
    <row r="218" spans="1:12" s="11" customFormat="1" ht="90" customHeight="1">
      <c r="A218" s="16" t="s">
        <v>116</v>
      </c>
      <c r="B218" s="6" t="s">
        <v>120</v>
      </c>
      <c r="C218" s="6" t="s">
        <v>290</v>
      </c>
      <c r="D218" s="6" t="s">
        <v>291</v>
      </c>
      <c r="E218" s="6" t="s">
        <v>292</v>
      </c>
      <c r="F218" s="6" t="s">
        <v>293</v>
      </c>
      <c r="G218" s="6" t="s">
        <v>294</v>
      </c>
      <c r="H218" s="6" t="s">
        <v>178</v>
      </c>
      <c r="I218" s="6" t="s">
        <v>145</v>
      </c>
    </row>
    <row r="219" spans="1:12" ht="11.1" customHeight="1">
      <c r="A219" s="17" t="s">
        <v>123</v>
      </c>
      <c r="B219" s="7">
        <v>2677</v>
      </c>
      <c r="C219" s="7">
        <v>971</v>
      </c>
      <c r="D219" s="7">
        <v>1227</v>
      </c>
      <c r="E219" s="7">
        <v>35</v>
      </c>
      <c r="F219" s="7">
        <v>69</v>
      </c>
      <c r="G219" s="7">
        <v>221</v>
      </c>
      <c r="H219" s="7">
        <v>80</v>
      </c>
      <c r="I219" s="7">
        <v>74</v>
      </c>
    </row>
    <row r="220" spans="1:12" ht="11.1" customHeight="1">
      <c r="A220" s="18" t="s">
        <v>124</v>
      </c>
      <c r="B220" s="8">
        <v>100</v>
      </c>
      <c r="C220" s="8">
        <v>36.271946</v>
      </c>
      <c r="D220" s="8">
        <v>45.834890000000001</v>
      </c>
      <c r="E220" s="8">
        <v>1.307434</v>
      </c>
      <c r="F220" s="8">
        <v>2.577512</v>
      </c>
      <c r="G220" s="8">
        <v>8.2555099999999992</v>
      </c>
      <c r="H220" s="8">
        <v>2.9884200000000001</v>
      </c>
      <c r="I220" s="8">
        <v>2.7642880000000001</v>
      </c>
    </row>
    <row r="221" spans="1:12" ht="11.1" customHeight="1"/>
    <row r="222" spans="1:12" ht="11.1" customHeight="1">
      <c r="A222" s="15" t="s">
        <v>116</v>
      </c>
      <c r="B222" s="9"/>
    </row>
    <row r="223" spans="1:12" ht="11.1" customHeight="1">
      <c r="A223" s="14" t="str">
        <f xml:space="preserve"> HYPERLINK("#'目次'!B34","[29]")</f>
        <v>[29]</v>
      </c>
    </row>
    <row r="224" spans="1:12" ht="11.1" customHeight="1">
      <c r="A224" s="15" t="s">
        <v>116</v>
      </c>
      <c r="B224" s="5" t="s">
        <v>295</v>
      </c>
    </row>
    <row r="225" spans="1:16" ht="11.1" customHeight="1">
      <c r="A225" s="15" t="s">
        <v>116</v>
      </c>
      <c r="B225" s="5" t="s">
        <v>296</v>
      </c>
    </row>
    <row r="226" spans="1:16" s="11" customFormat="1" ht="90" customHeight="1">
      <c r="A226" s="16" t="s">
        <v>116</v>
      </c>
      <c r="B226" s="6" t="s">
        <v>120</v>
      </c>
      <c r="C226" s="6" t="s">
        <v>297</v>
      </c>
      <c r="D226" s="6" t="s">
        <v>298</v>
      </c>
      <c r="E226" s="6" t="s">
        <v>299</v>
      </c>
      <c r="F226" s="6" t="s">
        <v>300</v>
      </c>
      <c r="G226" s="6" t="s">
        <v>145</v>
      </c>
      <c r="H226" s="6" t="s">
        <v>301</v>
      </c>
      <c r="I226" s="6" t="s">
        <v>302</v>
      </c>
    </row>
    <row r="227" spans="1:16" ht="11.1" customHeight="1">
      <c r="A227" s="17" t="s">
        <v>123</v>
      </c>
      <c r="B227" s="7">
        <v>2677</v>
      </c>
      <c r="C227" s="7">
        <v>386</v>
      </c>
      <c r="D227" s="7">
        <v>919</v>
      </c>
      <c r="E227" s="7">
        <v>978</v>
      </c>
      <c r="F227" s="7">
        <v>347</v>
      </c>
      <c r="G227" s="7">
        <v>47</v>
      </c>
      <c r="H227" s="7">
        <v>1305</v>
      </c>
      <c r="I227" s="7">
        <v>1325</v>
      </c>
    </row>
    <row r="228" spans="1:16" ht="11.1" customHeight="1">
      <c r="A228" s="18" t="s">
        <v>124</v>
      </c>
      <c r="B228" s="8">
        <v>100</v>
      </c>
      <c r="C228" s="8">
        <v>14.419126</v>
      </c>
      <c r="D228" s="8">
        <v>34.329473</v>
      </c>
      <c r="E228" s="8">
        <v>36.533433000000002</v>
      </c>
      <c r="F228" s="8">
        <v>12.962270999999999</v>
      </c>
      <c r="G228" s="8">
        <v>1.7556970000000001</v>
      </c>
      <c r="H228" s="8">
        <v>48.748598999999999</v>
      </c>
      <c r="I228" s="8">
        <v>49.495704000000003</v>
      </c>
    </row>
    <row r="229" spans="1:16" ht="11.1" customHeight="1"/>
    <row r="230" spans="1:16" ht="11.1" customHeight="1">
      <c r="A230" s="15" t="s">
        <v>116</v>
      </c>
      <c r="B230" s="9"/>
    </row>
    <row r="231" spans="1:16" ht="11.1" customHeight="1">
      <c r="A231" s="14" t="str">
        <f xml:space="preserve"> HYPERLINK("#'目次'!B35","[30]")</f>
        <v>[30]</v>
      </c>
    </row>
    <row r="232" spans="1:16" ht="11.1" customHeight="1">
      <c r="A232" s="15" t="s">
        <v>116</v>
      </c>
      <c r="B232" s="5" t="s">
        <v>303</v>
      </c>
    </row>
    <row r="233" spans="1:16" ht="11.1" customHeight="1">
      <c r="A233" s="15" t="s">
        <v>116</v>
      </c>
      <c r="B233" s="5" t="s">
        <v>304</v>
      </c>
    </row>
    <row r="234" spans="1:16" s="11" customFormat="1" ht="96">
      <c r="A234" s="16" t="s">
        <v>116</v>
      </c>
      <c r="B234" s="6" t="s">
        <v>120</v>
      </c>
      <c r="C234" s="6" t="s">
        <v>305</v>
      </c>
      <c r="D234" s="6" t="s">
        <v>306</v>
      </c>
      <c r="E234" s="6" t="s">
        <v>307</v>
      </c>
      <c r="F234" s="6" t="s">
        <v>308</v>
      </c>
      <c r="G234" s="6" t="s">
        <v>309</v>
      </c>
      <c r="H234" s="6" t="s">
        <v>310</v>
      </c>
      <c r="I234" s="6" t="s">
        <v>311</v>
      </c>
      <c r="J234" s="6" t="s">
        <v>312</v>
      </c>
      <c r="K234" s="6" t="s">
        <v>313</v>
      </c>
      <c r="L234" s="6" t="s">
        <v>314</v>
      </c>
      <c r="M234" s="6" t="s">
        <v>178</v>
      </c>
      <c r="N234" s="6" t="s">
        <v>315</v>
      </c>
      <c r="O234" s="6" t="s">
        <v>316</v>
      </c>
      <c r="P234" s="6" t="s">
        <v>145</v>
      </c>
    </row>
    <row r="235" spans="1:16" ht="11.1" customHeight="1">
      <c r="A235" s="17" t="s">
        <v>123</v>
      </c>
      <c r="B235" s="7">
        <v>2677</v>
      </c>
      <c r="C235" s="7">
        <v>425</v>
      </c>
      <c r="D235" s="7">
        <v>811</v>
      </c>
      <c r="E235" s="7">
        <v>207</v>
      </c>
      <c r="F235" s="7">
        <v>154</v>
      </c>
      <c r="G235" s="7">
        <v>318</v>
      </c>
      <c r="H235" s="7">
        <v>203</v>
      </c>
      <c r="I235" s="7">
        <v>79</v>
      </c>
      <c r="J235" s="7">
        <v>68</v>
      </c>
      <c r="K235" s="7">
        <v>586</v>
      </c>
      <c r="L235" s="7">
        <v>276</v>
      </c>
      <c r="M235" s="7">
        <v>197</v>
      </c>
      <c r="N235" s="7">
        <v>1692</v>
      </c>
      <c r="O235" s="7">
        <v>944</v>
      </c>
      <c r="P235" s="7">
        <v>41</v>
      </c>
    </row>
    <row r="236" spans="1:16" ht="11.1" customHeight="1">
      <c r="A236" s="18" t="s">
        <v>124</v>
      </c>
      <c r="B236" s="8">
        <v>100</v>
      </c>
      <c r="C236" s="8">
        <v>15.875980999999999</v>
      </c>
      <c r="D236" s="8">
        <v>30.295106000000001</v>
      </c>
      <c r="E236" s="8">
        <v>7.7325359999999996</v>
      </c>
      <c r="F236" s="8">
        <v>5.7527080000000002</v>
      </c>
      <c r="G236" s="8">
        <v>11.878969</v>
      </c>
      <c r="H236" s="8">
        <v>7.5831150000000003</v>
      </c>
      <c r="I236" s="8">
        <v>2.9510649999999998</v>
      </c>
      <c r="J236" s="8">
        <v>2.5401570000000002</v>
      </c>
      <c r="K236" s="8">
        <v>21.890176</v>
      </c>
      <c r="L236" s="8">
        <v>10.310048999999999</v>
      </c>
      <c r="M236" s="8">
        <v>7.3589840000000004</v>
      </c>
      <c r="N236" s="8">
        <v>63.205080000000002</v>
      </c>
      <c r="O236" s="8">
        <v>35.263354999999997</v>
      </c>
      <c r="P236" s="8">
        <v>1.5315650000000001</v>
      </c>
    </row>
    <row r="237" spans="1:16" ht="11.1" customHeight="1"/>
    <row r="238" spans="1:16" ht="11.1" customHeight="1">
      <c r="A238" s="15" t="s">
        <v>116</v>
      </c>
      <c r="B238" s="9"/>
    </row>
    <row r="239" spans="1:16" ht="11.1" customHeight="1">
      <c r="A239" s="14" t="str">
        <f xml:space="preserve"> HYPERLINK("#'目次'!B36","[31]")</f>
        <v>[31]</v>
      </c>
    </row>
    <row r="240" spans="1:16" ht="11.1" customHeight="1">
      <c r="A240" s="15" t="s">
        <v>116</v>
      </c>
      <c r="B240" s="5" t="s">
        <v>317</v>
      </c>
    </row>
    <row r="241" spans="1:15" ht="11.1" customHeight="1">
      <c r="A241" s="15" t="s">
        <v>116</v>
      </c>
      <c r="B241" s="5" t="s">
        <v>318</v>
      </c>
    </row>
    <row r="242" spans="1:15" ht="11.1" customHeight="1">
      <c r="A242" s="15" t="s">
        <v>116</v>
      </c>
      <c r="B242" s="5" t="s">
        <v>319</v>
      </c>
    </row>
    <row r="243" spans="1:15" s="11" customFormat="1" ht="90" customHeight="1">
      <c r="A243" s="16" t="s">
        <v>116</v>
      </c>
      <c r="B243" s="6" t="s">
        <v>120</v>
      </c>
      <c r="C243" s="6" t="s">
        <v>320</v>
      </c>
      <c r="D243" s="6" t="s">
        <v>321</v>
      </c>
      <c r="E243" s="6" t="s">
        <v>322</v>
      </c>
      <c r="F243" s="6" t="s">
        <v>323</v>
      </c>
      <c r="G243" s="6" t="s">
        <v>324</v>
      </c>
      <c r="H243" s="6" t="s">
        <v>325</v>
      </c>
      <c r="I243" s="6" t="s">
        <v>326</v>
      </c>
      <c r="J243" s="6" t="s">
        <v>327</v>
      </c>
      <c r="K243" s="6" t="s">
        <v>328</v>
      </c>
      <c r="L243" s="6" t="s">
        <v>329</v>
      </c>
      <c r="M243" s="6" t="s">
        <v>178</v>
      </c>
      <c r="N243" s="6" t="s">
        <v>330</v>
      </c>
      <c r="O243" s="6" t="s">
        <v>145</v>
      </c>
    </row>
    <row r="244" spans="1:15" ht="11.1" customHeight="1">
      <c r="A244" s="17" t="s">
        <v>123</v>
      </c>
      <c r="B244" s="7">
        <v>944</v>
      </c>
      <c r="C244" s="7">
        <v>176</v>
      </c>
      <c r="D244" s="7">
        <v>55</v>
      </c>
      <c r="E244" s="7">
        <v>124</v>
      </c>
      <c r="F244" s="7">
        <v>173</v>
      </c>
      <c r="G244" s="7">
        <v>80</v>
      </c>
      <c r="H244" s="7">
        <v>264</v>
      </c>
      <c r="I244" s="7">
        <v>72</v>
      </c>
      <c r="J244" s="7">
        <v>298</v>
      </c>
      <c r="K244" s="7">
        <v>18</v>
      </c>
      <c r="L244" s="7">
        <v>207</v>
      </c>
      <c r="M244" s="7">
        <v>78</v>
      </c>
      <c r="N244" s="7">
        <v>147</v>
      </c>
      <c r="O244" s="7">
        <v>11</v>
      </c>
    </row>
    <row r="245" spans="1:15" ht="11.1" customHeight="1">
      <c r="A245" s="18" t="s">
        <v>124</v>
      </c>
      <c r="B245" s="8">
        <v>100</v>
      </c>
      <c r="C245" s="8">
        <v>18.644068000000001</v>
      </c>
      <c r="D245" s="8">
        <v>5.8262710000000002</v>
      </c>
      <c r="E245" s="8">
        <v>13.135593</v>
      </c>
      <c r="F245" s="8">
        <v>18.326270999999998</v>
      </c>
      <c r="G245" s="8">
        <v>8.4745760000000008</v>
      </c>
      <c r="H245" s="8">
        <v>27.966101999999999</v>
      </c>
      <c r="I245" s="8">
        <v>7.6271190000000004</v>
      </c>
      <c r="J245" s="8">
        <v>31.567796999999999</v>
      </c>
      <c r="K245" s="8">
        <v>1.9067799999999999</v>
      </c>
      <c r="L245" s="8">
        <v>21.927966000000001</v>
      </c>
      <c r="M245" s="8">
        <v>8.2627120000000005</v>
      </c>
      <c r="N245" s="8">
        <v>15.572034</v>
      </c>
      <c r="O245" s="8">
        <v>1.165254</v>
      </c>
    </row>
    <row r="246" spans="1:15" ht="11.1" customHeight="1"/>
    <row r="247" spans="1:15" ht="11.1" customHeight="1">
      <c r="A247" s="15" t="s">
        <v>116</v>
      </c>
      <c r="B247" s="9"/>
    </row>
    <row r="248" spans="1:15" ht="11.1" customHeight="1">
      <c r="A248" s="14" t="str">
        <f xml:space="preserve"> HYPERLINK("#'目次'!B37","[32]")</f>
        <v>[32]</v>
      </c>
    </row>
    <row r="249" spans="1:15" ht="11.1" customHeight="1">
      <c r="A249" s="15" t="s">
        <v>116</v>
      </c>
      <c r="B249" s="5" t="s">
        <v>331</v>
      </c>
    </row>
    <row r="250" spans="1:15" ht="11.1" customHeight="1">
      <c r="A250" s="15" t="s">
        <v>116</v>
      </c>
      <c r="B250" s="5" t="s">
        <v>118</v>
      </c>
    </row>
    <row r="251" spans="1:15" ht="11.1" customHeight="1">
      <c r="A251" s="15" t="s">
        <v>116</v>
      </c>
      <c r="B251" s="5" t="s">
        <v>332</v>
      </c>
    </row>
    <row r="252" spans="1:15" s="11" customFormat="1" ht="90" customHeight="1">
      <c r="A252" s="16" t="s">
        <v>116</v>
      </c>
      <c r="B252" s="6" t="s">
        <v>120</v>
      </c>
      <c r="C252" s="6" t="s">
        <v>333</v>
      </c>
      <c r="D252" s="6" t="s">
        <v>334</v>
      </c>
      <c r="E252" s="6" t="s">
        <v>335</v>
      </c>
      <c r="F252" s="6" t="s">
        <v>336</v>
      </c>
      <c r="G252" s="6" t="s">
        <v>337</v>
      </c>
      <c r="H252" s="6" t="s">
        <v>338</v>
      </c>
      <c r="I252" s="6" t="s">
        <v>178</v>
      </c>
      <c r="J252" s="6" t="s">
        <v>145</v>
      </c>
    </row>
    <row r="253" spans="1:15" ht="11.1" customHeight="1">
      <c r="A253" s="17" t="s">
        <v>123</v>
      </c>
      <c r="B253" s="7">
        <v>2677</v>
      </c>
      <c r="C253" s="7">
        <v>2041</v>
      </c>
      <c r="D253" s="7">
        <v>221</v>
      </c>
      <c r="E253" s="7">
        <v>64</v>
      </c>
      <c r="F253" s="7">
        <v>158</v>
      </c>
      <c r="G253" s="7">
        <v>120</v>
      </c>
      <c r="H253" s="7">
        <v>10</v>
      </c>
      <c r="I253" s="7">
        <v>39</v>
      </c>
      <c r="J253" s="7">
        <v>24</v>
      </c>
    </row>
    <row r="254" spans="1:15" ht="11.1" customHeight="1">
      <c r="A254" s="18" t="s">
        <v>124</v>
      </c>
      <c r="B254" s="8">
        <v>100</v>
      </c>
      <c r="C254" s="8">
        <v>76.242062000000004</v>
      </c>
      <c r="D254" s="8">
        <v>8.2555099999999992</v>
      </c>
      <c r="E254" s="8">
        <v>2.390736</v>
      </c>
      <c r="F254" s="8">
        <v>5.9021290000000004</v>
      </c>
      <c r="G254" s="8">
        <v>4.4826300000000003</v>
      </c>
      <c r="H254" s="8">
        <v>0.373552</v>
      </c>
      <c r="I254" s="8">
        <v>1.456855</v>
      </c>
      <c r="J254" s="8">
        <v>0.89652600000000005</v>
      </c>
    </row>
    <row r="255" spans="1:15" ht="11.1" customHeight="1"/>
    <row r="256" spans="1:15" ht="11.1" customHeight="1">
      <c r="A256" s="15" t="s">
        <v>116</v>
      </c>
      <c r="B256" s="9"/>
    </row>
    <row r="257" spans="1:7" ht="11.1" customHeight="1">
      <c r="A257" s="14" t="str">
        <f xml:space="preserve"> HYPERLINK("#'目次'!B38","[33]")</f>
        <v>[33]</v>
      </c>
    </row>
    <row r="258" spans="1:7" ht="11.1" customHeight="1">
      <c r="A258" s="15" t="s">
        <v>116</v>
      </c>
      <c r="B258" s="5" t="s">
        <v>339</v>
      </c>
    </row>
    <row r="259" spans="1:7" ht="11.1" customHeight="1">
      <c r="A259" s="15" t="s">
        <v>116</v>
      </c>
      <c r="B259" s="5" t="s">
        <v>340</v>
      </c>
    </row>
    <row r="260" spans="1:7" s="11" customFormat="1" ht="90" customHeight="1">
      <c r="A260" s="16" t="s">
        <v>116</v>
      </c>
      <c r="B260" s="6" t="s">
        <v>120</v>
      </c>
      <c r="C260" s="6" t="s">
        <v>241</v>
      </c>
      <c r="D260" s="6" t="s">
        <v>242</v>
      </c>
      <c r="E260" s="6" t="s">
        <v>145</v>
      </c>
    </row>
    <row r="261" spans="1:7" ht="11.1" customHeight="1">
      <c r="A261" s="17" t="s">
        <v>123</v>
      </c>
      <c r="B261" s="7">
        <v>2677</v>
      </c>
      <c r="C261" s="7">
        <v>39</v>
      </c>
      <c r="D261" s="7">
        <v>2176</v>
      </c>
      <c r="E261" s="7">
        <v>462</v>
      </c>
    </row>
    <row r="262" spans="1:7" ht="11.1" customHeight="1">
      <c r="A262" s="18" t="s">
        <v>124</v>
      </c>
      <c r="B262" s="8">
        <v>100</v>
      </c>
      <c r="C262" s="8">
        <v>1.456855</v>
      </c>
      <c r="D262" s="8">
        <v>81.285021</v>
      </c>
      <c r="E262" s="8">
        <v>17.258125</v>
      </c>
    </row>
    <row r="263" spans="1:7" ht="11.1" customHeight="1"/>
    <row r="264" spans="1:7" ht="11.1" customHeight="1">
      <c r="A264" s="15" t="s">
        <v>116</v>
      </c>
      <c r="B264" s="9"/>
    </row>
    <row r="265" spans="1:7" ht="11.1" customHeight="1">
      <c r="A265" s="14" t="str">
        <f xml:space="preserve"> HYPERLINK("#'目次'!B39","[34]")</f>
        <v>[34]</v>
      </c>
    </row>
    <row r="266" spans="1:7" ht="11.1" customHeight="1">
      <c r="A266" s="15" t="s">
        <v>116</v>
      </c>
      <c r="B266" s="5" t="s">
        <v>341</v>
      </c>
    </row>
    <row r="267" spans="1:7" ht="11.1" customHeight="1">
      <c r="A267" s="15" t="s">
        <v>116</v>
      </c>
      <c r="B267" s="5" t="s">
        <v>342</v>
      </c>
    </row>
    <row r="268" spans="1:7" ht="11.1" customHeight="1">
      <c r="A268" s="15" t="s">
        <v>116</v>
      </c>
      <c r="B268" s="5" t="s">
        <v>343</v>
      </c>
    </row>
    <row r="269" spans="1:7" s="11" customFormat="1" ht="90" customHeight="1">
      <c r="A269" s="16" t="s">
        <v>116</v>
      </c>
      <c r="B269" s="6" t="s">
        <v>120</v>
      </c>
      <c r="C269" s="6" t="s">
        <v>344</v>
      </c>
      <c r="D269" s="6" t="s">
        <v>345</v>
      </c>
      <c r="E269" s="6" t="s">
        <v>346</v>
      </c>
      <c r="F269" s="6" t="s">
        <v>178</v>
      </c>
      <c r="G269" s="6" t="s">
        <v>145</v>
      </c>
    </row>
    <row r="270" spans="1:7" ht="11.1" customHeight="1">
      <c r="A270" s="17" t="s">
        <v>123</v>
      </c>
      <c r="B270" s="7">
        <v>39</v>
      </c>
      <c r="C270" s="7">
        <v>24</v>
      </c>
      <c r="D270" s="7">
        <v>11</v>
      </c>
      <c r="E270" s="7">
        <v>8</v>
      </c>
      <c r="F270" s="7">
        <v>10</v>
      </c>
      <c r="G270" s="7">
        <v>1</v>
      </c>
    </row>
    <row r="271" spans="1:7" ht="11.1" customHeight="1">
      <c r="A271" s="18" t="s">
        <v>124</v>
      </c>
      <c r="B271" s="8">
        <v>100</v>
      </c>
      <c r="C271" s="8">
        <v>61.538462000000003</v>
      </c>
      <c r="D271" s="8">
        <v>28.205127999999998</v>
      </c>
      <c r="E271" s="8">
        <v>20.512820999999999</v>
      </c>
      <c r="F271" s="8">
        <v>25.641026</v>
      </c>
      <c r="G271" s="8">
        <v>2.5641029999999998</v>
      </c>
    </row>
    <row r="272" spans="1:7" ht="11.1" customHeight="1"/>
    <row r="273" spans="1:19" ht="11.1" customHeight="1">
      <c r="A273" s="15" t="s">
        <v>116</v>
      </c>
      <c r="B273" s="9"/>
    </row>
    <row r="274" spans="1:19" ht="11.1" customHeight="1">
      <c r="A274" s="14" t="str">
        <f xml:space="preserve"> HYPERLINK("#'目次'!B40","[35]")</f>
        <v>[35]</v>
      </c>
    </row>
    <row r="275" spans="1:19" ht="11.1" customHeight="1">
      <c r="A275" s="15" t="s">
        <v>116</v>
      </c>
      <c r="B275" s="5" t="s">
        <v>118</v>
      </c>
    </row>
    <row r="276" spans="1:19" ht="11.1" customHeight="1">
      <c r="A276" s="15" t="s">
        <v>116</v>
      </c>
      <c r="B276" s="5" t="s">
        <v>347</v>
      </c>
    </row>
    <row r="277" spans="1:19" ht="11.1" customHeight="1">
      <c r="A277" s="15" t="s">
        <v>116</v>
      </c>
      <c r="B277" s="5" t="s">
        <v>348</v>
      </c>
    </row>
    <row r="278" spans="1:19" s="11" customFormat="1" ht="90" customHeight="1">
      <c r="A278" s="16" t="s">
        <v>116</v>
      </c>
      <c r="B278" s="6" t="s">
        <v>120</v>
      </c>
      <c r="C278" s="6" t="s">
        <v>349</v>
      </c>
      <c r="D278" s="6" t="s">
        <v>350</v>
      </c>
      <c r="E278" s="6" t="s">
        <v>351</v>
      </c>
      <c r="F278" s="6" t="s">
        <v>352</v>
      </c>
      <c r="G278" s="6" t="s">
        <v>353</v>
      </c>
      <c r="H278" s="6" t="s">
        <v>354</v>
      </c>
      <c r="I278" s="6" t="s">
        <v>355</v>
      </c>
      <c r="J278" s="6" t="s">
        <v>356</v>
      </c>
      <c r="K278" s="6" t="s">
        <v>357</v>
      </c>
      <c r="L278" s="6" t="s">
        <v>358</v>
      </c>
      <c r="M278" s="6" t="s">
        <v>359</v>
      </c>
      <c r="N278" s="6" t="s">
        <v>360</v>
      </c>
      <c r="O278" s="6" t="s">
        <v>361</v>
      </c>
      <c r="P278" s="6" t="s">
        <v>362</v>
      </c>
      <c r="Q278" s="6" t="s">
        <v>178</v>
      </c>
      <c r="R278" s="6" t="s">
        <v>363</v>
      </c>
      <c r="S278" s="6" t="s">
        <v>145</v>
      </c>
    </row>
    <row r="279" spans="1:19" ht="11.1" customHeight="1">
      <c r="A279" s="17" t="s">
        <v>123</v>
      </c>
      <c r="B279" s="7">
        <v>2677</v>
      </c>
      <c r="C279" s="7">
        <v>160</v>
      </c>
      <c r="D279" s="7">
        <v>278</v>
      </c>
      <c r="E279" s="7">
        <v>133</v>
      </c>
      <c r="F279" s="7">
        <v>253</v>
      </c>
      <c r="G279" s="7">
        <v>260</v>
      </c>
      <c r="H279" s="7">
        <v>340</v>
      </c>
      <c r="I279" s="7">
        <v>789</v>
      </c>
      <c r="J279" s="7">
        <v>414</v>
      </c>
      <c r="K279" s="7">
        <v>37</v>
      </c>
      <c r="L279" s="7">
        <v>653</v>
      </c>
      <c r="M279" s="7">
        <v>148</v>
      </c>
      <c r="N279" s="7">
        <v>452</v>
      </c>
      <c r="O279" s="7">
        <v>150</v>
      </c>
      <c r="P279" s="7">
        <v>33</v>
      </c>
      <c r="Q279" s="7">
        <v>106</v>
      </c>
      <c r="R279" s="7">
        <v>801</v>
      </c>
      <c r="S279" s="7">
        <v>65</v>
      </c>
    </row>
    <row r="280" spans="1:19" ht="11.1" customHeight="1">
      <c r="A280" s="18" t="s">
        <v>124</v>
      </c>
      <c r="B280" s="8">
        <v>100</v>
      </c>
      <c r="C280" s="8">
        <v>5.9768400000000002</v>
      </c>
      <c r="D280" s="8">
        <v>10.384759000000001</v>
      </c>
      <c r="E280" s="8">
        <v>4.968248</v>
      </c>
      <c r="F280" s="8">
        <v>9.4508779999999994</v>
      </c>
      <c r="G280" s="8">
        <v>9.7123650000000001</v>
      </c>
      <c r="H280" s="8">
        <v>12.700784000000001</v>
      </c>
      <c r="I280" s="8">
        <v>29.473291</v>
      </c>
      <c r="J280" s="8">
        <v>15.465073</v>
      </c>
      <c r="K280" s="8">
        <v>1.382144</v>
      </c>
      <c r="L280" s="8">
        <v>24.392976999999998</v>
      </c>
      <c r="M280" s="8">
        <v>5.5285770000000003</v>
      </c>
      <c r="N280" s="8">
        <v>16.884571999999999</v>
      </c>
      <c r="O280" s="8">
        <v>5.6032869999999999</v>
      </c>
      <c r="P280" s="8">
        <v>1.232723</v>
      </c>
      <c r="Q280" s="8">
        <v>3.9596559999999998</v>
      </c>
      <c r="R280" s="8">
        <v>29.921554</v>
      </c>
      <c r="S280" s="8">
        <v>2.4280910000000002</v>
      </c>
    </row>
    <row r="281" spans="1:19" ht="11.1" customHeight="1"/>
    <row r="282" spans="1:19" ht="11.1" customHeight="1">
      <c r="A282" s="15" t="s">
        <v>116</v>
      </c>
      <c r="B282" s="9"/>
    </row>
    <row r="283" spans="1:19" ht="11.1" customHeight="1">
      <c r="A283" s="14" t="str">
        <f xml:space="preserve"> HYPERLINK("#'目次'!B41","[36]")</f>
        <v>[36]</v>
      </c>
    </row>
    <row r="284" spans="1:19" ht="11.1" customHeight="1">
      <c r="A284" s="15" t="s">
        <v>116</v>
      </c>
      <c r="B284" s="5" t="s">
        <v>364</v>
      </c>
    </row>
    <row r="285" spans="1:19" ht="11.1" customHeight="1">
      <c r="A285" s="15" t="s">
        <v>116</v>
      </c>
      <c r="B285" s="5" t="s">
        <v>365</v>
      </c>
    </row>
    <row r="286" spans="1:19" s="11" customFormat="1" ht="144">
      <c r="A286" s="16" t="s">
        <v>116</v>
      </c>
      <c r="B286" s="6" t="s">
        <v>120</v>
      </c>
      <c r="C286" s="6" t="s">
        <v>366</v>
      </c>
      <c r="D286" s="6" t="s">
        <v>367</v>
      </c>
      <c r="E286" s="6" t="s">
        <v>368</v>
      </c>
      <c r="F286" s="6" t="s">
        <v>369</v>
      </c>
      <c r="G286" s="6" t="s">
        <v>370</v>
      </c>
      <c r="H286" s="6" t="s">
        <v>371</v>
      </c>
      <c r="I286" s="6" t="s">
        <v>372</v>
      </c>
      <c r="J286" s="6" t="s">
        <v>373</v>
      </c>
      <c r="K286" s="6" t="s">
        <v>374</v>
      </c>
      <c r="L286" s="6" t="s">
        <v>375</v>
      </c>
      <c r="M286" s="6" t="s">
        <v>178</v>
      </c>
      <c r="N286" s="6" t="s">
        <v>376</v>
      </c>
      <c r="O286" s="6" t="s">
        <v>145</v>
      </c>
    </row>
    <row r="287" spans="1:19" ht="11.1" customHeight="1">
      <c r="A287" s="17" t="s">
        <v>123</v>
      </c>
      <c r="B287" s="7">
        <v>2677</v>
      </c>
      <c r="C287" s="7">
        <v>919</v>
      </c>
      <c r="D287" s="7">
        <v>1198</v>
      </c>
      <c r="E287" s="7">
        <v>123</v>
      </c>
      <c r="F287" s="7">
        <v>513</v>
      </c>
      <c r="G287" s="7">
        <v>351</v>
      </c>
      <c r="H287" s="7">
        <v>144</v>
      </c>
      <c r="I287" s="7">
        <v>986</v>
      </c>
      <c r="J287" s="7">
        <v>513</v>
      </c>
      <c r="K287" s="7">
        <v>695</v>
      </c>
      <c r="L287" s="7">
        <v>150</v>
      </c>
      <c r="M287" s="7">
        <v>53</v>
      </c>
      <c r="N287" s="7">
        <v>570</v>
      </c>
      <c r="O287" s="7">
        <v>53</v>
      </c>
    </row>
    <row r="288" spans="1:19" ht="11.1" customHeight="1">
      <c r="A288" s="18" t="s">
        <v>124</v>
      </c>
      <c r="B288" s="8">
        <v>100</v>
      </c>
      <c r="C288" s="8">
        <v>34.329473</v>
      </c>
      <c r="D288" s="8">
        <v>44.751587999999998</v>
      </c>
      <c r="E288" s="8">
        <v>4.5946959999999999</v>
      </c>
      <c r="F288" s="8">
        <v>19.163242</v>
      </c>
      <c r="G288" s="8">
        <v>13.111692</v>
      </c>
      <c r="H288" s="8">
        <v>5.379156</v>
      </c>
      <c r="I288" s="8">
        <v>36.832275000000003</v>
      </c>
      <c r="J288" s="8">
        <v>19.163242</v>
      </c>
      <c r="K288" s="8">
        <v>25.961898000000001</v>
      </c>
      <c r="L288" s="8">
        <v>5.6032869999999999</v>
      </c>
      <c r="M288" s="8">
        <v>1.9798279999999999</v>
      </c>
      <c r="N288" s="8">
        <v>21.292491999999999</v>
      </c>
      <c r="O288" s="8">
        <v>1.9798279999999999</v>
      </c>
    </row>
    <row r="289" spans="1:12" ht="11.1" customHeight="1"/>
    <row r="290" spans="1:12" ht="11.1" customHeight="1">
      <c r="A290" s="15" t="s">
        <v>116</v>
      </c>
      <c r="B290" s="9"/>
    </row>
    <row r="291" spans="1:12" ht="11.1" customHeight="1">
      <c r="A291" s="14" t="str">
        <f xml:space="preserve"> HYPERLINK("#'目次'!B42","[37]")</f>
        <v>[37]</v>
      </c>
    </row>
    <row r="292" spans="1:12" ht="11.1" customHeight="1">
      <c r="A292" s="15" t="s">
        <v>116</v>
      </c>
      <c r="B292" s="5" t="s">
        <v>377</v>
      </c>
    </row>
    <row r="293" spans="1:12" ht="11.1" customHeight="1">
      <c r="A293" s="15" t="s">
        <v>116</v>
      </c>
      <c r="B293" s="5" t="s">
        <v>378</v>
      </c>
    </row>
    <row r="294" spans="1:12" s="11" customFormat="1" ht="72">
      <c r="A294" s="16" t="s">
        <v>116</v>
      </c>
      <c r="B294" s="6" t="s">
        <v>120</v>
      </c>
      <c r="C294" s="6" t="s">
        <v>379</v>
      </c>
      <c r="D294" s="6" t="s">
        <v>380</v>
      </c>
      <c r="E294" s="6" t="s">
        <v>381</v>
      </c>
      <c r="F294" s="6" t="s">
        <v>382</v>
      </c>
      <c r="G294" s="6" t="s">
        <v>383</v>
      </c>
      <c r="H294" s="6" t="s">
        <v>384</v>
      </c>
      <c r="I294" s="6" t="s">
        <v>385</v>
      </c>
      <c r="J294" s="6" t="s">
        <v>386</v>
      </c>
      <c r="K294" s="6" t="s">
        <v>178</v>
      </c>
      <c r="L294" s="6" t="s">
        <v>145</v>
      </c>
    </row>
    <row r="295" spans="1:12" ht="11.1" customHeight="1">
      <c r="A295" s="17" t="s">
        <v>123</v>
      </c>
      <c r="B295" s="7">
        <v>2677</v>
      </c>
      <c r="C295" s="7">
        <v>222</v>
      </c>
      <c r="D295" s="7">
        <v>1191</v>
      </c>
      <c r="E295" s="7">
        <v>419</v>
      </c>
      <c r="F295" s="7">
        <v>218</v>
      </c>
      <c r="G295" s="7">
        <v>562</v>
      </c>
      <c r="H295" s="7">
        <v>309</v>
      </c>
      <c r="I295" s="7">
        <v>103</v>
      </c>
      <c r="J295" s="7">
        <v>169</v>
      </c>
      <c r="K295" s="7">
        <v>163</v>
      </c>
      <c r="L295" s="7">
        <v>203</v>
      </c>
    </row>
    <row r="296" spans="1:12" ht="11.1" customHeight="1">
      <c r="A296" s="18" t="s">
        <v>124</v>
      </c>
      <c r="B296" s="8">
        <v>100</v>
      </c>
      <c r="C296" s="8">
        <v>8.2928650000000008</v>
      </c>
      <c r="D296" s="8">
        <v>44.490101000000003</v>
      </c>
      <c r="E296" s="8">
        <v>15.651849</v>
      </c>
      <c r="F296" s="8">
        <v>8.1434440000000006</v>
      </c>
      <c r="G296" s="8">
        <v>20.993649999999999</v>
      </c>
      <c r="H296" s="8">
        <v>11.542771999999999</v>
      </c>
      <c r="I296" s="8">
        <v>3.847591</v>
      </c>
      <c r="J296" s="8">
        <v>6.3130369999999996</v>
      </c>
      <c r="K296" s="8">
        <v>6.0889049999999996</v>
      </c>
      <c r="L296" s="8">
        <v>7.5831150000000003</v>
      </c>
    </row>
    <row r="297" spans="1:12" ht="11.1" customHeight="1"/>
    <row r="298" spans="1:12" ht="11.1" customHeight="1">
      <c r="A298" s="15" t="s">
        <v>116</v>
      </c>
      <c r="B298" s="9"/>
    </row>
    <row r="299" spans="1:12" ht="11.1" customHeight="1">
      <c r="A299" s="14" t="str">
        <f xml:space="preserve"> HYPERLINK("#'目次'!B43","[38]")</f>
        <v>[38]</v>
      </c>
    </row>
    <row r="300" spans="1:12" ht="11.1" customHeight="1">
      <c r="A300" s="15" t="s">
        <v>116</v>
      </c>
      <c r="B300" s="5" t="s">
        <v>387</v>
      </c>
    </row>
    <row r="301" spans="1:12" ht="11.1" customHeight="1">
      <c r="A301" s="15" t="s">
        <v>116</v>
      </c>
      <c r="B301" s="5" t="s">
        <v>388</v>
      </c>
    </row>
    <row r="302" spans="1:12" ht="11.1" customHeight="1">
      <c r="A302" s="15" t="s">
        <v>116</v>
      </c>
      <c r="B302" s="5" t="s">
        <v>389</v>
      </c>
    </row>
    <row r="303" spans="1:12" ht="11.1" customHeight="1">
      <c r="A303" s="15" t="s">
        <v>116</v>
      </c>
      <c r="B303" s="5" t="s">
        <v>390</v>
      </c>
    </row>
    <row r="304" spans="1:12" ht="11.1" customHeight="1">
      <c r="A304" s="15" t="s">
        <v>116</v>
      </c>
      <c r="B304" s="5" t="s">
        <v>391</v>
      </c>
    </row>
    <row r="305" spans="1:19" s="11" customFormat="1" ht="96">
      <c r="A305" s="16" t="s">
        <v>116</v>
      </c>
      <c r="B305" s="6" t="s">
        <v>120</v>
      </c>
      <c r="C305" s="6" t="s">
        <v>392</v>
      </c>
      <c r="D305" s="6" t="s">
        <v>393</v>
      </c>
      <c r="E305" s="6" t="s">
        <v>394</v>
      </c>
      <c r="F305" s="6" t="s">
        <v>395</v>
      </c>
      <c r="G305" s="6" t="s">
        <v>396</v>
      </c>
      <c r="H305" s="6" t="s">
        <v>397</v>
      </c>
      <c r="I305" s="6" t="s">
        <v>398</v>
      </c>
      <c r="J305" s="6" t="s">
        <v>399</v>
      </c>
      <c r="K305" s="6" t="s">
        <v>400</v>
      </c>
      <c r="L305" s="6" t="s">
        <v>401</v>
      </c>
      <c r="M305" s="6" t="s">
        <v>402</v>
      </c>
      <c r="N305" s="6" t="s">
        <v>403</v>
      </c>
      <c r="O305" s="6" t="s">
        <v>404</v>
      </c>
      <c r="P305" s="6" t="s">
        <v>405</v>
      </c>
      <c r="Q305" s="6" t="s">
        <v>178</v>
      </c>
      <c r="R305" s="6" t="s">
        <v>145</v>
      </c>
    </row>
    <row r="306" spans="1:19" ht="11.1" customHeight="1">
      <c r="A306" s="17" t="s">
        <v>123</v>
      </c>
      <c r="B306" s="7">
        <v>602</v>
      </c>
      <c r="C306" s="7">
        <v>416</v>
      </c>
      <c r="D306" s="7">
        <v>90</v>
      </c>
      <c r="E306" s="7">
        <v>256</v>
      </c>
      <c r="F306" s="7">
        <v>33</v>
      </c>
      <c r="G306" s="7">
        <v>91</v>
      </c>
      <c r="H306" s="7">
        <v>75</v>
      </c>
      <c r="I306" s="7">
        <v>227</v>
      </c>
      <c r="J306" s="7">
        <v>210</v>
      </c>
      <c r="K306" s="7">
        <v>125</v>
      </c>
      <c r="L306" s="7">
        <v>72</v>
      </c>
      <c r="M306" s="7">
        <v>213</v>
      </c>
      <c r="N306" s="7">
        <v>185</v>
      </c>
      <c r="O306" s="7">
        <v>121</v>
      </c>
      <c r="P306" s="7">
        <v>111</v>
      </c>
      <c r="Q306" s="7">
        <v>29</v>
      </c>
      <c r="R306" s="7">
        <v>12</v>
      </c>
    </row>
    <row r="307" spans="1:19" ht="11.1" customHeight="1">
      <c r="A307" s="18" t="s">
        <v>124</v>
      </c>
      <c r="B307" s="8">
        <v>100</v>
      </c>
      <c r="C307" s="8">
        <v>69.102990000000005</v>
      </c>
      <c r="D307" s="8">
        <v>14.950165999999999</v>
      </c>
      <c r="E307" s="8">
        <v>42.524917000000002</v>
      </c>
      <c r="F307" s="8">
        <v>5.4817280000000004</v>
      </c>
      <c r="G307" s="8">
        <v>15.116279</v>
      </c>
      <c r="H307" s="8">
        <v>12.458472</v>
      </c>
      <c r="I307" s="8">
        <v>37.707641000000002</v>
      </c>
      <c r="J307" s="8">
        <v>34.883721000000001</v>
      </c>
      <c r="K307" s="8">
        <v>20.764119999999998</v>
      </c>
      <c r="L307" s="8">
        <v>11.960133000000001</v>
      </c>
      <c r="M307" s="8">
        <v>35.382060000000003</v>
      </c>
      <c r="N307" s="8">
        <v>30.730896999999999</v>
      </c>
      <c r="O307" s="8">
        <v>20.099668000000001</v>
      </c>
      <c r="P307" s="8">
        <v>18.438538000000001</v>
      </c>
      <c r="Q307" s="8">
        <v>4.8172759999999997</v>
      </c>
      <c r="R307" s="8">
        <v>1.993355</v>
      </c>
    </row>
    <row r="308" spans="1:19" ht="11.1" customHeight="1"/>
    <row r="309" spans="1:19" ht="11.1" customHeight="1">
      <c r="A309" s="15" t="s">
        <v>116</v>
      </c>
      <c r="B309" s="9"/>
    </row>
    <row r="310" spans="1:19" ht="11.1" customHeight="1">
      <c r="A310" s="14" t="str">
        <f xml:space="preserve"> HYPERLINK("#'目次'!B44","[39]")</f>
        <v>[39]</v>
      </c>
    </row>
    <row r="311" spans="1:19" ht="11.1" customHeight="1">
      <c r="A311" s="15" t="s">
        <v>116</v>
      </c>
      <c r="B311" s="5" t="s">
        <v>118</v>
      </c>
    </row>
    <row r="312" spans="1:19" ht="11.1" customHeight="1">
      <c r="A312" s="15" t="s">
        <v>116</v>
      </c>
      <c r="B312" s="5" t="s">
        <v>406</v>
      </c>
    </row>
    <row r="313" spans="1:19" ht="11.1" customHeight="1">
      <c r="A313" s="15" t="s">
        <v>116</v>
      </c>
      <c r="B313" s="5" t="s">
        <v>407</v>
      </c>
    </row>
    <row r="314" spans="1:19" s="11" customFormat="1" ht="108">
      <c r="A314" s="16" t="s">
        <v>116</v>
      </c>
      <c r="B314" s="6" t="s">
        <v>120</v>
      </c>
      <c r="C314" s="6" t="s">
        <v>408</v>
      </c>
      <c r="D314" s="6" t="s">
        <v>409</v>
      </c>
      <c r="E314" s="6" t="s">
        <v>410</v>
      </c>
      <c r="F314" s="6" t="s">
        <v>411</v>
      </c>
      <c r="G314" s="6" t="s">
        <v>412</v>
      </c>
      <c r="H314" s="6" t="s">
        <v>413</v>
      </c>
      <c r="I314" s="6" t="s">
        <v>414</v>
      </c>
      <c r="J314" s="6" t="s">
        <v>415</v>
      </c>
      <c r="K314" s="6" t="s">
        <v>416</v>
      </c>
      <c r="L314" s="6" t="s">
        <v>417</v>
      </c>
      <c r="M314" s="6" t="s">
        <v>418</v>
      </c>
      <c r="N314" s="6" t="s">
        <v>419</v>
      </c>
      <c r="O314" s="6" t="s">
        <v>420</v>
      </c>
      <c r="P314" s="6" t="s">
        <v>421</v>
      </c>
      <c r="Q314" s="6" t="s">
        <v>178</v>
      </c>
      <c r="R314" s="6" t="s">
        <v>422</v>
      </c>
      <c r="S314" s="6" t="s">
        <v>145</v>
      </c>
    </row>
    <row r="315" spans="1:19" ht="11.1" customHeight="1">
      <c r="A315" s="17" t="s">
        <v>123</v>
      </c>
      <c r="B315" s="7">
        <v>2677</v>
      </c>
      <c r="C315" s="7">
        <v>493</v>
      </c>
      <c r="D315" s="7">
        <v>1107</v>
      </c>
      <c r="E315" s="7">
        <v>876</v>
      </c>
      <c r="F315" s="7">
        <v>499</v>
      </c>
      <c r="G315" s="7">
        <v>730</v>
      </c>
      <c r="H315" s="7">
        <v>553</v>
      </c>
      <c r="I315" s="7">
        <v>533</v>
      </c>
      <c r="J315" s="7">
        <v>279</v>
      </c>
      <c r="K315" s="7">
        <v>1447</v>
      </c>
      <c r="L315" s="7">
        <v>892</v>
      </c>
      <c r="M315" s="7">
        <v>122</v>
      </c>
      <c r="N315" s="7">
        <v>826</v>
      </c>
      <c r="O315" s="7">
        <v>463</v>
      </c>
      <c r="P315" s="7">
        <v>1643</v>
      </c>
      <c r="Q315" s="7">
        <v>42</v>
      </c>
      <c r="R315" s="7">
        <v>194</v>
      </c>
      <c r="S315" s="7">
        <v>133</v>
      </c>
    </row>
    <row r="316" spans="1:19" ht="11.1" customHeight="1">
      <c r="A316" s="18" t="s">
        <v>124</v>
      </c>
      <c r="B316" s="8">
        <v>100</v>
      </c>
      <c r="C316" s="8">
        <v>18.416136999999999</v>
      </c>
      <c r="D316" s="8">
        <v>41.352260000000001</v>
      </c>
      <c r="E316" s="8">
        <v>32.723197999999996</v>
      </c>
      <c r="F316" s="8">
        <v>18.640269</v>
      </c>
      <c r="G316" s="8">
        <v>27.269331000000001</v>
      </c>
      <c r="H316" s="8">
        <v>20.657451999999999</v>
      </c>
      <c r="I316" s="8">
        <v>19.910347000000002</v>
      </c>
      <c r="J316" s="8">
        <v>10.422114000000001</v>
      </c>
      <c r="K316" s="8">
        <v>54.053044</v>
      </c>
      <c r="L316" s="8">
        <v>33.320881999999997</v>
      </c>
      <c r="M316" s="8">
        <v>4.5573399999999999</v>
      </c>
      <c r="N316" s="8">
        <v>30.855435</v>
      </c>
      <c r="O316" s="8">
        <v>17.295480000000001</v>
      </c>
      <c r="P316" s="8">
        <v>61.374673000000001</v>
      </c>
      <c r="Q316" s="8">
        <v>1.5689200000000001</v>
      </c>
      <c r="R316" s="8">
        <v>7.246918</v>
      </c>
      <c r="S316" s="8">
        <v>4.968248</v>
      </c>
    </row>
    <row r="317" spans="1:19" ht="11.1" customHeight="1"/>
    <row r="318" spans="1:19" ht="11.1" customHeight="1">
      <c r="A318" s="15" t="s">
        <v>116</v>
      </c>
      <c r="B318" s="9"/>
    </row>
    <row r="319" spans="1:19" ht="11.1" customHeight="1">
      <c r="A319" s="14" t="str">
        <f xml:space="preserve"> HYPERLINK("#'目次'!B45","[40]")</f>
        <v>[40]</v>
      </c>
    </row>
    <row r="320" spans="1:19" ht="11.1" customHeight="1">
      <c r="A320" s="15" t="s">
        <v>116</v>
      </c>
      <c r="B320" s="5" t="s">
        <v>423</v>
      </c>
    </row>
    <row r="321" spans="1:11" ht="11.1" customHeight="1">
      <c r="A321" s="15" t="s">
        <v>116</v>
      </c>
      <c r="B321" s="5" t="s">
        <v>424</v>
      </c>
    </row>
    <row r="322" spans="1:11" ht="11.1" customHeight="1">
      <c r="A322" s="15" t="s">
        <v>116</v>
      </c>
      <c r="B322" s="5" t="s">
        <v>425</v>
      </c>
    </row>
    <row r="323" spans="1:11" ht="11.1" customHeight="1">
      <c r="A323" s="15" t="s">
        <v>116</v>
      </c>
      <c r="B323" s="5" t="s">
        <v>426</v>
      </c>
    </row>
    <row r="324" spans="1:11" ht="11.1" customHeight="1">
      <c r="A324" s="15" t="s">
        <v>116</v>
      </c>
      <c r="B324" s="5" t="s">
        <v>427</v>
      </c>
    </row>
    <row r="325" spans="1:11" s="11" customFormat="1" ht="90" customHeight="1">
      <c r="A325" s="16" t="s">
        <v>116</v>
      </c>
      <c r="B325" s="6" t="s">
        <v>120</v>
      </c>
      <c r="C325" s="6" t="s">
        <v>428</v>
      </c>
      <c r="D325" s="6" t="s">
        <v>429</v>
      </c>
      <c r="E325" s="6" t="s">
        <v>430</v>
      </c>
      <c r="F325" s="6" t="s">
        <v>431</v>
      </c>
      <c r="G325" s="6" t="s">
        <v>145</v>
      </c>
    </row>
    <row r="326" spans="1:11" ht="11.1" customHeight="1">
      <c r="A326" s="17" t="s">
        <v>123</v>
      </c>
      <c r="B326" s="7">
        <v>2335</v>
      </c>
      <c r="C326" s="7">
        <v>542</v>
      </c>
      <c r="D326" s="7">
        <v>767</v>
      </c>
      <c r="E326" s="7">
        <v>302</v>
      </c>
      <c r="F326" s="7">
        <v>329</v>
      </c>
      <c r="G326" s="7">
        <v>395</v>
      </c>
    </row>
    <row r="327" spans="1:11" ht="11.1" customHeight="1">
      <c r="A327" s="18" t="s">
        <v>124</v>
      </c>
      <c r="B327" s="8">
        <v>100</v>
      </c>
      <c r="C327" s="8">
        <v>23.211991000000001</v>
      </c>
      <c r="D327" s="8">
        <v>32.847966</v>
      </c>
      <c r="E327" s="8">
        <v>12.933619</v>
      </c>
      <c r="F327" s="8">
        <v>14.089936</v>
      </c>
      <c r="G327" s="8">
        <v>16.916488000000001</v>
      </c>
    </row>
    <row r="328" spans="1:11" ht="11.1" customHeight="1"/>
    <row r="329" spans="1:11" ht="11.1" customHeight="1">
      <c r="A329" s="15" t="s">
        <v>116</v>
      </c>
      <c r="B329" s="9"/>
    </row>
    <row r="330" spans="1:11" ht="11.1" customHeight="1">
      <c r="A330" s="14" t="str">
        <f xml:space="preserve"> HYPERLINK("#'目次'!B46","[41]")</f>
        <v>[41]</v>
      </c>
    </row>
    <row r="331" spans="1:11" ht="11.1" customHeight="1">
      <c r="A331" s="15" t="s">
        <v>116</v>
      </c>
      <c r="B331" s="5" t="s">
        <v>432</v>
      </c>
    </row>
    <row r="332" spans="1:11" ht="11.1" customHeight="1">
      <c r="A332" s="15" t="s">
        <v>116</v>
      </c>
      <c r="B332" s="5" t="s">
        <v>433</v>
      </c>
    </row>
    <row r="333" spans="1:11" ht="11.1" customHeight="1">
      <c r="A333" s="15" t="s">
        <v>116</v>
      </c>
      <c r="B333" s="5" t="s">
        <v>434</v>
      </c>
    </row>
    <row r="334" spans="1:11" ht="11.1" customHeight="1">
      <c r="A334" s="15" t="s">
        <v>116</v>
      </c>
      <c r="B334" s="5" t="s">
        <v>435</v>
      </c>
    </row>
    <row r="335" spans="1:11" s="11" customFormat="1" ht="90" customHeight="1">
      <c r="A335" s="16" t="s">
        <v>116</v>
      </c>
      <c r="B335" s="6" t="s">
        <v>120</v>
      </c>
      <c r="C335" s="6" t="s">
        <v>436</v>
      </c>
      <c r="D335" s="6" t="s">
        <v>437</v>
      </c>
      <c r="E335" s="6" t="s">
        <v>438</v>
      </c>
      <c r="F335" s="6" t="s">
        <v>439</v>
      </c>
      <c r="G335" s="6" t="s">
        <v>440</v>
      </c>
      <c r="H335" s="6" t="s">
        <v>441</v>
      </c>
      <c r="I335" s="6" t="s">
        <v>178</v>
      </c>
      <c r="J335" s="6" t="s">
        <v>442</v>
      </c>
      <c r="K335" s="6" t="s">
        <v>145</v>
      </c>
    </row>
    <row r="336" spans="1:11" ht="11.1" customHeight="1">
      <c r="A336" s="17" t="s">
        <v>123</v>
      </c>
      <c r="B336" s="7">
        <v>1611</v>
      </c>
      <c r="C336" s="7">
        <v>708</v>
      </c>
      <c r="D336" s="7">
        <v>1429</v>
      </c>
      <c r="E336" s="7">
        <v>162</v>
      </c>
      <c r="F336" s="7">
        <v>435</v>
      </c>
      <c r="G336" s="7">
        <v>203</v>
      </c>
      <c r="H336" s="7">
        <v>171</v>
      </c>
      <c r="I336" s="7">
        <v>57</v>
      </c>
      <c r="J336" s="7">
        <v>8</v>
      </c>
      <c r="K336" s="7">
        <v>23</v>
      </c>
    </row>
    <row r="337" spans="1:11" ht="11.1" customHeight="1">
      <c r="A337" s="18" t="s">
        <v>124</v>
      </c>
      <c r="B337" s="8">
        <v>100</v>
      </c>
      <c r="C337" s="8">
        <v>43.947857999999997</v>
      </c>
      <c r="D337" s="8">
        <v>88.702669</v>
      </c>
      <c r="E337" s="8">
        <v>10.055866</v>
      </c>
      <c r="F337" s="8">
        <v>27.001861999999999</v>
      </c>
      <c r="G337" s="8">
        <v>12.600868999999999</v>
      </c>
      <c r="H337" s="8">
        <v>10.614525</v>
      </c>
      <c r="I337" s="8">
        <v>3.5381749999999998</v>
      </c>
      <c r="J337" s="8">
        <v>0.49658600000000003</v>
      </c>
      <c r="K337" s="8">
        <v>1.4276850000000001</v>
      </c>
    </row>
    <row r="338" spans="1:11" ht="11.1" customHeight="1"/>
    <row r="339" spans="1:11" ht="11.1" customHeight="1">
      <c r="A339" s="15" t="s">
        <v>116</v>
      </c>
      <c r="B339" s="9"/>
    </row>
    <row r="340" spans="1:11" ht="11.1" customHeight="1">
      <c r="A340" s="14" t="str">
        <f xml:space="preserve"> HYPERLINK("#'目次'!B47","[42]")</f>
        <v>[42]</v>
      </c>
    </row>
    <row r="341" spans="1:11" ht="11.1" customHeight="1">
      <c r="A341" s="15" t="s">
        <v>116</v>
      </c>
      <c r="B341" s="5" t="s">
        <v>118</v>
      </c>
    </row>
    <row r="342" spans="1:11" ht="11.1" customHeight="1">
      <c r="A342" s="15" t="s">
        <v>116</v>
      </c>
      <c r="B342" s="5" t="s">
        <v>443</v>
      </c>
    </row>
    <row r="343" spans="1:11" ht="11.1" customHeight="1">
      <c r="A343" s="15" t="s">
        <v>116</v>
      </c>
      <c r="B343" s="5" t="s">
        <v>444</v>
      </c>
    </row>
    <row r="344" spans="1:11" ht="11.1" customHeight="1">
      <c r="A344" s="15" t="s">
        <v>116</v>
      </c>
      <c r="B344" s="5" t="s">
        <v>445</v>
      </c>
    </row>
    <row r="345" spans="1:11" ht="11.1" customHeight="1">
      <c r="A345" s="15" t="s">
        <v>116</v>
      </c>
      <c r="B345" s="5" t="s">
        <v>446</v>
      </c>
    </row>
    <row r="346" spans="1:11" s="11" customFormat="1" ht="90" customHeight="1">
      <c r="A346" s="16" t="s">
        <v>116</v>
      </c>
      <c r="B346" s="6" t="s">
        <v>120</v>
      </c>
      <c r="C346" s="6" t="s">
        <v>447</v>
      </c>
      <c r="D346" s="6" t="s">
        <v>448</v>
      </c>
      <c r="E346" s="6" t="s">
        <v>449</v>
      </c>
      <c r="F346" s="6" t="s">
        <v>450</v>
      </c>
      <c r="G346" s="6" t="s">
        <v>451</v>
      </c>
      <c r="H346" s="6" t="s">
        <v>178</v>
      </c>
      <c r="I346" s="6" t="s">
        <v>145</v>
      </c>
    </row>
    <row r="347" spans="1:11" ht="11.1" customHeight="1">
      <c r="A347" s="17" t="s">
        <v>123</v>
      </c>
      <c r="B347" s="7">
        <v>2677</v>
      </c>
      <c r="C347" s="7">
        <v>267</v>
      </c>
      <c r="D347" s="7">
        <v>22</v>
      </c>
      <c r="E347" s="7">
        <v>28</v>
      </c>
      <c r="F347" s="7">
        <v>463</v>
      </c>
      <c r="G347" s="7">
        <v>1593</v>
      </c>
      <c r="H347" s="7">
        <v>125</v>
      </c>
      <c r="I347" s="7">
        <v>179</v>
      </c>
    </row>
    <row r="348" spans="1:11" ht="11.1" customHeight="1">
      <c r="A348" s="18" t="s">
        <v>124</v>
      </c>
      <c r="B348" s="8">
        <v>100</v>
      </c>
      <c r="C348" s="8">
        <v>9.9738509999999998</v>
      </c>
      <c r="D348" s="8">
        <v>0.82181499999999996</v>
      </c>
      <c r="E348" s="8">
        <v>1.045947</v>
      </c>
      <c r="F348" s="8">
        <v>17.295480000000001</v>
      </c>
      <c r="G348" s="8">
        <v>59.506911000000002</v>
      </c>
      <c r="H348" s="8">
        <v>4.6694060000000004</v>
      </c>
      <c r="I348" s="8">
        <v>6.6865889999999997</v>
      </c>
    </row>
    <row r="349" spans="1:11" ht="11.1" customHeight="1"/>
    <row r="350" spans="1:11" ht="11.1" customHeight="1">
      <c r="A350" s="15" t="s">
        <v>116</v>
      </c>
      <c r="B350" s="9"/>
    </row>
    <row r="351" spans="1:11" ht="11.1" customHeight="1">
      <c r="A351" s="14" t="str">
        <f xml:space="preserve"> HYPERLINK("#'目次'!B48","[43]")</f>
        <v>[43]</v>
      </c>
    </row>
    <row r="352" spans="1:11" ht="11.1" customHeight="1">
      <c r="A352" s="15" t="s">
        <v>116</v>
      </c>
      <c r="B352" s="5" t="s">
        <v>452</v>
      </c>
    </row>
    <row r="353" spans="1:13" ht="11.1" customHeight="1">
      <c r="A353" s="15" t="s">
        <v>116</v>
      </c>
      <c r="B353" s="5" t="s">
        <v>453</v>
      </c>
    </row>
    <row r="354" spans="1:13" s="11" customFormat="1" ht="90" customHeight="1">
      <c r="A354" s="16" t="s">
        <v>116</v>
      </c>
      <c r="B354" s="6" t="s">
        <v>120</v>
      </c>
      <c r="C354" s="6" t="s">
        <v>454</v>
      </c>
      <c r="D354" s="6" t="s">
        <v>455</v>
      </c>
      <c r="E354" s="6" t="s">
        <v>456</v>
      </c>
      <c r="F354" s="6" t="s">
        <v>457</v>
      </c>
      <c r="G354" s="6" t="s">
        <v>178</v>
      </c>
      <c r="H354" s="6" t="s">
        <v>458</v>
      </c>
      <c r="I354" s="6" t="s">
        <v>145</v>
      </c>
    </row>
    <row r="355" spans="1:13" ht="11.1" customHeight="1">
      <c r="A355" s="17" t="s">
        <v>123</v>
      </c>
      <c r="B355" s="7">
        <v>2677</v>
      </c>
      <c r="C355" s="7">
        <v>1600</v>
      </c>
      <c r="D355" s="7">
        <v>249</v>
      </c>
      <c r="E355" s="7">
        <v>133</v>
      </c>
      <c r="F355" s="7">
        <v>13</v>
      </c>
      <c r="G355" s="7">
        <v>216</v>
      </c>
      <c r="H355" s="7">
        <v>289</v>
      </c>
      <c r="I355" s="7">
        <v>177</v>
      </c>
    </row>
    <row r="356" spans="1:13" ht="11.1" customHeight="1">
      <c r="A356" s="18" t="s">
        <v>124</v>
      </c>
      <c r="B356" s="8">
        <v>100</v>
      </c>
      <c r="C356" s="8">
        <v>59.768397</v>
      </c>
      <c r="D356" s="8">
        <v>9.3014569999999992</v>
      </c>
      <c r="E356" s="8">
        <v>4.968248</v>
      </c>
      <c r="F356" s="8">
        <v>0.48561799999999999</v>
      </c>
      <c r="G356" s="8">
        <v>8.0687339999999992</v>
      </c>
      <c r="H356" s="8">
        <v>10.795667</v>
      </c>
      <c r="I356" s="8">
        <v>6.6118790000000001</v>
      </c>
    </row>
    <row r="357" spans="1:13" ht="11.1" customHeight="1"/>
    <row r="358" spans="1:13" ht="11.1" customHeight="1">
      <c r="A358" s="15" t="s">
        <v>116</v>
      </c>
      <c r="B358" s="9"/>
    </row>
    <row r="359" spans="1:13" ht="11.1" customHeight="1">
      <c r="A359" s="14" t="str">
        <f xml:space="preserve"> HYPERLINK("#'目次'!B49","[44]")</f>
        <v>[44]</v>
      </c>
    </row>
    <row r="360" spans="1:13" ht="11.1" customHeight="1">
      <c r="A360" s="15" t="s">
        <v>116</v>
      </c>
      <c r="B360" s="5" t="s">
        <v>459</v>
      </c>
    </row>
    <row r="361" spans="1:13" ht="11.1" customHeight="1">
      <c r="A361" s="15" t="s">
        <v>116</v>
      </c>
      <c r="B361" s="5" t="s">
        <v>118</v>
      </c>
    </row>
    <row r="362" spans="1:13" ht="11.1" customHeight="1">
      <c r="A362" s="15" t="s">
        <v>116</v>
      </c>
      <c r="B362" s="5" t="s">
        <v>460</v>
      </c>
    </row>
    <row r="363" spans="1:13" s="11" customFormat="1" ht="120">
      <c r="A363" s="16" t="s">
        <v>116</v>
      </c>
      <c r="B363" s="6" t="s">
        <v>120</v>
      </c>
      <c r="C363" s="6" t="s">
        <v>461</v>
      </c>
      <c r="D363" s="6" t="s">
        <v>462</v>
      </c>
      <c r="E363" s="6" t="s">
        <v>463</v>
      </c>
      <c r="F363" s="6" t="s">
        <v>464</v>
      </c>
      <c r="G363" s="6" t="s">
        <v>465</v>
      </c>
      <c r="H363" s="6" t="s">
        <v>466</v>
      </c>
      <c r="I363" s="6" t="s">
        <v>467</v>
      </c>
      <c r="J363" s="6" t="s">
        <v>468</v>
      </c>
      <c r="K363" s="6" t="s">
        <v>469</v>
      </c>
      <c r="L363" s="6" t="s">
        <v>178</v>
      </c>
      <c r="M363" s="6" t="s">
        <v>145</v>
      </c>
    </row>
    <row r="364" spans="1:13" ht="11.1" customHeight="1">
      <c r="A364" s="17" t="s">
        <v>123</v>
      </c>
      <c r="B364" s="7">
        <v>2677</v>
      </c>
      <c r="C364" s="7">
        <v>2151</v>
      </c>
      <c r="D364" s="7">
        <v>617</v>
      </c>
      <c r="E364" s="7">
        <v>1870</v>
      </c>
      <c r="F364" s="7">
        <v>158</v>
      </c>
      <c r="G364" s="7">
        <v>833</v>
      </c>
      <c r="H364" s="7">
        <v>1163</v>
      </c>
      <c r="I364" s="7">
        <v>917</v>
      </c>
      <c r="J364" s="7">
        <v>628</v>
      </c>
      <c r="K364" s="7">
        <v>1363</v>
      </c>
      <c r="L364" s="7">
        <v>126</v>
      </c>
      <c r="M364" s="7">
        <v>161</v>
      </c>
    </row>
    <row r="365" spans="1:13" ht="11.1" customHeight="1">
      <c r="A365" s="18" t="s">
        <v>124</v>
      </c>
      <c r="B365" s="8">
        <v>100</v>
      </c>
      <c r="C365" s="8">
        <v>80.351139000000003</v>
      </c>
      <c r="D365" s="8">
        <v>23.048188</v>
      </c>
      <c r="E365" s="8">
        <v>69.854315</v>
      </c>
      <c r="F365" s="8">
        <v>5.9021290000000004</v>
      </c>
      <c r="G365" s="8">
        <v>31.116921999999999</v>
      </c>
      <c r="H365" s="8">
        <v>43.444153999999997</v>
      </c>
      <c r="I365" s="8">
        <v>34.254762999999997</v>
      </c>
      <c r="J365" s="8">
        <v>23.459095999999999</v>
      </c>
      <c r="K365" s="8">
        <v>50.915204000000003</v>
      </c>
      <c r="L365" s="8">
        <v>4.7067610000000002</v>
      </c>
      <c r="M365" s="8">
        <v>6.014195</v>
      </c>
    </row>
    <row r="366" spans="1:13" ht="11.1" customHeight="1"/>
    <row r="367" spans="1:13" ht="11.1" customHeight="1">
      <c r="A367" s="15" t="s">
        <v>116</v>
      </c>
      <c r="B367" s="9"/>
    </row>
    <row r="368" spans="1:13" ht="11.1" customHeight="1">
      <c r="A368" s="14" t="str">
        <f xml:space="preserve"> HYPERLINK("#'目次'!B50","[45]")</f>
        <v>[45]</v>
      </c>
    </row>
    <row r="369" spans="1:16" ht="11.1" customHeight="1">
      <c r="A369" s="15" t="s">
        <v>116</v>
      </c>
      <c r="B369" s="5" t="s">
        <v>470</v>
      </c>
    </row>
    <row r="370" spans="1:16" ht="11.1" customHeight="1">
      <c r="A370" s="15" t="s">
        <v>116</v>
      </c>
      <c r="B370" s="5" t="s">
        <v>471</v>
      </c>
    </row>
    <row r="371" spans="1:16" s="11" customFormat="1" ht="90" customHeight="1">
      <c r="A371" s="16" t="s">
        <v>116</v>
      </c>
      <c r="B371" s="6" t="s">
        <v>120</v>
      </c>
      <c r="C371" s="6" t="s">
        <v>472</v>
      </c>
      <c r="D371" s="6" t="s">
        <v>473</v>
      </c>
      <c r="E371" s="6" t="s">
        <v>474</v>
      </c>
      <c r="F371" s="6" t="s">
        <v>475</v>
      </c>
      <c r="G371" s="6" t="s">
        <v>476</v>
      </c>
      <c r="H371" s="6" t="s">
        <v>477</v>
      </c>
      <c r="I371" s="6" t="s">
        <v>145</v>
      </c>
    </row>
    <row r="372" spans="1:16" ht="11.1" customHeight="1">
      <c r="A372" s="17" t="s">
        <v>123</v>
      </c>
      <c r="B372" s="7">
        <v>2677</v>
      </c>
      <c r="C372" s="7">
        <v>1483</v>
      </c>
      <c r="D372" s="7">
        <v>681</v>
      </c>
      <c r="E372" s="7">
        <v>175</v>
      </c>
      <c r="F372" s="7">
        <v>69</v>
      </c>
      <c r="G372" s="7">
        <v>13</v>
      </c>
      <c r="H372" s="7">
        <v>92</v>
      </c>
      <c r="I372" s="7">
        <v>164</v>
      </c>
    </row>
    <row r="373" spans="1:16" ht="11.1" customHeight="1">
      <c r="A373" s="18" t="s">
        <v>124</v>
      </c>
      <c r="B373" s="8">
        <v>100</v>
      </c>
      <c r="C373" s="8">
        <v>55.397832999999999</v>
      </c>
      <c r="D373" s="8">
        <v>25.438924</v>
      </c>
      <c r="E373" s="8">
        <v>6.5371680000000003</v>
      </c>
      <c r="F373" s="8">
        <v>2.577512</v>
      </c>
      <c r="G373" s="8">
        <v>0.48561799999999999</v>
      </c>
      <c r="H373" s="8">
        <v>3.4366829999999999</v>
      </c>
      <c r="I373" s="8">
        <v>6.1262610000000004</v>
      </c>
    </row>
    <row r="374" spans="1:16" ht="11.1" customHeight="1"/>
    <row r="375" spans="1:16" ht="11.1" customHeight="1">
      <c r="A375" s="15" t="s">
        <v>116</v>
      </c>
      <c r="B375" s="9"/>
    </row>
    <row r="376" spans="1:16" ht="11.1" customHeight="1">
      <c r="A376" s="14" t="str">
        <f xml:space="preserve"> HYPERLINK("#'目次'!B51","[46]")</f>
        <v>[46]</v>
      </c>
    </row>
    <row r="377" spans="1:16" ht="11.1" customHeight="1">
      <c r="A377" s="15" t="s">
        <v>116</v>
      </c>
      <c r="B377" s="5" t="s">
        <v>118</v>
      </c>
    </row>
    <row r="378" spans="1:16" ht="11.1" customHeight="1">
      <c r="A378" s="15" t="s">
        <v>116</v>
      </c>
      <c r="B378" s="5" t="s">
        <v>478</v>
      </c>
    </row>
    <row r="379" spans="1:16" ht="11.1" customHeight="1">
      <c r="A379" s="15" t="s">
        <v>116</v>
      </c>
      <c r="B379" s="5" t="s">
        <v>479</v>
      </c>
    </row>
    <row r="380" spans="1:16" s="11" customFormat="1" ht="90" customHeight="1">
      <c r="A380" s="16" t="s">
        <v>116</v>
      </c>
      <c r="B380" s="6" t="s">
        <v>120</v>
      </c>
      <c r="C380" s="6" t="s">
        <v>480</v>
      </c>
      <c r="D380" s="6" t="s">
        <v>481</v>
      </c>
      <c r="E380" s="6" t="s">
        <v>482</v>
      </c>
      <c r="F380" s="6" t="s">
        <v>483</v>
      </c>
      <c r="G380" s="6" t="s">
        <v>484</v>
      </c>
      <c r="H380" s="6" t="s">
        <v>485</v>
      </c>
      <c r="I380" s="6" t="s">
        <v>486</v>
      </c>
      <c r="J380" s="6" t="s">
        <v>487</v>
      </c>
      <c r="K380" s="6" t="s">
        <v>488</v>
      </c>
      <c r="L380" s="6" t="s">
        <v>489</v>
      </c>
      <c r="M380" s="6" t="s">
        <v>490</v>
      </c>
      <c r="N380" s="6" t="s">
        <v>491</v>
      </c>
      <c r="O380" s="6" t="s">
        <v>178</v>
      </c>
      <c r="P380" s="6" t="s">
        <v>145</v>
      </c>
    </row>
    <row r="381" spans="1:16" ht="11.1" customHeight="1">
      <c r="A381" s="17" t="s">
        <v>123</v>
      </c>
      <c r="B381" s="7">
        <v>2677</v>
      </c>
      <c r="C381" s="7">
        <v>1341</v>
      </c>
      <c r="D381" s="7">
        <v>523</v>
      </c>
      <c r="E381" s="7">
        <v>116</v>
      </c>
      <c r="F381" s="7">
        <v>25</v>
      </c>
      <c r="G381" s="7">
        <v>68</v>
      </c>
      <c r="H381" s="7">
        <v>1248</v>
      </c>
      <c r="I381" s="7">
        <v>725</v>
      </c>
      <c r="J381" s="7">
        <v>550</v>
      </c>
      <c r="K381" s="7">
        <v>563</v>
      </c>
      <c r="L381" s="7">
        <v>319</v>
      </c>
      <c r="M381" s="7">
        <v>6</v>
      </c>
      <c r="N381" s="7">
        <v>42</v>
      </c>
      <c r="O381" s="7">
        <v>39</v>
      </c>
      <c r="P381" s="7">
        <v>193</v>
      </c>
    </row>
    <row r="382" spans="1:16" ht="11.1" customHeight="1">
      <c r="A382" s="18" t="s">
        <v>124</v>
      </c>
      <c r="B382" s="8">
        <v>100</v>
      </c>
      <c r="C382" s="8">
        <v>50.093387999999997</v>
      </c>
      <c r="D382" s="8">
        <v>19.536795000000001</v>
      </c>
      <c r="E382" s="8">
        <v>4.3332090000000001</v>
      </c>
      <c r="F382" s="8">
        <v>0.93388099999999996</v>
      </c>
      <c r="G382" s="8">
        <v>2.5401570000000002</v>
      </c>
      <c r="H382" s="8">
        <v>46.619349999999997</v>
      </c>
      <c r="I382" s="8">
        <v>27.082554999999999</v>
      </c>
      <c r="J382" s="8">
        <v>20.545387000000002</v>
      </c>
      <c r="K382" s="8">
        <v>21.031005</v>
      </c>
      <c r="L382" s="8">
        <v>11.916323999999999</v>
      </c>
      <c r="M382" s="8">
        <v>0.224131</v>
      </c>
      <c r="N382" s="8">
        <v>1.5689200000000001</v>
      </c>
      <c r="O382" s="8">
        <v>1.456855</v>
      </c>
      <c r="P382" s="8">
        <v>7.2095630000000002</v>
      </c>
    </row>
    <row r="383" spans="1:16" ht="11.1" customHeight="1"/>
    <row r="384" spans="1:16" ht="11.1" customHeight="1">
      <c r="A384" s="15" t="s">
        <v>116</v>
      </c>
      <c r="B384" s="9"/>
    </row>
    <row r="385" spans="1:8" ht="11.1" customHeight="1">
      <c r="A385" s="14" t="str">
        <f xml:space="preserve"> HYPERLINK("#'目次'!B52","[47]")</f>
        <v>[47]</v>
      </c>
    </row>
    <row r="386" spans="1:8" ht="11.1" customHeight="1">
      <c r="A386" s="15" t="s">
        <v>116</v>
      </c>
      <c r="B386" s="5" t="s">
        <v>492</v>
      </c>
    </row>
    <row r="387" spans="1:8" ht="11.1" customHeight="1">
      <c r="A387" s="15" t="s">
        <v>116</v>
      </c>
      <c r="B387" s="5" t="s">
        <v>493</v>
      </c>
    </row>
    <row r="388" spans="1:8" ht="11.1" customHeight="1">
      <c r="A388" s="15" t="s">
        <v>116</v>
      </c>
      <c r="B388" s="5" t="s">
        <v>494</v>
      </c>
    </row>
    <row r="389" spans="1:8" s="11" customFormat="1" ht="90" customHeight="1">
      <c r="A389" s="16" t="s">
        <v>116</v>
      </c>
      <c r="B389" s="6" t="s">
        <v>120</v>
      </c>
      <c r="C389" s="6" t="s">
        <v>495</v>
      </c>
      <c r="D389" s="6" t="s">
        <v>496</v>
      </c>
      <c r="E389" s="6" t="s">
        <v>497</v>
      </c>
      <c r="F389" s="6" t="s">
        <v>498</v>
      </c>
      <c r="G389" s="6" t="s">
        <v>499</v>
      </c>
      <c r="H389" s="6" t="s">
        <v>145</v>
      </c>
    </row>
    <row r="390" spans="1:8" ht="11.1" customHeight="1">
      <c r="A390" s="17" t="s">
        <v>123</v>
      </c>
      <c r="B390" s="7">
        <v>1274</v>
      </c>
      <c r="C390" s="7">
        <v>791</v>
      </c>
      <c r="D390" s="7">
        <v>330</v>
      </c>
      <c r="E390" s="7">
        <v>98</v>
      </c>
      <c r="F390" s="7">
        <v>44</v>
      </c>
      <c r="G390" s="7">
        <v>3</v>
      </c>
      <c r="H390" s="7">
        <v>8</v>
      </c>
    </row>
    <row r="391" spans="1:8" ht="11.1" customHeight="1">
      <c r="A391" s="18" t="s">
        <v>124</v>
      </c>
      <c r="B391" s="8">
        <v>100</v>
      </c>
      <c r="C391" s="8">
        <v>62.087912000000003</v>
      </c>
      <c r="D391" s="8">
        <v>25.902668999999999</v>
      </c>
      <c r="E391" s="8">
        <v>7.6923079999999997</v>
      </c>
      <c r="F391" s="8">
        <v>3.4536889999999998</v>
      </c>
      <c r="G391" s="8">
        <v>0.23547899999999999</v>
      </c>
      <c r="H391" s="8">
        <v>0.62794300000000003</v>
      </c>
    </row>
    <row r="392" spans="1:8" ht="11.1" customHeight="1"/>
    <row r="393" spans="1:8" ht="11.1" customHeight="1">
      <c r="A393" s="15" t="s">
        <v>116</v>
      </c>
      <c r="B393" s="9"/>
    </row>
    <row r="394" spans="1:8" ht="11.1" customHeight="1">
      <c r="A394" s="14" t="str">
        <f xml:space="preserve"> HYPERLINK("#'目次'!B53","[48]")</f>
        <v>[48]</v>
      </c>
    </row>
    <row r="395" spans="1:8" ht="11.1" customHeight="1">
      <c r="A395" s="15" t="s">
        <v>116</v>
      </c>
      <c r="B395" s="5" t="s">
        <v>492</v>
      </c>
    </row>
    <row r="396" spans="1:8" ht="11.1" customHeight="1">
      <c r="A396" s="15" t="s">
        <v>116</v>
      </c>
      <c r="B396" s="5" t="s">
        <v>500</v>
      </c>
    </row>
    <row r="397" spans="1:8" ht="11.1" customHeight="1">
      <c r="A397" s="15" t="s">
        <v>116</v>
      </c>
      <c r="B397" s="5" t="s">
        <v>501</v>
      </c>
    </row>
    <row r="398" spans="1:8" s="11" customFormat="1" ht="108">
      <c r="A398" s="16" t="s">
        <v>116</v>
      </c>
      <c r="B398" s="6" t="s">
        <v>120</v>
      </c>
      <c r="C398" s="6" t="s">
        <v>502</v>
      </c>
      <c r="D398" s="6" t="s">
        <v>503</v>
      </c>
      <c r="E398" s="6" t="s">
        <v>504</v>
      </c>
      <c r="F398" s="6" t="s">
        <v>505</v>
      </c>
      <c r="G398" s="6" t="s">
        <v>506</v>
      </c>
      <c r="H398" s="6" t="s">
        <v>145</v>
      </c>
    </row>
    <row r="399" spans="1:8" ht="11.1" customHeight="1">
      <c r="A399" s="17" t="s">
        <v>123</v>
      </c>
      <c r="B399" s="7">
        <v>1274</v>
      </c>
      <c r="C399" s="7">
        <v>490</v>
      </c>
      <c r="D399" s="7">
        <v>530</v>
      </c>
      <c r="E399" s="7">
        <v>64</v>
      </c>
      <c r="F399" s="7">
        <v>65</v>
      </c>
      <c r="G399" s="7">
        <v>91</v>
      </c>
      <c r="H399" s="7">
        <v>34</v>
      </c>
    </row>
    <row r="400" spans="1:8" ht="11.1" customHeight="1">
      <c r="A400" s="18" t="s">
        <v>124</v>
      </c>
      <c r="B400" s="8">
        <v>100</v>
      </c>
      <c r="C400" s="8">
        <v>38.461537999999997</v>
      </c>
      <c r="D400" s="8">
        <v>41.601255999999999</v>
      </c>
      <c r="E400" s="8">
        <v>5.0235479999999999</v>
      </c>
      <c r="F400" s="8">
        <v>5.1020409999999998</v>
      </c>
      <c r="G400" s="8">
        <v>7.1428570000000002</v>
      </c>
      <c r="H400" s="8">
        <v>2.6687599999999998</v>
      </c>
    </row>
    <row r="401" spans="1:19" ht="11.1" customHeight="1"/>
    <row r="402" spans="1:19" ht="11.1" customHeight="1">
      <c r="A402" s="15" t="s">
        <v>116</v>
      </c>
      <c r="B402" s="9"/>
    </row>
    <row r="403" spans="1:19" ht="11.1" customHeight="1">
      <c r="A403" s="14" t="str">
        <f xml:space="preserve"> HYPERLINK("#'目次'!B54","[49]")</f>
        <v>[49]</v>
      </c>
    </row>
    <row r="404" spans="1:19" ht="11.1" customHeight="1">
      <c r="A404" s="15" t="s">
        <v>116</v>
      </c>
      <c r="B404" s="5" t="s">
        <v>118</v>
      </c>
    </row>
    <row r="405" spans="1:19" ht="11.1" customHeight="1">
      <c r="A405" s="15" t="s">
        <v>116</v>
      </c>
      <c r="B405" s="5" t="s">
        <v>507</v>
      </c>
    </row>
    <row r="406" spans="1:19" ht="11.1" customHeight="1">
      <c r="A406" s="15" t="s">
        <v>116</v>
      </c>
      <c r="B406" s="5" t="s">
        <v>508</v>
      </c>
    </row>
    <row r="407" spans="1:19" s="11" customFormat="1" ht="92.25" customHeight="1">
      <c r="A407" s="16" t="s">
        <v>116</v>
      </c>
      <c r="B407" s="6" t="s">
        <v>120</v>
      </c>
      <c r="C407" s="6" t="s">
        <v>509</v>
      </c>
      <c r="D407" s="6" t="s">
        <v>510</v>
      </c>
      <c r="E407" s="6" t="s">
        <v>511</v>
      </c>
      <c r="F407" s="6" t="s">
        <v>512</v>
      </c>
      <c r="G407" s="6" t="s">
        <v>513</v>
      </c>
      <c r="H407" s="6" t="s">
        <v>514</v>
      </c>
      <c r="I407" s="6" t="s">
        <v>515</v>
      </c>
      <c r="J407" s="6" t="s">
        <v>516</v>
      </c>
      <c r="K407" s="6" t="s">
        <v>517</v>
      </c>
      <c r="L407" s="6" t="s">
        <v>518</v>
      </c>
      <c r="M407" s="6" t="s">
        <v>178</v>
      </c>
      <c r="N407" s="6" t="s">
        <v>422</v>
      </c>
      <c r="O407" s="6" t="s">
        <v>145</v>
      </c>
    </row>
    <row r="408" spans="1:19" ht="11.1" customHeight="1">
      <c r="A408" s="17" t="s">
        <v>123</v>
      </c>
      <c r="B408" s="7">
        <v>2677</v>
      </c>
      <c r="C408" s="7">
        <v>640</v>
      </c>
      <c r="D408" s="7">
        <v>636</v>
      </c>
      <c r="E408" s="7">
        <v>180</v>
      </c>
      <c r="F408" s="7">
        <v>175</v>
      </c>
      <c r="G408" s="7">
        <v>575</v>
      </c>
      <c r="H408" s="7">
        <v>163</v>
      </c>
      <c r="I408" s="7">
        <v>258</v>
      </c>
      <c r="J408" s="7">
        <v>343</v>
      </c>
      <c r="K408" s="7">
        <v>260</v>
      </c>
      <c r="L408" s="7">
        <v>161</v>
      </c>
      <c r="M408" s="7">
        <v>86</v>
      </c>
      <c r="N408" s="7">
        <v>1051</v>
      </c>
      <c r="O408" s="7">
        <v>73</v>
      </c>
    </row>
    <row r="409" spans="1:19" ht="11.1" customHeight="1">
      <c r="A409" s="18" t="s">
        <v>124</v>
      </c>
      <c r="B409" s="8">
        <v>100</v>
      </c>
      <c r="C409" s="8">
        <v>23.907359</v>
      </c>
      <c r="D409" s="8">
        <v>23.757937999999999</v>
      </c>
      <c r="E409" s="8">
        <v>6.7239449999999996</v>
      </c>
      <c r="F409" s="8">
        <v>6.5371680000000003</v>
      </c>
      <c r="G409" s="8">
        <v>21.479268000000001</v>
      </c>
      <c r="H409" s="8">
        <v>6.0889049999999996</v>
      </c>
      <c r="I409" s="8">
        <v>9.6376539999999995</v>
      </c>
      <c r="J409" s="8">
        <v>12.812849999999999</v>
      </c>
      <c r="K409" s="8">
        <v>9.7123650000000001</v>
      </c>
      <c r="L409" s="8">
        <v>6.014195</v>
      </c>
      <c r="M409" s="8">
        <v>3.2125509999999999</v>
      </c>
      <c r="N409" s="8">
        <v>39.260365999999998</v>
      </c>
      <c r="O409" s="8">
        <v>2.7269329999999998</v>
      </c>
    </row>
    <row r="410" spans="1:19" ht="11.1" customHeight="1"/>
    <row r="411" spans="1:19" ht="11.1" customHeight="1">
      <c r="A411" s="15" t="s">
        <v>116</v>
      </c>
      <c r="B411" s="9"/>
    </row>
    <row r="412" spans="1:19" ht="11.1" customHeight="1">
      <c r="A412" s="14" t="str">
        <f xml:space="preserve"> HYPERLINK("#'目次'!B55","[50]")</f>
        <v>[50]</v>
      </c>
    </row>
    <row r="413" spans="1:19" ht="11.1" customHeight="1">
      <c r="A413" s="15" t="s">
        <v>116</v>
      </c>
      <c r="B413" s="5" t="s">
        <v>519</v>
      </c>
    </row>
    <row r="414" spans="1:19" ht="11.1" customHeight="1">
      <c r="A414" s="15" t="s">
        <v>116</v>
      </c>
      <c r="B414" s="5" t="s">
        <v>520</v>
      </c>
    </row>
    <row r="415" spans="1:19" s="11" customFormat="1" ht="90" customHeight="1">
      <c r="A415" s="16" t="s">
        <v>116</v>
      </c>
      <c r="B415" s="6" t="s">
        <v>120</v>
      </c>
      <c r="C415" s="6" t="s">
        <v>521</v>
      </c>
      <c r="D415" s="6" t="s">
        <v>522</v>
      </c>
      <c r="E415" s="6" t="s">
        <v>523</v>
      </c>
      <c r="F415" s="6" t="s">
        <v>524</v>
      </c>
      <c r="G415" s="6" t="s">
        <v>525</v>
      </c>
      <c r="H415" s="6" t="s">
        <v>526</v>
      </c>
      <c r="I415" s="6" t="s">
        <v>527</v>
      </c>
      <c r="J415" s="6" t="s">
        <v>528</v>
      </c>
      <c r="K415" s="6" t="s">
        <v>529</v>
      </c>
      <c r="L415" s="6" t="s">
        <v>530</v>
      </c>
      <c r="M415" s="6" t="s">
        <v>531</v>
      </c>
      <c r="N415" s="6" t="s">
        <v>532</v>
      </c>
      <c r="O415" s="6" t="s">
        <v>533</v>
      </c>
      <c r="P415" s="6" t="s">
        <v>534</v>
      </c>
      <c r="Q415" s="6" t="s">
        <v>178</v>
      </c>
      <c r="R415" s="6" t="s">
        <v>422</v>
      </c>
      <c r="S415" s="6" t="s">
        <v>145</v>
      </c>
    </row>
    <row r="416" spans="1:19" ht="11.1" customHeight="1">
      <c r="A416" s="17" t="s">
        <v>123</v>
      </c>
      <c r="B416" s="7">
        <v>2677</v>
      </c>
      <c r="C416" s="7">
        <v>1480</v>
      </c>
      <c r="D416" s="7">
        <v>1280</v>
      </c>
      <c r="E416" s="7">
        <v>1167</v>
      </c>
      <c r="F416" s="7">
        <v>715</v>
      </c>
      <c r="G416" s="7">
        <v>387</v>
      </c>
      <c r="H416" s="7">
        <v>404</v>
      </c>
      <c r="I416" s="7">
        <v>595</v>
      </c>
      <c r="J416" s="7">
        <v>215</v>
      </c>
      <c r="K416" s="7">
        <v>248</v>
      </c>
      <c r="L416" s="7">
        <v>255</v>
      </c>
      <c r="M416" s="7">
        <v>291</v>
      </c>
      <c r="N416" s="7">
        <v>338</v>
      </c>
      <c r="O416" s="7">
        <v>812</v>
      </c>
      <c r="P416" s="7">
        <v>816</v>
      </c>
      <c r="Q416" s="7">
        <v>69</v>
      </c>
      <c r="R416" s="7">
        <v>246</v>
      </c>
      <c r="S416" s="7">
        <v>47</v>
      </c>
    </row>
    <row r="417" spans="1:19" ht="11.1" customHeight="1">
      <c r="A417" s="18" t="s">
        <v>124</v>
      </c>
      <c r="B417" s="8">
        <v>100</v>
      </c>
      <c r="C417" s="8">
        <v>55.285767999999997</v>
      </c>
      <c r="D417" s="8">
        <v>47.814717999999999</v>
      </c>
      <c r="E417" s="8">
        <v>43.593575000000001</v>
      </c>
      <c r="F417" s="8">
        <v>26.709002999999999</v>
      </c>
      <c r="G417" s="8">
        <v>14.456481</v>
      </c>
      <c r="H417" s="8">
        <v>15.091519999999999</v>
      </c>
      <c r="I417" s="8">
        <v>22.226372999999999</v>
      </c>
      <c r="J417" s="8">
        <v>8.0313780000000001</v>
      </c>
      <c r="K417" s="8">
        <v>9.2641019999999994</v>
      </c>
      <c r="L417" s="8">
        <v>9.5255880000000008</v>
      </c>
      <c r="M417" s="8">
        <v>10.870377</v>
      </c>
      <c r="N417" s="8">
        <v>12.626073999999999</v>
      </c>
      <c r="O417" s="8">
        <v>30.332462</v>
      </c>
      <c r="P417" s="8">
        <v>30.481883</v>
      </c>
      <c r="Q417" s="8">
        <v>2.577512</v>
      </c>
      <c r="R417" s="8">
        <v>9.1893910000000005</v>
      </c>
      <c r="S417" s="8">
        <v>1.7556970000000001</v>
      </c>
    </row>
    <row r="418" spans="1:19" ht="11.1" customHeight="1"/>
    <row r="419" spans="1:19" ht="11.1" customHeight="1">
      <c r="A419" s="15" t="s">
        <v>116</v>
      </c>
      <c r="B419" s="9"/>
    </row>
    <row r="420" spans="1:19" ht="11.1" customHeight="1">
      <c r="A420" s="14" t="str">
        <f xml:space="preserve"> HYPERLINK("#'目次'!B56","[51]")</f>
        <v>[51]</v>
      </c>
    </row>
    <row r="421" spans="1:19" ht="11.1" customHeight="1">
      <c r="A421" s="15" t="s">
        <v>116</v>
      </c>
      <c r="B421" s="5" t="s">
        <v>535</v>
      </c>
    </row>
    <row r="422" spans="1:19" s="11" customFormat="1" ht="90" customHeight="1">
      <c r="A422" s="16" t="s">
        <v>116</v>
      </c>
      <c r="B422" s="6" t="s">
        <v>120</v>
      </c>
      <c r="C422" s="6" t="s">
        <v>536</v>
      </c>
      <c r="D422" s="6" t="s">
        <v>537</v>
      </c>
      <c r="E422" s="6" t="s">
        <v>538</v>
      </c>
      <c r="F422" s="6" t="s">
        <v>539</v>
      </c>
    </row>
    <row r="423" spans="1:19" ht="11.1" customHeight="1">
      <c r="A423" s="17" t="s">
        <v>123</v>
      </c>
      <c r="B423" s="7">
        <v>2677</v>
      </c>
      <c r="C423" s="7">
        <v>633</v>
      </c>
      <c r="D423" s="7">
        <v>1123</v>
      </c>
      <c r="E423" s="7">
        <v>660</v>
      </c>
      <c r="F423" s="7">
        <v>261</v>
      </c>
    </row>
    <row r="424" spans="1:19" ht="11.1" customHeight="1">
      <c r="A424" s="18" t="s">
        <v>124</v>
      </c>
      <c r="B424" s="8">
        <v>100</v>
      </c>
      <c r="C424" s="8">
        <v>23.645872000000001</v>
      </c>
      <c r="D424" s="8">
        <v>41.949944000000002</v>
      </c>
      <c r="E424" s="8">
        <v>24.654464000000001</v>
      </c>
      <c r="F424" s="8">
        <v>9.7497199999999999</v>
      </c>
    </row>
    <row r="425" spans="1:19" ht="11.1" customHeight="1"/>
    <row r="426" spans="1:19" ht="11.1" customHeight="1">
      <c r="A426" s="15" t="s">
        <v>116</v>
      </c>
      <c r="B426" s="9"/>
    </row>
    <row r="427" spans="1:19" ht="11.1" customHeight="1">
      <c r="A427" s="14" t="str">
        <f xml:space="preserve"> HYPERLINK("#'目次'!B57","[52]")</f>
        <v>[52]</v>
      </c>
    </row>
    <row r="428" spans="1:19" ht="11.1" customHeight="1">
      <c r="A428" s="15" t="s">
        <v>116</v>
      </c>
      <c r="B428" s="5" t="s">
        <v>540</v>
      </c>
    </row>
    <row r="429" spans="1:19" s="11" customFormat="1" ht="90" customHeight="1">
      <c r="A429" s="16" t="s">
        <v>116</v>
      </c>
      <c r="B429" s="6" t="s">
        <v>120</v>
      </c>
      <c r="C429" s="6" t="s">
        <v>541</v>
      </c>
      <c r="D429" s="6" t="s">
        <v>542</v>
      </c>
      <c r="E429" s="6" t="s">
        <v>543</v>
      </c>
      <c r="F429" s="6" t="s">
        <v>544</v>
      </c>
      <c r="G429" s="6" t="s">
        <v>545</v>
      </c>
      <c r="H429" s="6" t="s">
        <v>546</v>
      </c>
    </row>
    <row r="430" spans="1:19" ht="11.1" customHeight="1">
      <c r="A430" s="17" t="s">
        <v>123</v>
      </c>
      <c r="B430" s="7">
        <v>2677</v>
      </c>
      <c r="C430" s="7">
        <v>329</v>
      </c>
      <c r="D430" s="7">
        <v>828</v>
      </c>
      <c r="E430" s="7">
        <v>499</v>
      </c>
      <c r="F430" s="7">
        <v>468</v>
      </c>
      <c r="G430" s="7">
        <v>257</v>
      </c>
      <c r="H430" s="7">
        <v>296</v>
      </c>
    </row>
    <row r="431" spans="1:19" ht="11.1" customHeight="1">
      <c r="A431" s="18" t="s">
        <v>124</v>
      </c>
      <c r="B431" s="8">
        <v>100</v>
      </c>
      <c r="C431" s="8">
        <v>12.289877000000001</v>
      </c>
      <c r="D431" s="8">
        <v>30.930146000000001</v>
      </c>
      <c r="E431" s="8">
        <v>18.640269</v>
      </c>
      <c r="F431" s="8">
        <v>17.482256</v>
      </c>
      <c r="G431" s="8">
        <v>9.6002989999999997</v>
      </c>
      <c r="H431" s="8">
        <v>11.057154000000001</v>
      </c>
    </row>
    <row r="432" spans="1:19" ht="11.1" customHeight="1"/>
    <row r="433" spans="1:12" ht="11.1" customHeight="1">
      <c r="A433" s="15" t="s">
        <v>116</v>
      </c>
      <c r="B433" s="9"/>
    </row>
    <row r="434" spans="1:12" ht="11.1" customHeight="1">
      <c r="A434" s="14" t="str">
        <f xml:space="preserve"> HYPERLINK("#'目次'!B58","[53]")</f>
        <v>[53]</v>
      </c>
    </row>
    <row r="435" spans="1:12" ht="11.1" customHeight="1">
      <c r="A435" s="15" t="s">
        <v>116</v>
      </c>
      <c r="B435" s="5" t="s">
        <v>547</v>
      </c>
    </row>
    <row r="436" spans="1:12" s="11" customFormat="1" ht="90" customHeight="1">
      <c r="A436" s="16" t="s">
        <v>116</v>
      </c>
      <c r="B436" s="6" t="s">
        <v>120</v>
      </c>
      <c r="C436" s="6" t="s">
        <v>548</v>
      </c>
      <c r="D436" s="6" t="s">
        <v>549</v>
      </c>
      <c r="E436" s="6" t="s">
        <v>542</v>
      </c>
      <c r="F436" s="6" t="s">
        <v>550</v>
      </c>
      <c r="G436" s="6" t="s">
        <v>551</v>
      </c>
      <c r="H436" s="6" t="s">
        <v>552</v>
      </c>
      <c r="I436" s="6" t="s">
        <v>544</v>
      </c>
      <c r="J436" s="6" t="s">
        <v>553</v>
      </c>
      <c r="K436" s="6" t="s">
        <v>554</v>
      </c>
      <c r="L436" s="6" t="s">
        <v>546</v>
      </c>
    </row>
    <row r="437" spans="1:12" ht="11.1" customHeight="1">
      <c r="A437" s="17" t="s">
        <v>123</v>
      </c>
      <c r="B437" s="7">
        <v>2677</v>
      </c>
      <c r="C437" s="7">
        <v>116</v>
      </c>
      <c r="D437" s="7">
        <v>213</v>
      </c>
      <c r="E437" s="7">
        <v>828</v>
      </c>
      <c r="F437" s="7">
        <v>133</v>
      </c>
      <c r="G437" s="7">
        <v>120</v>
      </c>
      <c r="H437" s="7">
        <v>246</v>
      </c>
      <c r="I437" s="7">
        <v>468</v>
      </c>
      <c r="J437" s="7">
        <v>180</v>
      </c>
      <c r="K437" s="7">
        <v>77</v>
      </c>
      <c r="L437" s="7">
        <v>296</v>
      </c>
    </row>
    <row r="438" spans="1:12" ht="11.1" customHeight="1">
      <c r="A438" s="18" t="s">
        <v>555</v>
      </c>
      <c r="B438" s="8">
        <v>100</v>
      </c>
      <c r="C438" s="8">
        <v>4.3332090000000001</v>
      </c>
      <c r="D438" s="8">
        <v>7.9566679999999996</v>
      </c>
      <c r="E438" s="8">
        <v>30.930146000000001</v>
      </c>
      <c r="F438" s="8">
        <v>4.968248</v>
      </c>
      <c r="G438" s="8">
        <v>4.4826300000000003</v>
      </c>
      <c r="H438" s="8">
        <v>9.1893910000000005</v>
      </c>
      <c r="I438" s="8">
        <v>17.482256</v>
      </c>
      <c r="J438" s="8">
        <v>6.7239449999999996</v>
      </c>
      <c r="K438" s="8">
        <v>2.8763540000000001</v>
      </c>
      <c r="L438" s="8">
        <v>11.057154000000001</v>
      </c>
    </row>
    <row r="439" spans="1:12" ht="11.1" customHeight="1"/>
    <row r="441" spans="1:12">
      <c r="A441" s="19"/>
    </row>
  </sheetData>
  <mergeCells count="1">
    <mergeCell ref="A1:G1"/>
  </mergeCells>
  <phoneticPr fontId="1"/>
  <pageMargins left="0.75" right="0.75" top="1" bottom="1" header="0.5" footer="0.5"/>
  <pageSetup paperSize="9" scale="9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73a0119-864b-4a12-bc43-d0bb91a52363">
      <Terms xmlns="http://schemas.microsoft.com/office/infopath/2007/PartnerControls"/>
    </lcf76f155ced4ddcb4097134ff3c332f>
    <TaxCatchAll xmlns="307bff3f-f9bd-4b5d-b86e-6a51af770de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4" ma:contentTypeDescription="新しいドキュメントを作成します。" ma:contentTypeScope="" ma:versionID="a2d072e92a2d02db11668418a09b62e1">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dc4d2a9b8c13ccb1c8541250343aa5b7"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D3CFC2-C206-4E23-94FE-2DDF118CA939}"/>
</file>

<file path=customXml/itemProps2.xml><?xml version="1.0" encoding="utf-8"?>
<ds:datastoreItem xmlns:ds="http://schemas.openxmlformats.org/officeDocument/2006/customXml" ds:itemID="{6DF18120-6884-4921-BB5C-65C8F4E077ED}"/>
</file>

<file path=customXml/itemProps3.xml><?xml version="1.0" encoding="utf-8"?>
<ds:datastoreItem xmlns:ds="http://schemas.openxmlformats.org/officeDocument/2006/customXml" ds:itemID="{5AE2BFCC-E589-4708-BE7B-3B48215507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sjc-dell2018-12</dc:creator>
  <cp:keywords/>
  <dc:description/>
  <cp:lastModifiedBy>大引 裕司(OBIKI Hiroshi)</cp:lastModifiedBy>
  <cp:revision/>
  <dcterms:created xsi:type="dcterms:W3CDTF">2023-11-16T05:22:51Z</dcterms:created>
  <dcterms:modified xsi:type="dcterms:W3CDTF">2024-03-29T10:35:12Z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