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166925"/>
  <mc:AlternateContent xmlns:mc="http://schemas.openxmlformats.org/markup-compatibility/2006">
    <mc:Choice Requires="x15">
      <x15ac:absPath xmlns:x15ac="http://schemas.microsoft.com/office/spreadsheetml/2010/11/ac" url="https://digitalgojp-my.sharepoint.com/personal/hiroshi_obiki_v3z_cao_go_jp/Documents/デスクトップ/"/>
    </mc:Choice>
  </mc:AlternateContent>
  <xr:revisionPtr revIDLastSave="0" documentId="8_{B81654AA-5597-4E30-9FC5-5483BFB5E70D}" xr6:coauthVersionLast="47" xr6:coauthVersionMax="47" xr10:uidLastSave="{00000000-0000-0000-0000-000000000000}"/>
  <bookViews>
    <workbookView xWindow="-110" yWindow="-110" windowWidth="19420" windowHeight="10300" activeTab="1" xr2:uid="{E3DE843E-3A1D-4947-A689-10B0A8768F7E}"/>
  </bookViews>
  <sheets>
    <sheet name="目次" sheetId="3" r:id="rId1"/>
    <sheet name="GT" sheetId="6"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3" i="3" l="1"/>
  <c r="C52" i="3"/>
  <c r="C10" i="3" l="1"/>
  <c r="C65" i="3" l="1"/>
  <c r="C64" i="3"/>
  <c r="C63" i="3"/>
  <c r="C62" i="3"/>
  <c r="C61" i="3"/>
  <c r="C60" i="3"/>
  <c r="C59" i="3"/>
  <c r="C58" i="3"/>
  <c r="C57" i="3"/>
  <c r="C56" i="3"/>
  <c r="C55" i="3"/>
  <c r="C54" i="3"/>
  <c r="C51" i="3"/>
  <c r="C50" i="3"/>
  <c r="C49" i="3"/>
  <c r="C48" i="3"/>
  <c r="C47" i="3"/>
  <c r="C46" i="3"/>
  <c r="C45" i="3"/>
  <c r="C44" i="3"/>
  <c r="C43" i="3"/>
  <c r="C42" i="3"/>
  <c r="C41" i="3"/>
  <c r="C40" i="3"/>
  <c r="C39" i="3"/>
  <c r="C38" i="3"/>
  <c r="C37" i="3"/>
  <c r="C36" i="3"/>
  <c r="C35" i="3"/>
  <c r="C34" i="3"/>
  <c r="C33" i="3"/>
  <c r="C32" i="3"/>
  <c r="C31" i="3"/>
  <c r="C30" i="3"/>
  <c r="C29" i="3"/>
  <c r="C28" i="3"/>
  <c r="C27" i="3"/>
  <c r="C26" i="3"/>
  <c r="C25" i="3"/>
  <c r="C24" i="3"/>
  <c r="C23" i="3"/>
  <c r="C22" i="3"/>
  <c r="C21" i="3"/>
  <c r="C20" i="3"/>
  <c r="C19" i="3"/>
  <c r="C18" i="3"/>
  <c r="C17" i="3"/>
  <c r="C16" i="3"/>
  <c r="C15" i="3"/>
  <c r="C14" i="3"/>
  <c r="C13" i="3"/>
  <c r="C12" i="3"/>
  <c r="C11" i="3"/>
  <c r="C9" i="3"/>
  <c r="C8" i="3"/>
  <c r="C7" i="3"/>
  <c r="C6" i="3"/>
  <c r="A518" i="6"/>
  <c r="A511" i="6"/>
  <c r="A504" i="6"/>
  <c r="A495" i="6"/>
  <c r="A486" i="6"/>
  <c r="A477" i="6"/>
  <c r="A467" i="6"/>
  <c r="A459" i="6"/>
  <c r="A450" i="6"/>
  <c r="A441" i="6"/>
  <c r="A433" i="6"/>
  <c r="A425" i="6"/>
  <c r="A417" i="6"/>
  <c r="A408" i="6"/>
  <c r="A399" i="6"/>
  <c r="A390" i="6"/>
  <c r="A380" i="6"/>
  <c r="A370" i="6"/>
  <c r="A362" i="6"/>
  <c r="A353" i="6"/>
  <c r="A345" i="6"/>
  <c r="A337" i="6"/>
  <c r="A328" i="6"/>
  <c r="A319" i="6"/>
  <c r="A309" i="6"/>
  <c r="A300" i="6"/>
  <c r="A292" i="6"/>
  <c r="A281" i="6"/>
  <c r="A273" i="6"/>
  <c r="A264" i="6"/>
  <c r="A255" i="6"/>
  <c r="A247" i="6"/>
  <c r="A239" i="6"/>
  <c r="A230" i="6"/>
  <c r="A220" i="6"/>
  <c r="A210" i="6"/>
  <c r="A201" i="6"/>
  <c r="A192" i="6"/>
  <c r="A183" i="6"/>
  <c r="A173" i="6"/>
  <c r="A164" i="6"/>
  <c r="A155" i="6"/>
  <c r="A144" i="6"/>
  <c r="A132" i="6"/>
  <c r="A121" i="6"/>
  <c r="A114" i="6"/>
  <c r="A104" i="6"/>
  <c r="A95" i="6"/>
  <c r="A86" i="6"/>
  <c r="A77" i="6"/>
  <c r="A68" i="6"/>
  <c r="A61" i="6"/>
  <c r="A54" i="6"/>
  <c r="A47" i="6"/>
  <c r="A40" i="6"/>
  <c r="A33" i="6"/>
  <c r="A25" i="6"/>
  <c r="A18" i="6"/>
  <c r="A11" i="6"/>
  <c r="A2" i="6"/>
</calcChain>
</file>

<file path=xl/sharedStrings.xml><?xml version="1.0" encoding="utf-8"?>
<sst xmlns="http://schemas.openxmlformats.org/spreadsheetml/2006/main" count="1347" uniqueCount="620">
  <si>
    <t xml:space="preserve">【全ての方にお伺いします。】                                                                                            </t>
  </si>
  <si>
    <t xml:space="preserve">        さい。（〇はいくつでも）                                                                                        </t>
  </si>
  <si>
    <t xml:space="preserve">Ｆ２．満年齢でおいくつですか。                                                                                          </t>
  </si>
  <si>
    <t xml:space="preserve">ご回答を統計的にまとめるため、はじめに、あなたご自身のことについてお伺いします。                                        </t>
  </si>
  <si>
    <t>現在、配偶者あるいはパートナーがいる</t>
  </si>
  <si>
    <t>配偶者あるいはパートナーとは死別している</t>
  </si>
  <si>
    <t>５万円未満（年額では60万円未満）</t>
  </si>
  <si>
    <t>５万円～10万円未満（年額では60万円～120万円未満）</t>
  </si>
  <si>
    <t>10万円～15万円未満（年額では120万円～180万円未満）</t>
  </si>
  <si>
    <t>15万円～20万円未満（年額では180万円～240万円未満）</t>
  </si>
  <si>
    <t>20万円～25万円未満（年額では240万円～300万円未満）</t>
  </si>
  <si>
    <t>25万円～30万円未満（年額では300万円～360万円未満）</t>
  </si>
  <si>
    <t>30万円～40万円未満（年額では360万円～480万円未満）</t>
  </si>
  <si>
    <t>40万円～60万円未満（年額では480万円～720万円未満）</t>
  </si>
  <si>
    <t>60万円～80万円未満（年額では720万円～960万円未満）</t>
  </si>
  <si>
    <t>80万円以上（年額では960万円以上）</t>
  </si>
  <si>
    <t>持家（分譲マンション等の集合住宅）</t>
  </si>
  <si>
    <t>賃貸住宅（民営のアパート、マンション）</t>
  </si>
  <si>
    <t>No</t>
  </si>
  <si>
    <t>N%</t>
  </si>
  <si>
    <t>アイテム名</t>
  </si>
  <si>
    <t>タイトル</t>
  </si>
  <si>
    <t>型</t>
  </si>
  <si>
    <t>F1</t>
  </si>
  <si>
    <t>SA</t>
  </si>
  <si>
    <t>F2N</t>
  </si>
  <si>
    <t>F4</t>
  </si>
  <si>
    <t>問6</t>
  </si>
  <si>
    <t>問7</t>
  </si>
  <si>
    <t>問9</t>
  </si>
  <si>
    <t>問11</t>
  </si>
  <si>
    <t>問12</t>
  </si>
  <si>
    <t>問13</t>
  </si>
  <si>
    <t>問14</t>
  </si>
  <si>
    <t>問15</t>
  </si>
  <si>
    <t>問16</t>
  </si>
  <si>
    <t>問17</t>
  </si>
  <si>
    <t>問20</t>
  </si>
  <si>
    <t>問21</t>
  </si>
  <si>
    <t>問23</t>
  </si>
  <si>
    <t>問25</t>
  </si>
  <si>
    <t>問26</t>
  </si>
  <si>
    <t>CitySize</t>
  </si>
  <si>
    <t>都市規模</t>
  </si>
  <si>
    <t>Area</t>
  </si>
  <si>
    <t>地域（6区分）</t>
  </si>
  <si>
    <t>Area10</t>
  </si>
  <si>
    <t>地域区分（10区分）</t>
  </si>
  <si>
    <t>Ｆ１．性別をお答えください。</t>
    <phoneticPr fontId="4"/>
  </si>
  <si>
    <t>Ｆ２．満年齢でおいくつですか。</t>
    <phoneticPr fontId="4"/>
  </si>
  <si>
    <t>F3</t>
    <phoneticPr fontId="4"/>
  </si>
  <si>
    <t>Ｆ３．現在、結婚していますか。事実婚も含めて次の中から１つだけ選んでお答えください。</t>
    <phoneticPr fontId="4"/>
  </si>
  <si>
    <t>MA</t>
    <phoneticPr fontId="4"/>
  </si>
  <si>
    <t>問1</t>
    <phoneticPr fontId="4"/>
  </si>
  <si>
    <t>問4</t>
    <phoneticPr fontId="4"/>
  </si>
  <si>
    <t>問18</t>
  </si>
  <si>
    <t>問22</t>
  </si>
  <si>
    <t>問29</t>
  </si>
  <si>
    <t>問34</t>
  </si>
  <si>
    <t>％</t>
  </si>
  <si>
    <t/>
  </si>
  <si>
    <t>Ｆ４．現在、どなたと一緒に暮らしていますか。養子の方も含めて次の中からあてはまるものを全てお答えください。また、同居者がいる方は、あなたを除く同居者の人数もあわせて、お答えください。</t>
    <phoneticPr fontId="4"/>
  </si>
  <si>
    <t>F4N</t>
    <phoneticPr fontId="1"/>
  </si>
  <si>
    <t>Ｆ４．あなたを除く同居者の人数をお答えください。</t>
    <phoneticPr fontId="4"/>
  </si>
  <si>
    <t>F5</t>
    <phoneticPr fontId="1"/>
  </si>
  <si>
    <t>Ｆ５．あなたのお住まいは、次の中ではどれにあたりますか。</t>
    <phoneticPr fontId="1"/>
  </si>
  <si>
    <t>F5N1</t>
    <phoneticPr fontId="1"/>
  </si>
  <si>
    <t>F5N2</t>
    <phoneticPr fontId="1"/>
  </si>
  <si>
    <t>Ｆ５．１カ月のローン返済額</t>
    <phoneticPr fontId="1"/>
  </si>
  <si>
    <t>Ｆ５．１カ月の家賃</t>
    <phoneticPr fontId="1"/>
  </si>
  <si>
    <t>F6</t>
    <phoneticPr fontId="1"/>
  </si>
  <si>
    <t>F7s1</t>
    <phoneticPr fontId="1"/>
  </si>
  <si>
    <t>Ｆ６．ネットショッピング等をどの程度利用していますか。次の中から1つだけ
お答えください。</t>
    <phoneticPr fontId="1"/>
  </si>
  <si>
    <t>F7s2</t>
  </si>
  <si>
    <t>F7s3</t>
  </si>
  <si>
    <t>F7s4</t>
  </si>
  <si>
    <t>Ｆ７．次のようなキャッシュレス決済の手段について、どの程度利用していますか。
次の（イ）～（二）について、あてはまるものをそれぞれお答えください。（イ）クレジットカード</t>
    <phoneticPr fontId="1"/>
  </si>
  <si>
    <t>Ｆ７．次のようなキャッシュレス決済の手段について、どの程度利用していますか。
次の（イ）～（二）について、あてはまるものをそれぞれお答えください。（ロ）バーコード、ＱＲコード決済</t>
    <phoneticPr fontId="1"/>
  </si>
  <si>
    <t>Ｆ７．次のようなキャッシュレス決済の手段について、どの程度利用していますか。
次の（イ）～（二）について、あてはまるものをそれぞれお答えください。（ハ）電子マネー</t>
    <phoneticPr fontId="1"/>
  </si>
  <si>
    <t>Ｆ７．次のようなキャッシュレス決済の手段について、どの程度利用していますか。
次の（イ）～（二）について、あてはまるものをそれぞれお答えください。（ニ）その他（イ～ハを除く）</t>
    <phoneticPr fontId="1"/>
  </si>
  <si>
    <t>問１．現在、どの程度生きがい（喜びや楽しみ）を感じていますか。次の中から１つだけ選んでお答えください。</t>
    <phoneticPr fontId="1"/>
  </si>
  <si>
    <t>問２．現在の健康状態はいかがですか。次の中から1つだけ選んでお答えください。</t>
    <phoneticPr fontId="1"/>
  </si>
  <si>
    <t>問2</t>
  </si>
  <si>
    <t>問3s1</t>
    <phoneticPr fontId="1"/>
  </si>
  <si>
    <t>問3s2</t>
  </si>
  <si>
    <t>問3s3</t>
  </si>
  <si>
    <t>問３．次の（イ）～（ハ）について、あなたの現在の状態にあてはまるものをそれぞれお答えください。（イ）周りの人から｢いつも同じ事を聞く｣などの物忘れがあると言われますか</t>
    <phoneticPr fontId="1"/>
  </si>
  <si>
    <t>問３．次の（イ）～（ハ）について、あなたの現在の状態にあてはまるものをそれぞれお答えください。（ロ）自分で電話番号を調べて、電話をかけることをしていますか</t>
    <phoneticPr fontId="1"/>
  </si>
  <si>
    <t>問３．次の（イ）～（ハ）について、あなたの現在の状態にあてはまるものをそれぞれお答えください。（ハ）今日が何月何日かわからない時がありますか</t>
    <phoneticPr fontId="1"/>
  </si>
  <si>
    <t>問4．現在、何らかの社会的な活動を継続的に行っていますか。次の中からあてはまるものを全てお答えください。</t>
    <phoneticPr fontId="1"/>
  </si>
  <si>
    <t>問8</t>
  </si>
  <si>
    <t>問5．就労・就業以外で継続的に行っている地域社会活動について、何年前から始めましたか。複数の活動をしている場合は、活動期間が最も長いものについてお答えください。</t>
    <phoneticPr fontId="1"/>
  </si>
  <si>
    <t>問5N</t>
    <phoneticPr fontId="1"/>
  </si>
  <si>
    <t>問6．次の学習・自己啓発・訓練のうち、この１年間で、仕事・学業として行うものを除き、知識・教養を高めるため、または仕事に役立てる（技術・資格取得を含む）ことなどを目的として行ったものを、次の中から全てお答えください。</t>
    <phoneticPr fontId="1"/>
  </si>
  <si>
    <t>問７．現在、収入を伴う仕事をしていますか。次の中から１つだけ選んでお答えください。</t>
    <phoneticPr fontId="1"/>
  </si>
  <si>
    <t>問８．現在の収入を伴う仕事について、次の中から１つだけ選んでお答えください。
複数の仕事をしている場合は、収入の最も多いものをお答えください。</t>
    <phoneticPr fontId="1"/>
  </si>
  <si>
    <t>問９．現在の収入を伴う仕事を始めた時期について、次の中から１つだけ選んでお答えください。</t>
    <phoneticPr fontId="1"/>
  </si>
  <si>
    <t>問10N1</t>
    <phoneticPr fontId="1"/>
  </si>
  <si>
    <t>問10N2</t>
    <phoneticPr fontId="1"/>
  </si>
  <si>
    <t>問10．現在の収入を伴う仕事について、この１か月間における１週間あたりの平均的な就業日数及び就業時間（実労働時間）をお答えください。[就業日数]</t>
    <phoneticPr fontId="1"/>
  </si>
  <si>
    <t>問10．現在の収入を伴う仕事について、この１か月間における１週間あたりの平均的な就業日数及び就業時間（実労働時間）をお答えください。[就業時間]</t>
    <phoneticPr fontId="1"/>
  </si>
  <si>
    <t>問11．現在の収入を伴う仕事について、満足していますか。次の中から１つだけ選んでお答えください。</t>
    <phoneticPr fontId="1"/>
  </si>
  <si>
    <t>問12．現在、収入を伴う仕事をしている主な理由を次の中から１つだけ選んでお答えください。</t>
    <phoneticPr fontId="1"/>
  </si>
  <si>
    <t>問13．現在の仕事を決めた理由を、次の中から3つまで選んでください。</t>
    <phoneticPr fontId="1"/>
  </si>
  <si>
    <t>問14．現在、収入を伴う仕事をしていない理由について、次の中からあてはまるものを全てお答えください。</t>
    <phoneticPr fontId="1"/>
  </si>
  <si>
    <t>問15．あなたが50代のころの働く様子についてお伺いします。次の中からあてはまるものを全てお選びください。</t>
    <phoneticPr fontId="1"/>
  </si>
  <si>
    <t>問16．何歳ごろまで収入を伴う仕事をしたいですか。又は、何歳ごろまで収入を伴う仕事をしたかったですか。次の中から１つだけ選んでお答えください。</t>
    <phoneticPr fontId="1"/>
  </si>
  <si>
    <t>問17．あなたは、ご自分の現在の経済的な暮らし向きについてどのようにお考えですか。次の中から１つ選んでお答えください。配偶者あるいはパートナーと一緒に暮らしている方は、お二人の状況についてお答えください。</t>
    <phoneticPr fontId="1"/>
  </si>
  <si>
    <t>問18．あなたの現在の収入について、次の中からあてはまるものを全てお答えください。配偶者あるいはパートナーと一緒に暮らしている方は、お二人の状況についてお答えください。</t>
    <phoneticPr fontId="1"/>
  </si>
  <si>
    <t>問19．あなたの現在の仕事・年金による収入を全て合計すると、税込みで１か月当たりおよそいくらくらいになりますか（ボーナスも含みます）。１か月当たりの収入額又は１年間の収入額でお答えください。配偶者あるいはパートナーと一緒に暮らしている方は、お二人の状況についてお答えください。</t>
    <phoneticPr fontId="1"/>
  </si>
  <si>
    <t>問19N</t>
    <phoneticPr fontId="1"/>
  </si>
  <si>
    <t>問20．現在の生活費を全て合計すると、１か月当たりおよそいくらくらいになりますか。配偶者あるいはパートナーと一緒に暮らしている方は、お二人の状況についてお答えください。</t>
    <phoneticPr fontId="1"/>
  </si>
  <si>
    <t>問21．無理なく生活するために必要な１か月あたりの生活費はいくらくらいだと考えていますか。配偶者あるいはパートナーと一緒に暮らしている方は、お二人分の金額をお答えください。</t>
    <phoneticPr fontId="1"/>
  </si>
  <si>
    <t>問22．あなたは、同居、別居にかかわらず、お子さんやお孫さん（それぞれの配偶者あるいはパートナーを含む）の生活費を負担していますか。次の中から１つ選んでお答えください。配偶者あるいはパートナーと暮らしている場合には、配偶者またはパートナーが負担している場合も含みます。</t>
    <phoneticPr fontId="1"/>
  </si>
  <si>
    <t>問23．日常生活の支出の中で、収入より支出が多くなり、これまでの預貯金を取り崩してまかなうことがありますか。次の中から１つ選んでお答えください。</t>
    <phoneticPr fontId="1"/>
  </si>
  <si>
    <t>問24．この１年間の取り崩しは、平均して１か月にどのくらいでしょうか。</t>
    <phoneticPr fontId="1"/>
  </si>
  <si>
    <t>問24N</t>
    <phoneticPr fontId="1"/>
  </si>
  <si>
    <t>問25．現在より収入を増やす必要がある場合、これからどのような方法をとりますか。次の中からあてはまるものを全てお答えください。</t>
    <phoneticPr fontId="1"/>
  </si>
  <si>
    <t>MA</t>
    <phoneticPr fontId="1"/>
  </si>
  <si>
    <t>問26．あなたは、お金に困った際に相談できる相手はいますか。次の中からあてはまるものを全てお答えください。</t>
    <phoneticPr fontId="1"/>
  </si>
  <si>
    <t>問27．今後のお金の使い方についてお伺いします。（１）（２）について、それぞれあてはまるものを全てお答えください。（１）今後、優先的にお金を使いたいと考えているもの</t>
    <phoneticPr fontId="1"/>
  </si>
  <si>
    <t>問27．今後のお金の使い方についてお伺いします。（１）（２）について、それぞれあてはまるものを全てお答えください。（２）今後、節約したいと考えているもの</t>
    <phoneticPr fontId="1"/>
  </si>
  <si>
    <t>問27(1)</t>
    <phoneticPr fontId="1"/>
  </si>
  <si>
    <t>問27(2)</t>
    <phoneticPr fontId="1"/>
  </si>
  <si>
    <t>問28．今後の生活において、経済的な面で不安に思うことはありますか。次の中から
あてはまるものを全てお答えください。</t>
    <phoneticPr fontId="1"/>
  </si>
  <si>
    <t>問28</t>
    <phoneticPr fontId="1"/>
  </si>
  <si>
    <t>問29．老後の備えとして、今後どのようなことに取り組む必要があるか、次の中から
あてはまるものを３つまでお答えください。</t>
    <phoneticPr fontId="1"/>
  </si>
  <si>
    <t>問30．金融資産の総額は、およそどれくらいになりますか。配偶者あるいはパートナーと一緒に暮らしている方は、お二人の状況についてお答えください。</t>
    <phoneticPr fontId="1"/>
  </si>
  <si>
    <t>問30N</t>
    <phoneticPr fontId="1"/>
  </si>
  <si>
    <t>問31N</t>
    <phoneticPr fontId="1"/>
  </si>
  <si>
    <t>問31．今後の生活のために、金融資産はどのくらい必要だと思いますか。配偶者あるいはパートナーと一緒に暮らしている方は、お二人の状況についてお答えください。</t>
    <phoneticPr fontId="1"/>
  </si>
  <si>
    <t>問32．あなたは、公的年金・保険のほかに、老後の備えとして私的な年金・保険に加入していますか。掛け捨てのものも含めて、次の中からあてはまるものを全てお答えください。</t>
    <phoneticPr fontId="1"/>
  </si>
  <si>
    <t>問32</t>
    <phoneticPr fontId="1"/>
  </si>
  <si>
    <t>問33．現在の貯蓄の額は、あなたがこれから生活をしていく備えとして十分だとお考えですか。次の中から１つ選んでお答えください。</t>
    <phoneticPr fontId="1"/>
  </si>
  <si>
    <t>問33</t>
    <phoneticPr fontId="1"/>
  </si>
  <si>
    <t>問35</t>
  </si>
  <si>
    <t>問36</t>
  </si>
  <si>
    <t>問34.　将来的な財産の使い道について、どのようにお考えですか。次の中からあてはまるものを全てお答えください。</t>
    <phoneticPr fontId="1"/>
  </si>
  <si>
    <t>問35.　万一、認知機能の低下など、高齢化に伴って財産（日常生活に要する費用を含む）の適正な管理や活用に不安が生じた場合、あなたはどのようにされますか。次の中からあてはまるものを１つ選んでお答えください。</t>
    <phoneticPr fontId="1"/>
  </si>
  <si>
    <t>問36. 今後の生活の中で準備をしているものはありますか。次の中からあてはまるものを全てお答えください。</t>
    <phoneticPr fontId="1"/>
  </si>
  <si>
    <t>問37-1</t>
    <phoneticPr fontId="1"/>
  </si>
  <si>
    <t>問37-2</t>
  </si>
  <si>
    <t>問37-3</t>
  </si>
  <si>
    <t>問37．今後の経済生活に当たって必要だと考えるサポートについて、次の中からあてはまるものを優先順位の高いものから順番に３つまでお答えください。[1番目]</t>
    <rPh sb="73" eb="75">
      <t>バンメ</t>
    </rPh>
    <phoneticPr fontId="1"/>
  </si>
  <si>
    <t>問37．今後の経済生活に当たって必要だと考えるサポートについて、次の中からあてはまるものを優先順位の高いものから順番に３つまでお答えください。[2番目]</t>
    <rPh sb="73" eb="75">
      <t>バンメ</t>
    </rPh>
    <phoneticPr fontId="1"/>
  </si>
  <si>
    <t>問37．今後の経済生活に当たって必要だと考えるサポートについて、次の中からあてはまるものを優先順位の高いものから順番に３つまでお答えください。[3番目]</t>
    <rPh sb="73" eb="75">
      <t>バンメ</t>
    </rPh>
    <phoneticPr fontId="1"/>
  </si>
  <si>
    <t>問37SUM</t>
    <phoneticPr fontId="1"/>
  </si>
  <si>
    <t>問37．今後の経済生活に当たって必要だと考えるサポートについて、次の中からあてはまるものを優先順位の高いものから順番に３つまでお答えください。[1-3番目の合計]</t>
    <rPh sb="75" eb="77">
      <t>バンメ</t>
    </rPh>
    <rPh sb="78" eb="80">
      <t>ゴウケイ</t>
    </rPh>
    <phoneticPr fontId="1"/>
  </si>
  <si>
    <t xml:space="preserve">Ｆ１．性別をお答えください。（○は１つだけ）                                                                            </t>
  </si>
  <si>
    <t xml:space="preserve">Ｆ３．現在、結婚していますか。事実婚も含めて次の中から１つだけ選んでお答えください。（○は１つだけ）                    </t>
  </si>
  <si>
    <t>配偶者あるいはパートナーがいたことがない</t>
  </si>
  <si>
    <t>配偶者あるいはパートナーとは離別している</t>
  </si>
  <si>
    <t xml:space="preserve">Ｆ４．現在、どなたと一緒に暮らしていますか。養子の方も含めて次の中からあてはまるものを全てお答えください。              </t>
  </si>
  <si>
    <t xml:space="preserve">    また、同居者がいる方は、あなたを除く同居者の人数もあわせて、お答えください。（○はいくつでも）                      </t>
  </si>
  <si>
    <t>親（配偶者あるいはパートナーの親を含む）</t>
  </si>
  <si>
    <t>子（子の配偶者あるいはパートナーを含む）</t>
  </si>
  <si>
    <t xml:space="preserve">あなたを除く同居者の人数をお答えください。                                                                              </t>
  </si>
  <si>
    <t xml:space="preserve">Ｆ５．あなたのお住まいは、次の中ではどれにあたりますか。（○は１つだけ）                                                </t>
  </si>
  <si>
    <t>賃貸住宅（公営・公社・UR等の集合住宅）</t>
  </si>
  <si>
    <t xml:space="preserve">Ｆ５．持家にお住まいの方は住宅ローンの返済額について、１カ月あたりの金額も合わせてお答えください。                      </t>
  </si>
  <si>
    <t xml:space="preserve">Ｆ５．賃貸住宅にお住まいの方は家賃について、１カ月あたりの金額も合わせてお答えください。                                </t>
  </si>
  <si>
    <t xml:space="preserve">Ｆ６．ネットショッピング等をどの程度利用していますか。次の中から１つだけお答えください。（〇は１つだけ）                </t>
  </si>
  <si>
    <t xml:space="preserve">Ｆ７．次のようなキャッシュレス決済の手段について、どの程度利用していますか。次の（イ）～（二）につい                    </t>
  </si>
  <si>
    <t xml:space="preserve">      て、あてはまるものをそれぞれお答えください。（○は１つずつ）                                                      </t>
  </si>
  <si>
    <t xml:space="preserve">（イ）クレジットカード                                                                                                  </t>
  </si>
  <si>
    <t xml:space="preserve">（ロ）バーコード、ＱＲコード決済                                                                                        </t>
  </si>
  <si>
    <t xml:space="preserve">（ハ）電子マネー                                                                                                        </t>
  </si>
  <si>
    <t xml:space="preserve">（ニ）その他（イ～ハを除く）                                                                                            </t>
  </si>
  <si>
    <t xml:space="preserve">あなたの生きがい、健康状態、社会的活動について、いくつかの質問をお伺いします。                                          </t>
  </si>
  <si>
    <t xml:space="preserve">問１．現在、どの程度生きがい（喜びや楽しみ）を感じていますか。次の中から１つだけ選んでお答えください。                  </t>
  </si>
  <si>
    <t xml:space="preserve">      （○は１つだけ）                                                                                                  </t>
  </si>
  <si>
    <t xml:space="preserve">問２．現在の健康状態はいかがですか。次の中から１つだけ選んでお答えください。（〇は１つだけ）                            </t>
  </si>
  <si>
    <t xml:space="preserve">問３．次の（イ）～（ハ）について、あなたの現在の状態にあてはまるものをそれぞれお答えください。（〇は                    </t>
  </si>
  <si>
    <t xml:space="preserve">      １つずつ）                                                                                                        </t>
  </si>
  <si>
    <t xml:space="preserve">（イ）周りの人から「いつも同じ事を聞く」などの物忘れがあると言われますか                                                </t>
  </si>
  <si>
    <t xml:space="preserve">・周りの人からもの忘れがあると言われるかの質問です。                                                                    </t>
  </si>
  <si>
    <t xml:space="preserve">・もの忘れがあると思っていても、周りの人からの指摘がなければ「いいえ」                                                  </t>
  </si>
  <si>
    <t xml:space="preserve">（ロ）自分で電話番号を調べて、電話をかけることをしていますか                                                            </t>
  </si>
  <si>
    <t xml:space="preserve">・何らかの方法で、自分で電話番号を調べて、電話をかけられるかの質問です。                                                </t>
  </si>
  <si>
    <t xml:space="preserve">・誰かに電話番号を調べてもらったり、聞いたりしている場合は「いいえ」                                                    </t>
  </si>
  <si>
    <t xml:space="preserve">・誰かにダイヤルしてもらって会話するだけの場合は「いいえ」                                                              </t>
  </si>
  <si>
    <t xml:space="preserve">（ハ）今日が何月何日かわからない時がありますか                                                                          </t>
  </si>
  <si>
    <t xml:space="preserve">・今日が何月何日かわからない時があるかの質問です。                                                                      </t>
  </si>
  <si>
    <t xml:space="preserve">・月と日の一方しかわからない場合があるときは「はい」                                                                    </t>
  </si>
  <si>
    <t xml:space="preserve">問４．現在、何らかの社会的な活動を継続的に行っていますか。次の中からあてはまるものを全てお答えくださ                    </t>
  </si>
  <si>
    <t xml:space="preserve">      い。（○はいくつでも）                                                                                            </t>
  </si>
  <si>
    <t>地域社会活動（町内会、地域行事など）</t>
  </si>
  <si>
    <t xml:space="preserve">【問４で「１．就労・就業」以外で社会的な活動を継続的に行っている方にお伺いします。】                                    </t>
  </si>
  <si>
    <t xml:space="preserve">問５．就労・就業以外で継続的に行っている地域社会活動について、何年前から始めましたか。複数の活動をし                    </t>
  </si>
  <si>
    <t xml:space="preserve">      ている場合は、活動期間が最も長いものについてお答えください。                                                      </t>
  </si>
  <si>
    <t xml:space="preserve">問６．次の学習・自己啓発・訓練のうち、この１年間で、仕事・学業として行うものを除き、知識・教養を高め                    </t>
  </si>
  <si>
    <t xml:space="preserve">      るため、または仕事に役立てる（技術・資格取得を含む）ことなどを目的として行ったものを、次の中か                    </t>
  </si>
  <si>
    <t xml:space="preserve">      ら全てお答えください。（○はいくつでも）                                                                          </t>
  </si>
  <si>
    <t>家政・家事（料理・裁縫・家庭経営など）</t>
  </si>
  <si>
    <t>人文・社会・自然科学（歴史・経済・数学・生物など）</t>
  </si>
  <si>
    <t xml:space="preserve">あなたのお仕事について、いくつかの質問をお伺いします。                                                                  </t>
  </si>
  <si>
    <t xml:space="preserve">問７．現在、収入を伴う仕事をしていますか。次の中から１つだけ選んでお答えください。（〇は１つだけ）                      </t>
  </si>
  <si>
    <t>現在、定期的に収入を伴う仕事をしている</t>
  </si>
  <si>
    <t>現在、不定期ではあるが、収入を伴う仕事をしている</t>
  </si>
  <si>
    <t>現在、収入を伴う仕事はしていないが、今後したいと考えている</t>
  </si>
  <si>
    <t>現在、収入を伴う仕事はしておらず、今後もするつもりはない</t>
  </si>
  <si>
    <t xml:space="preserve">【問７で「１または２（現在、収入を伴う仕事をしている）」と答えた方にお伺いします。】                                    </t>
  </si>
  <si>
    <t xml:space="preserve">問８．現在の収入を伴う仕事について、次の中から１つだけ選んでお答えください。複数の仕事をしている場合                    </t>
  </si>
  <si>
    <t xml:space="preserve">      は、収入の最も多いものをお答えください。（○は１つだけ）                                                          </t>
  </si>
  <si>
    <t>自営業主・個人事業主・フリーランス（家族従業者を含む）</t>
  </si>
  <si>
    <t xml:space="preserve">問９．現在の収入を伴う仕事を始めた時期について、次の中から１つだけ選んでお答えください。（○は１つだ                    </t>
  </si>
  <si>
    <t xml:space="preserve">      け）                                                                                                              </t>
  </si>
  <si>
    <t>４０代以前からの仕事を継続している</t>
  </si>
  <si>
    <t xml:space="preserve">【問７で「１　現在、定期的に収入を伴う仕事をしている」と答えた方にお伺いします。】                                      </t>
  </si>
  <si>
    <t xml:space="preserve">問１０．現在の収入を伴う仕事について、この１か月間における１週間あたりの平均的な就業日数及び就業時間                    </t>
  </si>
  <si>
    <t xml:space="preserve">        （実労働時間）をお答えください。                                                                                </t>
  </si>
  <si>
    <t xml:space="preserve">１週間の就業日数                                                                                                        </t>
  </si>
  <si>
    <t xml:space="preserve">１週間の就業時間                                                                                                        </t>
  </si>
  <si>
    <t xml:space="preserve">問１１．現在の収入を伴う仕事について、満足していますか。次の中から１つだけ選んでお答えください。（○                    </t>
  </si>
  <si>
    <t xml:space="preserve">        は１つだけ）                                                                                                    </t>
  </si>
  <si>
    <t xml:space="preserve">問１２．現在、収入を伴う仕事をしている主な理由を次の中から１つだけ選んでお答えください。（○は１つだけ）                </t>
  </si>
  <si>
    <t>仕事を通じて友人や仲間を得ることができるから</t>
  </si>
  <si>
    <t>働くのは体によいから、老化を防ぐから</t>
  </si>
  <si>
    <t xml:space="preserve">問１３．現在の仕事を決めた理由を、次の中から３つまで選んでください。（○は３つまで）                                    </t>
  </si>
  <si>
    <t>柔軟な働き方ができる（テレワーク・時短勤務・フレックスタイム制等）</t>
  </si>
  <si>
    <t>職場の環境や設備が高齢者に配慮されている</t>
  </si>
  <si>
    <t>仕事内容について体力的な負担が少ない</t>
  </si>
  <si>
    <t>職場でうまく人間関係を築くことができる</t>
  </si>
  <si>
    <t>自分と同じ世代の人が多く働いている</t>
  </si>
  <si>
    <t xml:space="preserve">【問７で「３または４（現在、収入を伴う仕事をしていない）」と答えた方にお伺いします】                                    </t>
  </si>
  <si>
    <t xml:space="preserve">問１４．現在、収入を伴う仕事をしていない理由について、次の中からあてはまるものを全てお答えください。                    </t>
  </si>
  <si>
    <t xml:space="preserve">        （○はいくつでも）                                                                                              </t>
  </si>
  <si>
    <t>賃金面の条件に合うところがないから</t>
  </si>
  <si>
    <t>年齢制限で働くところが見つからないから</t>
  </si>
  <si>
    <t>仕事の種類（職種）で合うところが見つからないから</t>
  </si>
  <si>
    <t>勤務場所・時間など条件が合うところが見つからないから</t>
  </si>
  <si>
    <t>やりがいがある仕事が見つからないから</t>
  </si>
  <si>
    <t>仕事以外の趣味や社会活動に時間を費やしたいから</t>
  </si>
  <si>
    <t>仕事によって収入を得る必要がないから</t>
  </si>
  <si>
    <t xml:space="preserve">問１５．あなたが５０代のころの働く様子についてお伺いします。次の中からあてはまるものを全てお選びくだ                    </t>
  </si>
  <si>
    <t xml:space="preserve">        さい。（○はいくつでも）                                                                                        </t>
  </si>
  <si>
    <t>働きぶりは、会社や同僚から高く評価されていた</t>
  </si>
  <si>
    <t>リタイア後のキャリアに関する情報収集をしていた</t>
  </si>
  <si>
    <t>地域活動や社外の活動に積極的に参加していた</t>
  </si>
  <si>
    <t>リタイア後のことは全く考えていなかった</t>
  </si>
  <si>
    <t>知り合いはほぼ仕事関連の人たちだった</t>
  </si>
  <si>
    <t>精力的に仕事をしていない自分は想像できなかった</t>
  </si>
  <si>
    <t>経験を積んだ仕事で力を発揮していた</t>
  </si>
  <si>
    <t xml:space="preserve">問１６．何歳ごろまで収入を伴う仕事をしたいですか。又は、何歳ごろまで収入を伴う仕事をしたかったですか。                  </t>
  </si>
  <si>
    <t xml:space="preserve">        次の中から１つだけ選んでお答えください。（○は１つだけ）                                                        </t>
  </si>
  <si>
    <t xml:space="preserve">あなたの経済的な暮らし向きについて、いくつかの質問をお伺いします。                                                      </t>
  </si>
  <si>
    <t xml:space="preserve">問１７．あなたは、ご自分の現在の経済的な暮らし向きについてどのようにお考えですか。次の中から１つ選ん                    </t>
  </si>
  <si>
    <t xml:space="preserve">        でお答えください。配偶者あるいはパートナーと一緒に暮らしている方は、お二人の状況についてお答                    </t>
  </si>
  <si>
    <t xml:space="preserve">        えください。（○は１つだけ）                                                                                    </t>
  </si>
  <si>
    <t>家計にゆとりがあり、まったく心配なく暮らしている</t>
  </si>
  <si>
    <t>家計にあまりゆとりはないが、それほど心配なく暮らしている</t>
  </si>
  <si>
    <t>家計にゆとりがなく、多少心配である</t>
  </si>
  <si>
    <t xml:space="preserve">問１８．あなたの現在の収入について、次の中からあてはまるものを全てお答えください。配偶者あるいは                        </t>
  </si>
  <si>
    <t xml:space="preserve">        パートナーと一緒に暮らしている方は、お二人の状況についてお答えください。（〇はいくつでも）                      </t>
  </si>
  <si>
    <t>財産からの収入（利子、配当金、家賃、地代等）</t>
  </si>
  <si>
    <t xml:space="preserve">問２０．現在の生活費を全て合計すると、１か月当たりおよそいくらくらいになりますか。配偶者あるい                          </t>
  </si>
  <si>
    <t xml:space="preserve">        はパートナーと一緒に暮らしている方は、お二人の状況についてお答えください。                                      </t>
  </si>
  <si>
    <t xml:space="preserve">現在の１か月当たりの生活費はおよそ                                                                                      </t>
  </si>
  <si>
    <t xml:space="preserve">問２１．無理なく生活するために必要な１か月あたりの生活費はいくらくらいだと考えていますか。配偶                          </t>
  </si>
  <si>
    <t xml:space="preserve">        者あるいはパートナーと一緒に暮らしている方は、お二人分の金額をお答えください。                                  </t>
  </si>
  <si>
    <t xml:space="preserve">１か月当たりに必要な生活費はおよそ                                                                                      </t>
  </si>
  <si>
    <t xml:space="preserve">問２２．あなたは、同居、別居にかかわらず、お子さんやお孫さん（それぞれの配偶者あるいはパートナーを含                    </t>
  </si>
  <si>
    <t xml:space="preserve">        む）の生活費を負担していますか。次の中から１つ選んでお答えください。配偶者あるいはパートナー                    </t>
  </si>
  <si>
    <t xml:space="preserve">        と暮らしている場合には、配偶者またはパートナーが負担している場合も含みます。（○は１つだけ）                    </t>
  </si>
  <si>
    <t>子や孫の生活費をほとんど負担している</t>
  </si>
  <si>
    <t>子や孫の生活費の一部を負担している</t>
  </si>
  <si>
    <t xml:space="preserve">問２３．日常生活の支出の中で、収入より支出が多くなり、これまでの預貯金を取り崩してまかなうことがあり                    </t>
  </si>
  <si>
    <t xml:space="preserve">        ますか。次の中から１つ選んでお答えください。（○は１つだけ）                                                    </t>
  </si>
  <si>
    <t xml:space="preserve">問２４．この１年間の取り崩しは、平均して１か月にどのくらいでしょうか。                                                  </t>
  </si>
  <si>
    <t xml:space="preserve">平均して１か月に                                                                                                        </t>
  </si>
  <si>
    <t xml:space="preserve">問２５．現在より収入を増やす必要がある場合、これからどのような方法をとりますか。次の中からあてはまる                    </t>
  </si>
  <si>
    <t xml:space="preserve">        ものを全てお答えください。（○はいくつでも）                                                                    </t>
  </si>
  <si>
    <t>資産の運用・売却により必要な収入を得る</t>
  </si>
  <si>
    <t>家族、親族から援助をしてもらう　（２を除く）</t>
  </si>
  <si>
    <t xml:space="preserve">問２６．あなたは、お金に困った際に相談できる相手はいますか。次の中からあてはまるものを全てお答えくだ                    </t>
  </si>
  <si>
    <t>自治体や福祉関係機関等（地域包括支援センター、社会福祉協議会、民生委員、ケアマネジャー等）</t>
  </si>
  <si>
    <t>お金に困った際に誰かに相談はしない</t>
  </si>
  <si>
    <t xml:space="preserve">問２７．今後のお金の使い方についてお伺いします。（１）（２）について、それぞれあてはまるものを全てお                    </t>
  </si>
  <si>
    <t xml:space="preserve">        答えください。（〇はいくつでも）                                                                                </t>
  </si>
  <si>
    <t xml:space="preserve">（１）今後、優先的にお金を使いたいと考えているもの                                                                      </t>
  </si>
  <si>
    <t>住宅の新築・増改築・修繕・住み替え等の費用</t>
  </si>
  <si>
    <t>通信・放送受信（携帯電話、インターネット等を含む）の費用</t>
  </si>
  <si>
    <t>自分や配偶者あるいはパートナーの医療・介護の費用</t>
  </si>
  <si>
    <t>健康維持・増進のための費用（健康食品、サプリメント、ジム等）</t>
  </si>
  <si>
    <t>親のための支出（医療・介護の費用等）</t>
  </si>
  <si>
    <t>子や孫のための支出（学費、こづかい等）</t>
  </si>
  <si>
    <t>スキルアップ・自己啓発のための費用</t>
  </si>
  <si>
    <t>寄付やボランティア活動にかかる諸経費</t>
  </si>
  <si>
    <t xml:space="preserve">（２）今後、節約したいと考えているもの                                                                                  </t>
  </si>
  <si>
    <t xml:space="preserve">問２８．今後の生活において、経済的な面で不安に思うことはありますか。次の中からあてはまるものを全てお                    </t>
  </si>
  <si>
    <t>ローンの返済や、家賃の支払いができなくなること</t>
  </si>
  <si>
    <t>自分や家族の医療・介護の費用がかかりすぎること</t>
  </si>
  <si>
    <t>自力で生活できなくなり、転居や有料老人ホームへの入居費用がかかること</t>
  </si>
  <si>
    <t>認知機能の低下等により、財産の適正な管理ができなくなること</t>
  </si>
  <si>
    <t>自分が亡くなった後の相続などを含む財産の管理</t>
  </si>
  <si>
    <t xml:space="preserve">あなたの貯蓄、老後の備え等について、いくつかの質問をお伺いします。                                                      </t>
  </si>
  <si>
    <t xml:space="preserve">問２９．老後の備えとして、今後どのようなことに取り組む必要があるか、次の中からあてはまるものを３つま                    </t>
  </si>
  <si>
    <t xml:space="preserve">        でお答えください。（〇は３つまで）                                                                              </t>
  </si>
  <si>
    <t>健康に関する備え（健康の維持・増進、介護予防、保険、病気やけがの治療等）</t>
  </si>
  <si>
    <t>防災・防犯に関する備え（住宅の防災対策、防災用品の備蓄、防犯システムの利用等）</t>
  </si>
  <si>
    <t>住まいに関する備え（住宅の確保やリフォーム、修繕等）（３を除く）</t>
  </si>
  <si>
    <t>地域・職場等で人とのつながりを持つこと</t>
  </si>
  <si>
    <t>財産管理に関する備え（認知機能の低下等に伴う、財産管理の相談（金銭管理サービスの利用等））</t>
  </si>
  <si>
    <t>終活関係の準備（自身の葬儀やお墓の準備、財産等の整理・相続の準備）</t>
  </si>
  <si>
    <t xml:space="preserve">        ている方は、お二人の状況についてお答えください。※株式や投資信託、預貯金なども含みます                          </t>
  </si>
  <si>
    <t xml:space="preserve">        暮らしている方は、お二人の状況についてお答えください。※株式や投資信託、預貯金なども含みます                    </t>
  </si>
  <si>
    <t xml:space="preserve">問３２．あなたは、公的年金・保険のほかに、老後の備えとして私的な年金・保険に加入していますか。掛け捨                    </t>
  </si>
  <si>
    <t xml:space="preserve">        てのものも含めて、次の中からあてはまるものを全てお答えください。（〇はいくつでも）                              </t>
  </si>
  <si>
    <t xml:space="preserve">問３３．現在の貯蓄の額は、あなたがこれから生活をしていく備えとして十分だとお考えですか。次の中から１                    </t>
  </si>
  <si>
    <t xml:space="preserve">        つ選んでお答えください。（○は１つだけ）                                                                        </t>
  </si>
  <si>
    <t xml:space="preserve">問３４．将来的な財産の使い道について、どのようにお考えですか。次の中からあてはまるものを全てお答えく                    </t>
  </si>
  <si>
    <t xml:space="preserve">        ださい。（〇はいくつでも）                                                                                      </t>
  </si>
  <si>
    <t>困っている人や社会・公共の役に立つように寄付等をしたい</t>
  </si>
  <si>
    <t>財産の使い道については考えていない</t>
  </si>
  <si>
    <t xml:space="preserve">問３５．万一、認知機能の低下など、高齢化に伴って財産（日常生活に要する費用を含む）の適正な管理や活用                    </t>
  </si>
  <si>
    <t xml:space="preserve">        に不安が生じた場合、あなたはどのようにされますか。次の中からあてはまるものを１つ選んでお答え                    </t>
  </si>
  <si>
    <t xml:space="preserve">        ください。（〇は１つだけ）                                                                                      </t>
  </si>
  <si>
    <t>自分の財産なのであくまで自分で管理する</t>
  </si>
  <si>
    <t>配偶者あるいはパートナーに財産管理を委ねる</t>
  </si>
  <si>
    <t>社会福祉協議会やその他の民間事業者等による金銭管理サービスを利用する</t>
  </si>
  <si>
    <t>成年後見人・弁護士など信頼できる第三者に財産管理を委ねる</t>
  </si>
  <si>
    <t xml:space="preserve">問３６．終活に関する事項について、準備をしているものはありますか。次の中からあてはまるものを全てお答                    </t>
  </si>
  <si>
    <t xml:space="preserve">        えください。（〇はいくつでも）                                                                                  </t>
  </si>
  <si>
    <t>身の回りの所有物の整理（３を除く）</t>
  </si>
  <si>
    <t>身近な人へのメッセージやエンディングノート（自身の死後の希望や意思を遺族等に伝える文書）の作成</t>
  </si>
  <si>
    <t>リビングウィル（終末期医療の指示・介護の希望・代理人の指定等）の作成</t>
  </si>
  <si>
    <t xml:space="preserve">問３７．今後の経済生活に当たって必要だと考えるサポートについて、次の中からあてはまるものを優先順位の                    </t>
  </si>
  <si>
    <t xml:space="preserve">        高いものから順番に３つまでお答えください。（○は３つまで）                                                      </t>
  </si>
  <si>
    <t xml:space="preserve">［１番目］                                                                                                              </t>
  </si>
  <si>
    <t>医療費・健康関連の支援（医療費の補助、健康診断や検診の無料化など）</t>
  </si>
  <si>
    <t>住宅関連の支援（高齢者向け公営住宅の提供、バリアフリー住宅改修、住み替えの支援など）</t>
  </si>
  <si>
    <t>公共交通・移動の支援（公共交通機関の割引、シニア向け移動サービスなど）</t>
  </si>
  <si>
    <t>就労支援（シニア向けの再就職支援など）</t>
  </si>
  <si>
    <t>教育・学習の支援（生涯学習講座など）</t>
  </si>
  <si>
    <t>地域活動に参加するための支援（情報提供・紹介・相談など）</t>
  </si>
  <si>
    <t>金融・資産管理の支援（家計管理のアドバイス、年金や資産運用の相談など）</t>
  </si>
  <si>
    <t>デジタル関連の支援（インターネット接続費用の補助、デジタル機器の操作指導など）</t>
  </si>
  <si>
    <t>相続に関するサポート（法律相談サービスの利用、遺言書作成支援、相続手続きのアドバイスなど）</t>
  </si>
  <si>
    <t xml:space="preserve">［２番目］                                                                                                              </t>
  </si>
  <si>
    <t xml:space="preserve">［３番目］                                                                                                              </t>
  </si>
  <si>
    <t xml:space="preserve">［１～３番目の回答合計］                                                                                                </t>
  </si>
  <si>
    <t xml:space="preserve">※都市規模                                                                                                              </t>
  </si>
  <si>
    <t xml:space="preserve">※地域（６区分）                                                                                                        </t>
  </si>
  <si>
    <t xml:space="preserve">※地域（10区分）                                                                                                        </t>
  </si>
  <si>
    <t>高齢社会対策総合調査（高齢者の経済生活に関する調査）</t>
    <rPh sb="15" eb="17">
      <t>ケイザイ</t>
    </rPh>
    <rPh sb="17" eb="19">
      <t>セイカツ</t>
    </rPh>
    <phoneticPr fontId="1"/>
  </si>
  <si>
    <t>高齢社会対策総合調査（高齢者の経済生活に関する調査）_単純集計表</t>
    <phoneticPr fontId="1"/>
  </si>
  <si>
    <t>全体</t>
    <phoneticPr fontId="1"/>
  </si>
  <si>
    <t>男</t>
    <phoneticPr fontId="1"/>
  </si>
  <si>
    <t>女</t>
    <phoneticPr fontId="1"/>
  </si>
  <si>
    <t>その他</t>
    <phoneticPr fontId="1"/>
  </si>
  <si>
    <t>N</t>
    <phoneticPr fontId="1"/>
  </si>
  <si>
    <t>％</t>
    <phoneticPr fontId="1"/>
  </si>
  <si>
    <t>60～64歳</t>
    <phoneticPr fontId="1"/>
  </si>
  <si>
    <t>65～69歳</t>
    <phoneticPr fontId="1"/>
  </si>
  <si>
    <t>70～74歳</t>
    <phoneticPr fontId="1"/>
  </si>
  <si>
    <t>75～79歳</t>
    <phoneticPr fontId="1"/>
  </si>
  <si>
    <t>80～84歳</t>
    <phoneticPr fontId="1"/>
  </si>
  <si>
    <t>85～89歳</t>
    <phoneticPr fontId="1"/>
  </si>
  <si>
    <t>90～94歳</t>
    <phoneticPr fontId="1"/>
  </si>
  <si>
    <t>95歳以上</t>
    <phoneticPr fontId="1"/>
  </si>
  <si>
    <t>65～74歳（再掲）</t>
    <phoneticPr fontId="1"/>
  </si>
  <si>
    <t>75～84歳（再掲）</t>
    <phoneticPr fontId="1"/>
  </si>
  <si>
    <t>85歳以上（再掲）</t>
    <phoneticPr fontId="1"/>
  </si>
  <si>
    <t>75歳以上（再掲）</t>
    <phoneticPr fontId="1"/>
  </si>
  <si>
    <t>65歳以上（再掲）</t>
    <phoneticPr fontId="1"/>
  </si>
  <si>
    <t>平均値</t>
    <phoneticPr fontId="1"/>
  </si>
  <si>
    <t>中央値</t>
    <phoneticPr fontId="1"/>
  </si>
  <si>
    <t>最頻値</t>
    <phoneticPr fontId="1"/>
  </si>
  <si>
    <t>不明・無回答</t>
    <phoneticPr fontId="1"/>
  </si>
  <si>
    <t>同居者はいない（ひとり暮らし）</t>
    <phoneticPr fontId="1"/>
  </si>
  <si>
    <t>配偶者あるいはパートナー</t>
    <phoneticPr fontId="1"/>
  </si>
  <si>
    <t>その他（親族以外も含む）</t>
    <phoneticPr fontId="1"/>
  </si>
  <si>
    <t>平均</t>
    <phoneticPr fontId="1"/>
  </si>
  <si>
    <t>持家（一戸建て）</t>
    <phoneticPr fontId="1"/>
  </si>
  <si>
    <t>賃貸住宅（一戸建て）</t>
    <phoneticPr fontId="1"/>
  </si>
  <si>
    <t>持家　　（再掲）</t>
    <phoneticPr fontId="1"/>
  </si>
  <si>
    <t>賃貸住宅（再掲）</t>
    <phoneticPr fontId="1"/>
  </si>
  <si>
    <t>０万円</t>
    <phoneticPr fontId="1"/>
  </si>
  <si>
    <t>20万円以上</t>
    <phoneticPr fontId="1"/>
  </si>
  <si>
    <t>週に１回以上</t>
    <phoneticPr fontId="1"/>
  </si>
  <si>
    <t>月に１回以上</t>
    <phoneticPr fontId="1"/>
  </si>
  <si>
    <t>年に数回</t>
    <phoneticPr fontId="1"/>
  </si>
  <si>
    <t>ほとんど利用していない</t>
    <phoneticPr fontId="1"/>
  </si>
  <si>
    <t>全く利用していない</t>
    <phoneticPr fontId="1"/>
  </si>
  <si>
    <t>利用している　　（再掲）</t>
    <phoneticPr fontId="1"/>
  </si>
  <si>
    <t>利用していない　（再掲）</t>
    <phoneticPr fontId="1"/>
  </si>
  <si>
    <t>よく使う</t>
    <phoneticPr fontId="1"/>
  </si>
  <si>
    <t>たまに使う</t>
    <phoneticPr fontId="1"/>
  </si>
  <si>
    <t>ほとんど使わない</t>
    <phoneticPr fontId="1"/>
  </si>
  <si>
    <t>使わない</t>
    <phoneticPr fontId="1"/>
  </si>
  <si>
    <t>使う　　（再掲）</t>
    <phoneticPr fontId="1"/>
  </si>
  <si>
    <t>使わない（再掲）</t>
    <phoneticPr fontId="1"/>
  </si>
  <si>
    <t>十分感じている</t>
    <phoneticPr fontId="1"/>
  </si>
  <si>
    <t>多少感じている</t>
    <phoneticPr fontId="1"/>
  </si>
  <si>
    <t>あまり感じていない</t>
    <phoneticPr fontId="1"/>
  </si>
  <si>
    <t>全く感じていない</t>
    <phoneticPr fontId="1"/>
  </si>
  <si>
    <t>感じている　　（再掲）</t>
    <phoneticPr fontId="1"/>
  </si>
  <si>
    <t>感じていない　（再掲）</t>
    <phoneticPr fontId="1"/>
  </si>
  <si>
    <t>良い</t>
    <phoneticPr fontId="1"/>
  </si>
  <si>
    <t>まあ良い</t>
    <phoneticPr fontId="1"/>
  </si>
  <si>
    <t>普通</t>
    <phoneticPr fontId="1"/>
  </si>
  <si>
    <t>あまり良くない</t>
    <phoneticPr fontId="1"/>
  </si>
  <si>
    <t>良くない</t>
    <phoneticPr fontId="1"/>
  </si>
  <si>
    <t>良い　　（再掲）</t>
    <phoneticPr fontId="1"/>
  </si>
  <si>
    <t>良くない（再掲）</t>
    <phoneticPr fontId="1"/>
  </si>
  <si>
    <t>はい</t>
    <phoneticPr fontId="1"/>
  </si>
  <si>
    <t>いいえ</t>
    <phoneticPr fontId="1"/>
  </si>
  <si>
    <t>就労・就業</t>
    <phoneticPr fontId="1"/>
  </si>
  <si>
    <t>ボランティア活動</t>
    <phoneticPr fontId="1"/>
  </si>
  <si>
    <t>趣味やおけいこ事</t>
    <phoneticPr fontId="1"/>
  </si>
  <si>
    <t>特に活動はしていない</t>
    <phoneticPr fontId="1"/>
  </si>
  <si>
    <t>活動している　　（再掲）</t>
    <phoneticPr fontId="1"/>
  </si>
  <si>
    <t>就労・就業以外　（再掲）</t>
    <phoneticPr fontId="1"/>
  </si>
  <si>
    <t>０年前</t>
    <phoneticPr fontId="1"/>
  </si>
  <si>
    <t>１～４年前</t>
    <phoneticPr fontId="1"/>
  </si>
  <si>
    <t>５～９年前</t>
    <phoneticPr fontId="1"/>
  </si>
  <si>
    <t>10～14年前</t>
    <phoneticPr fontId="1"/>
  </si>
  <si>
    <t>15～19年前</t>
    <phoneticPr fontId="1"/>
  </si>
  <si>
    <t>20年以上前</t>
    <phoneticPr fontId="1"/>
  </si>
  <si>
    <t>英語</t>
    <phoneticPr fontId="1"/>
  </si>
  <si>
    <t>英語以外の外国語</t>
    <phoneticPr fontId="1"/>
  </si>
  <si>
    <t>パソコンなどの情報処理</t>
    <phoneticPr fontId="1"/>
  </si>
  <si>
    <t>商業実務・ビジネス関係</t>
    <phoneticPr fontId="1"/>
  </si>
  <si>
    <t>介護関係</t>
    <phoneticPr fontId="1"/>
  </si>
  <si>
    <t>芸術・文化</t>
    <phoneticPr fontId="1"/>
  </si>
  <si>
    <t>いずれも行っていない</t>
    <phoneticPr fontId="1"/>
  </si>
  <si>
    <t>行っている（再掲）</t>
    <phoneticPr fontId="1"/>
  </si>
  <si>
    <t>仕事をしている　　（再掲）</t>
    <phoneticPr fontId="1"/>
  </si>
  <si>
    <t>仕事をしていない　（再掲）</t>
    <phoneticPr fontId="1"/>
  </si>
  <si>
    <t>正社員</t>
    <phoneticPr fontId="1"/>
  </si>
  <si>
    <t>パート・アルバイト</t>
    <phoneticPr fontId="1"/>
  </si>
  <si>
    <t>派遣社員</t>
    <phoneticPr fontId="1"/>
  </si>
  <si>
    <t>契約社員・嘱託社員</t>
    <phoneticPr fontId="1"/>
  </si>
  <si>
    <t>会社または団体の役員</t>
    <phoneticPr fontId="1"/>
  </si>
  <si>
    <t>５０～５４歳ころ</t>
    <phoneticPr fontId="1"/>
  </si>
  <si>
    <t>５５～５９歳ころ</t>
    <phoneticPr fontId="1"/>
  </si>
  <si>
    <t>６０～６４歳ころ</t>
    <phoneticPr fontId="1"/>
  </si>
  <si>
    <t>６５～６９歳ころ</t>
    <phoneticPr fontId="1"/>
  </si>
  <si>
    <t>７０～７４歳ころ</t>
    <phoneticPr fontId="1"/>
  </si>
  <si>
    <t>７５～７９歳ころ</t>
    <phoneticPr fontId="1"/>
  </si>
  <si>
    <t>８０歳以降</t>
    <phoneticPr fontId="1"/>
  </si>
  <si>
    <t>１～２日</t>
    <phoneticPr fontId="1"/>
  </si>
  <si>
    <t>３～４日</t>
    <phoneticPr fontId="1"/>
  </si>
  <si>
    <t>５日以上</t>
    <phoneticPr fontId="1"/>
  </si>
  <si>
    <t>１～９時間</t>
    <phoneticPr fontId="1"/>
  </si>
  <si>
    <t>10～19時間</t>
    <phoneticPr fontId="1"/>
  </si>
  <si>
    <t>20～29時間</t>
    <phoneticPr fontId="1"/>
  </si>
  <si>
    <t>30～39時間</t>
    <phoneticPr fontId="1"/>
  </si>
  <si>
    <t>40～49時間</t>
    <phoneticPr fontId="1"/>
  </si>
  <si>
    <t>50時間以上</t>
    <phoneticPr fontId="1"/>
  </si>
  <si>
    <t>満足している</t>
    <phoneticPr fontId="1"/>
  </si>
  <si>
    <t>やや満足している</t>
    <phoneticPr fontId="1"/>
  </si>
  <si>
    <t>どちらともいえない</t>
    <phoneticPr fontId="1"/>
  </si>
  <si>
    <t>やや不満がある</t>
    <phoneticPr fontId="1"/>
  </si>
  <si>
    <t>不満がある</t>
    <phoneticPr fontId="1"/>
  </si>
  <si>
    <t>満足している　　（再掲）</t>
    <phoneticPr fontId="1"/>
  </si>
  <si>
    <t>不満がある（再掲）</t>
    <phoneticPr fontId="1"/>
  </si>
  <si>
    <t>収入のため</t>
    <phoneticPr fontId="1"/>
  </si>
  <si>
    <t>仕事が面白いから</t>
    <phoneticPr fontId="1"/>
  </si>
  <si>
    <t>自分の知識・能力を生かせるから</t>
    <phoneticPr fontId="1"/>
  </si>
  <si>
    <t>給与等が希望に適っている</t>
    <phoneticPr fontId="1"/>
  </si>
  <si>
    <t>福利厚生が整っている</t>
    <phoneticPr fontId="1"/>
  </si>
  <si>
    <t>自宅から通いやすい</t>
    <phoneticPr fontId="1"/>
  </si>
  <si>
    <t>仕事にやりがいがある</t>
    <phoneticPr fontId="1"/>
  </si>
  <si>
    <t>自分の経験やスキルが生かせる</t>
    <phoneticPr fontId="1"/>
  </si>
  <si>
    <t>他の活動等と両立ができる</t>
    <phoneticPr fontId="1"/>
  </si>
  <si>
    <t>地域・社会に貢献できる</t>
    <phoneticPr fontId="1"/>
  </si>
  <si>
    <t>健康上の理由</t>
    <phoneticPr fontId="1"/>
  </si>
  <si>
    <t>家族の介護や家事のため</t>
    <phoneticPr fontId="1"/>
  </si>
  <si>
    <t>仕事を探す方法がわからない</t>
    <phoneticPr fontId="1"/>
  </si>
  <si>
    <t>特に理由はない</t>
    <phoneticPr fontId="1"/>
  </si>
  <si>
    <t>仕事はほどほどでよいと思っていた</t>
    <phoneticPr fontId="1"/>
  </si>
  <si>
    <t>同じ仕事を続けるつもりでいた</t>
    <phoneticPr fontId="1"/>
  </si>
  <si>
    <t>５０代のころは働いていなかった</t>
    <phoneticPr fontId="1"/>
  </si>
  <si>
    <t>６５歳くらいまで</t>
    <phoneticPr fontId="1"/>
  </si>
  <si>
    <t>７０歳くらいまで</t>
    <phoneticPr fontId="1"/>
  </si>
  <si>
    <t>７５歳くらいまで</t>
    <phoneticPr fontId="1"/>
  </si>
  <si>
    <t>８０歳くらいまで</t>
    <phoneticPr fontId="1"/>
  </si>
  <si>
    <t>働けるうちはいつまでも</t>
    <phoneticPr fontId="1"/>
  </si>
  <si>
    <t>仕事をしたいとは思わない</t>
    <phoneticPr fontId="1"/>
  </si>
  <si>
    <t>家計が苦しく、非常に心配である</t>
    <phoneticPr fontId="1"/>
  </si>
  <si>
    <t>心配なく暮らしている　　（再掲）</t>
    <phoneticPr fontId="1"/>
  </si>
  <si>
    <t>心配である（再掲）</t>
    <phoneticPr fontId="1"/>
  </si>
  <si>
    <t>仕事による収入</t>
    <phoneticPr fontId="1"/>
  </si>
  <si>
    <t>公的年金</t>
    <phoneticPr fontId="1"/>
  </si>
  <si>
    <t>２以外の公的な給付金</t>
    <phoneticPr fontId="1"/>
  </si>
  <si>
    <t>企業年金、個人年金等</t>
    <phoneticPr fontId="1"/>
  </si>
  <si>
    <t>子や親族からの援助</t>
    <phoneticPr fontId="1"/>
  </si>
  <si>
    <t>収入はない</t>
    <phoneticPr fontId="1"/>
  </si>
  <si>
    <t xml:space="preserve">        になりますか（ボーナスも含みます）。１か月当たりの収入額又は１年間の収入額でお答えください。                    </t>
  </si>
  <si>
    <t xml:space="preserve">        配偶者あるいはパートナーと一緒に暮らしている方は、お二人の状況についてお答えください                            </t>
  </si>
  <si>
    <t>30万円以上</t>
    <phoneticPr fontId="1"/>
  </si>
  <si>
    <t>子や孫の生活費は負担していない</t>
    <phoneticPr fontId="1"/>
  </si>
  <si>
    <t>子や孫はいない</t>
    <phoneticPr fontId="1"/>
  </si>
  <si>
    <t>負担している　　（再掲）</t>
    <phoneticPr fontId="1"/>
  </si>
  <si>
    <t>よくある</t>
    <phoneticPr fontId="1"/>
  </si>
  <si>
    <t>時々ある</t>
    <phoneticPr fontId="1"/>
  </si>
  <si>
    <t>ほとんどない</t>
    <phoneticPr fontId="1"/>
  </si>
  <si>
    <t>全くない</t>
    <phoneticPr fontId="1"/>
  </si>
  <si>
    <t>ある　　（再掲）</t>
    <phoneticPr fontId="1"/>
  </si>
  <si>
    <t>ない　　（再掲）</t>
    <phoneticPr fontId="1"/>
  </si>
  <si>
    <t>１万円未満</t>
    <phoneticPr fontId="1"/>
  </si>
  <si>
    <t>１～２万円未満</t>
    <phoneticPr fontId="1"/>
  </si>
  <si>
    <t>２～５万円未満</t>
    <phoneticPr fontId="1"/>
  </si>
  <si>
    <t>５～10万円未満</t>
    <phoneticPr fontId="1"/>
  </si>
  <si>
    <t>10万円以上</t>
    <phoneticPr fontId="1"/>
  </si>
  <si>
    <t>自分が仕事をして収入を得る</t>
    <phoneticPr fontId="1"/>
  </si>
  <si>
    <t>配偶者が仕事をして収入を得る</t>
    <phoneticPr fontId="1"/>
  </si>
  <si>
    <t>節約等により支出を減らす</t>
    <phoneticPr fontId="1"/>
  </si>
  <si>
    <t>貯蓄を取り崩している</t>
    <phoneticPr fontId="1"/>
  </si>
  <si>
    <t>友人、知人等から援助をしてもらう</t>
    <phoneticPr fontId="1"/>
  </si>
  <si>
    <t>金融機関等から借り入れる</t>
    <phoneticPr fontId="1"/>
  </si>
  <si>
    <t>特に何もしない</t>
    <phoneticPr fontId="1"/>
  </si>
  <si>
    <t>家族・親族</t>
    <phoneticPr fontId="1"/>
  </si>
  <si>
    <t>友人・知人</t>
    <phoneticPr fontId="1"/>
  </si>
  <si>
    <t>近所の人</t>
    <phoneticPr fontId="1"/>
  </si>
  <si>
    <t>職場の人</t>
    <phoneticPr fontId="1"/>
  </si>
  <si>
    <t>弁護士、司法書士等</t>
    <phoneticPr fontId="1"/>
  </si>
  <si>
    <t>相談できる相手はいない</t>
    <phoneticPr fontId="1"/>
  </si>
  <si>
    <t>食費</t>
    <phoneticPr fontId="1"/>
  </si>
  <si>
    <t>水道光熱費</t>
    <phoneticPr fontId="1"/>
  </si>
  <si>
    <t>家賃、住宅ローン</t>
    <phoneticPr fontId="1"/>
  </si>
  <si>
    <t>交通費、自動車維持費等の費用</t>
    <phoneticPr fontId="1"/>
  </si>
  <si>
    <t>防災・防犯のための費用</t>
    <phoneticPr fontId="1"/>
  </si>
  <si>
    <t>家具・家電の維持・購入費</t>
    <phoneticPr fontId="1"/>
  </si>
  <si>
    <t>被服費</t>
    <phoneticPr fontId="1"/>
  </si>
  <si>
    <t>趣味やレジャー（旅行等）の費用</t>
    <phoneticPr fontId="1"/>
  </si>
  <si>
    <t>友人等との交際費</t>
    <phoneticPr fontId="1"/>
  </si>
  <si>
    <t>家事代行等の生活支援に係る費用</t>
    <phoneticPr fontId="1"/>
  </si>
  <si>
    <t>特にない</t>
    <phoneticPr fontId="1"/>
  </si>
  <si>
    <t>収入や貯蓄が少ないこと</t>
    <phoneticPr fontId="1"/>
  </si>
  <si>
    <t>物価が上昇すること</t>
    <phoneticPr fontId="1"/>
  </si>
  <si>
    <t>災害により被害を受けること</t>
    <phoneticPr fontId="1"/>
  </si>
  <si>
    <t>犯罪により被害を受けること</t>
    <phoneticPr fontId="1"/>
  </si>
  <si>
    <t>不安と思っていることはない</t>
    <phoneticPr fontId="1"/>
  </si>
  <si>
    <t>不安に思う（再掲）</t>
    <phoneticPr fontId="1"/>
  </si>
  <si>
    <t>資産形成（貯蓄・投資）など</t>
    <phoneticPr fontId="1"/>
  </si>
  <si>
    <t xml:space="preserve">問３０．金融資産(※)の総額は、およそどれくらいになりますか。配偶者あるいはパートナーと一緒に暮らし                      </t>
  </si>
  <si>
    <t xml:space="preserve">問３１．今後の生活のために、金融資産(※)はどのくらい必要だと思いますか。配偶者あるいはパートナーと一緒に                </t>
  </si>
  <si>
    <t>個人年金</t>
    <phoneticPr fontId="1"/>
  </si>
  <si>
    <t>企業年金</t>
    <phoneticPr fontId="1"/>
  </si>
  <si>
    <t>病気やけがのための保険</t>
    <phoneticPr fontId="1"/>
  </si>
  <si>
    <t>介護のための保険</t>
    <phoneticPr fontId="1"/>
  </si>
  <si>
    <t>生命保険</t>
    <phoneticPr fontId="1"/>
  </si>
  <si>
    <t>いずれも加入していない</t>
    <phoneticPr fontId="1"/>
  </si>
  <si>
    <t>十分だと思う</t>
    <phoneticPr fontId="1"/>
  </si>
  <si>
    <t>最低限はあると思う</t>
    <phoneticPr fontId="1"/>
  </si>
  <si>
    <t>少し足りないと思う</t>
    <phoneticPr fontId="1"/>
  </si>
  <si>
    <t>かなり足りないと思う</t>
    <phoneticPr fontId="1"/>
  </si>
  <si>
    <t>足りない（再掲）</t>
    <phoneticPr fontId="1"/>
  </si>
  <si>
    <t>財産は自分のために使いたい</t>
    <phoneticPr fontId="1"/>
  </si>
  <si>
    <t>遺族等へ財産を残したい</t>
    <phoneticPr fontId="1"/>
  </si>
  <si>
    <t>残す財産がない</t>
    <phoneticPr fontId="1"/>
  </si>
  <si>
    <t>子や他の親族に財産管理を委ねる</t>
    <phoneticPr fontId="1"/>
  </si>
  <si>
    <t>わからない</t>
    <phoneticPr fontId="1"/>
  </si>
  <si>
    <t>葬儀の準備</t>
    <phoneticPr fontId="1"/>
  </si>
  <si>
    <t>お墓の準備</t>
    <phoneticPr fontId="1"/>
  </si>
  <si>
    <t>財産の整理（相続の準備等）</t>
    <phoneticPr fontId="1"/>
  </si>
  <si>
    <t>準備しているものはない</t>
    <phoneticPr fontId="1"/>
  </si>
  <si>
    <t>準備している　　（再掲）</t>
    <phoneticPr fontId="1"/>
  </si>
  <si>
    <t>契約時等における身元保証の支援</t>
    <phoneticPr fontId="1"/>
  </si>
  <si>
    <t>身の回りの生活支援</t>
    <phoneticPr fontId="1"/>
  </si>
  <si>
    <t>大都市（東京23区・政令指定都市）</t>
    <phoneticPr fontId="1"/>
  </si>
  <si>
    <t>中都市（人口10万以上の市）</t>
    <phoneticPr fontId="1"/>
  </si>
  <si>
    <t>小都市（人口10万未満の市）</t>
    <phoneticPr fontId="1"/>
  </si>
  <si>
    <t>町村</t>
    <phoneticPr fontId="1"/>
  </si>
  <si>
    <t>北海道・東北</t>
    <phoneticPr fontId="1"/>
  </si>
  <si>
    <t>関東</t>
    <phoneticPr fontId="1"/>
  </si>
  <si>
    <t>中部（北陸・東山・東海）</t>
    <phoneticPr fontId="1"/>
  </si>
  <si>
    <t>近畿</t>
    <phoneticPr fontId="1"/>
  </si>
  <si>
    <t>中国・四国</t>
    <phoneticPr fontId="1"/>
  </si>
  <si>
    <t>九州</t>
    <phoneticPr fontId="1"/>
  </si>
  <si>
    <t>北海道</t>
    <phoneticPr fontId="1"/>
  </si>
  <si>
    <t>東北</t>
    <phoneticPr fontId="1"/>
  </si>
  <si>
    <t>北陸</t>
    <phoneticPr fontId="1"/>
  </si>
  <si>
    <t>東山</t>
    <phoneticPr fontId="1"/>
  </si>
  <si>
    <t>東海</t>
    <phoneticPr fontId="1"/>
  </si>
  <si>
    <t>中国</t>
    <phoneticPr fontId="1"/>
  </si>
  <si>
    <t>四国</t>
    <phoneticPr fontId="1"/>
  </si>
  <si>
    <t>全体</t>
    <phoneticPr fontId="1"/>
  </si>
  <si>
    <t>０人（ひとり暮らし）</t>
    <phoneticPr fontId="1"/>
  </si>
  <si>
    <t>１人</t>
    <phoneticPr fontId="1"/>
  </si>
  <si>
    <t>２人</t>
    <phoneticPr fontId="1"/>
  </si>
  <si>
    <t>３人</t>
    <phoneticPr fontId="1"/>
  </si>
  <si>
    <t>４人</t>
    <phoneticPr fontId="1"/>
  </si>
  <si>
    <t>５人</t>
    <phoneticPr fontId="1"/>
  </si>
  <si>
    <t>６人</t>
    <phoneticPr fontId="1"/>
  </si>
  <si>
    <t>７人</t>
    <phoneticPr fontId="1"/>
  </si>
  <si>
    <t>８人</t>
    <phoneticPr fontId="1"/>
  </si>
  <si>
    <t>９人以上</t>
    <phoneticPr fontId="1"/>
  </si>
  <si>
    <t>不明・無回答</t>
    <phoneticPr fontId="1"/>
  </si>
  <si>
    <t>平均</t>
    <phoneticPr fontId="1"/>
  </si>
  <si>
    <t>N</t>
    <phoneticPr fontId="1"/>
  </si>
  <si>
    <t>％</t>
    <phoneticPr fontId="1"/>
  </si>
  <si>
    <t>全体</t>
  </si>
  <si>
    <t>０万円</t>
  </si>
  <si>
    <t>不明・無回答</t>
  </si>
  <si>
    <t>平均</t>
  </si>
  <si>
    <t>N</t>
  </si>
  <si>
    <t xml:space="preserve">問１９．あなたの現在の仕事・年金による収入を全て合計すると、税込みで１か月当たりおよそいくらくらい                    </t>
    <phoneticPr fontId="1"/>
  </si>
  <si>
    <t>１～５万円未満</t>
  </si>
  <si>
    <t>５～10万円未満</t>
  </si>
  <si>
    <t>10～15万円未満</t>
  </si>
  <si>
    <t>15～20万円未満</t>
  </si>
  <si>
    <t>20～25万円未満</t>
  </si>
  <si>
    <t>25～30万円未満</t>
  </si>
  <si>
    <t>同居者あり（再掲）</t>
  </si>
  <si>
    <t>１～５万円未満</t>
    <phoneticPr fontId="1"/>
  </si>
  <si>
    <t>５～10万円未満</t>
    <phoneticPr fontId="1"/>
  </si>
  <si>
    <t>10～15万円未満</t>
    <phoneticPr fontId="1"/>
  </si>
  <si>
    <t>15～20万円未満</t>
    <phoneticPr fontId="1"/>
  </si>
  <si>
    <t>20～25万円未満</t>
    <phoneticPr fontId="1"/>
  </si>
  <si>
    <t>25～30万円未満</t>
    <phoneticPr fontId="1"/>
  </si>
  <si>
    <t>１～500万円未満</t>
  </si>
  <si>
    <t>500～　1,000万円未満</t>
  </si>
  <si>
    <t>1,000～2,000万円未満</t>
  </si>
  <si>
    <t>2,000～3,000万円未満</t>
  </si>
  <si>
    <t>3,000～5,000万円未満</t>
  </si>
  <si>
    <t>5,000万円以上</t>
  </si>
  <si>
    <t>中央値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</si>
</sst>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0"/>
    <numFmt numFmtId="177" formatCode="[=0]&quot;-&quot;;##0"/>
  </numFmts>
  <fonts count="7" x14ac:knownFonts="1">
    <font>
      <sz val="11"/>
      <color theme="1"/>
      <name val="ＭＳ Ｐゴシック"/>
      <family val="2"/>
      <charset val="128"/>
    </font>
    <font>
      <sz val="6"/>
      <name val="ＭＳ Ｐゴシック"/>
      <family val="2"/>
      <charset val="128"/>
    </font>
    <font>
      <sz val="11"/>
      <color theme="1"/>
      <name val="ＭＳ Ｐゴシック"/>
      <family val="3"/>
      <charset val="128"/>
    </font>
    <font>
      <sz val="9"/>
      <color theme="1"/>
      <name val="Meiryo UI"/>
      <family val="3"/>
      <charset val="128"/>
    </font>
    <font>
      <sz val="6"/>
      <name val="游ゴシック"/>
      <family val="3"/>
      <charset val="128"/>
      <scheme val="minor"/>
    </font>
    <font>
      <u/>
      <sz val="11"/>
      <color theme="10"/>
      <name val="ＭＳ Ｐゴシック"/>
      <family val="2"/>
      <charset val="128"/>
    </font>
    <font>
      <u/>
      <sz val="9"/>
      <color rgb="FF0000FF"/>
      <name val="Meiryo UI"/>
      <family val="3"/>
      <charset val="128"/>
    </font>
  </fonts>
  <fills count="3">
    <fill>
      <patternFill patternType="none"/>
    </fill>
    <fill>
      <patternFill patternType="gray125"/>
    </fill>
    <fill>
      <patternFill patternType="solid">
        <fgColor rgb="FFDAEEF3"/>
        <bgColor indexed="64"/>
      </patternFill>
    </fill>
  </fills>
  <borders count="9">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style="thin">
        <color rgb="FF000000"/>
      </bottom>
      <diagonal/>
    </border>
  </borders>
  <cellStyleXfs count="3">
    <xf numFmtId="0" fontId="0" fillId="0" borderId="0">
      <alignment vertical="center"/>
    </xf>
    <xf numFmtId="0" fontId="2" fillId="0" borderId="0">
      <alignment vertical="center"/>
    </xf>
    <xf numFmtId="0" fontId="5" fillId="0" borderId="0" applyNumberFormat="0" applyFill="0" applyBorder="0" applyAlignment="0" applyProtection="0">
      <alignment vertical="center"/>
    </xf>
  </cellStyleXfs>
  <cellXfs count="34">
    <xf numFmtId="0" fontId="0" fillId="0" borderId="0" xfId="0">
      <alignment vertical="center"/>
    </xf>
    <xf numFmtId="0" fontId="3" fillId="0" borderId="0" xfId="0" applyFont="1" applyAlignment="1"/>
    <xf numFmtId="0" fontId="3" fillId="2" borderId="3" xfId="0" applyFont="1" applyFill="1" applyBorder="1" applyAlignment="1">
      <alignment vertical="center"/>
    </xf>
    <xf numFmtId="0" fontId="3" fillId="2" borderId="3" xfId="0" applyFont="1" applyFill="1" applyBorder="1" applyAlignment="1"/>
    <xf numFmtId="0" fontId="3" fillId="0" borderId="3" xfId="0" applyFont="1" applyBorder="1" applyAlignment="1">
      <alignment vertical="center" wrapText="1"/>
    </xf>
    <xf numFmtId="49" fontId="3" fillId="0" borderId="2" xfId="1" applyNumberFormat="1" applyFont="1" applyBorder="1" applyAlignment="1">
      <alignment horizontal="left" vertical="top" wrapText="1"/>
    </xf>
    <xf numFmtId="177" fontId="3" fillId="0" borderId="2" xfId="1" applyNumberFormat="1" applyFont="1" applyBorder="1" applyAlignment="1">
      <alignment horizontal="right" vertical="center"/>
    </xf>
    <xf numFmtId="176" fontId="3" fillId="0" borderId="1" xfId="1" applyNumberFormat="1" applyFont="1" applyBorder="1" applyAlignment="1">
      <alignment horizontal="right" vertical="center"/>
    </xf>
    <xf numFmtId="49" fontId="3" fillId="0" borderId="0" xfId="1" applyNumberFormat="1" applyFont="1" applyAlignment="1">
      <alignment horizontal="right" vertical="center"/>
    </xf>
    <xf numFmtId="0" fontId="3" fillId="0" borderId="0" xfId="1" applyFont="1">
      <alignment vertical="center"/>
    </xf>
    <xf numFmtId="0" fontId="3" fillId="0" borderId="0" xfId="1" applyFont="1" applyAlignment="1">
      <alignment horizontal="left" vertical="top"/>
    </xf>
    <xf numFmtId="0" fontId="6" fillId="0" borderId="3" xfId="2" applyFont="1" applyBorder="1" applyAlignment="1">
      <alignment vertical="center" wrapText="1"/>
    </xf>
    <xf numFmtId="0" fontId="3" fillId="0" borderId="0" xfId="0" applyFont="1" applyFill="1" applyAlignment="1">
      <alignment vertical="center"/>
    </xf>
    <xf numFmtId="0" fontId="3" fillId="0" borderId="0" xfId="0" applyFont="1" applyFill="1" applyAlignment="1"/>
    <xf numFmtId="0" fontId="6" fillId="0" borderId="0" xfId="2" applyNumberFormat="1" applyFont="1" applyAlignment="1">
      <alignment horizontal="left" vertical="center"/>
    </xf>
    <xf numFmtId="0" fontId="3" fillId="0" borderId="0" xfId="1" applyNumberFormat="1" applyFont="1" applyAlignment="1">
      <alignment horizontal="right" vertical="center"/>
    </xf>
    <xf numFmtId="0" fontId="3" fillId="0" borderId="4" xfId="1" applyNumberFormat="1" applyFont="1" applyBorder="1" applyAlignment="1">
      <alignment horizontal="left" vertical="top"/>
    </xf>
    <xf numFmtId="0" fontId="3" fillId="0" borderId="2" xfId="1" applyNumberFormat="1" applyFont="1" applyBorder="1" applyAlignment="1">
      <alignment horizontal="center" vertical="center"/>
    </xf>
    <xf numFmtId="0" fontId="3" fillId="0" borderId="1" xfId="1" applyNumberFormat="1" applyFont="1" applyBorder="1" applyAlignment="1">
      <alignment horizontal="center" vertical="center"/>
    </xf>
    <xf numFmtId="0" fontId="3" fillId="0" borderId="0" xfId="1" applyNumberFormat="1" applyFont="1">
      <alignment vertical="center"/>
    </xf>
    <xf numFmtId="0" fontId="6" fillId="0" borderId="0" xfId="2" applyNumberFormat="1" applyFont="1">
      <alignment vertical="center"/>
    </xf>
    <xf numFmtId="0" fontId="3" fillId="0" borderId="0" xfId="0" applyFont="1" applyAlignment="1">
      <alignment horizontal="left" vertical="top"/>
    </xf>
    <xf numFmtId="49" fontId="3" fillId="0" borderId="0" xfId="1" applyNumberFormat="1" applyFont="1" applyAlignment="1">
      <alignment horizontal="left" vertical="center"/>
    </xf>
    <xf numFmtId="177" fontId="3" fillId="0" borderId="1" xfId="1" applyNumberFormat="1" applyFont="1" applyBorder="1" applyAlignment="1">
      <alignment horizontal="right" vertical="center"/>
    </xf>
    <xf numFmtId="49" fontId="3" fillId="0" borderId="4" xfId="1" applyNumberFormat="1" applyFont="1" applyBorder="1" applyAlignment="1">
      <alignment horizontal="left" vertical="top"/>
    </xf>
    <xf numFmtId="49" fontId="3" fillId="0" borderId="2" xfId="1" applyNumberFormat="1" applyFont="1" applyBorder="1" applyAlignment="1">
      <alignment horizontal="center" vertical="center"/>
    </xf>
    <xf numFmtId="49" fontId="3" fillId="0" borderId="1" xfId="1" applyNumberFormat="1" applyFont="1" applyBorder="1" applyAlignment="1">
      <alignment horizontal="center" vertical="center"/>
    </xf>
    <xf numFmtId="49" fontId="3" fillId="0" borderId="5" xfId="1" applyNumberFormat="1" applyFont="1" applyBorder="1" applyAlignment="1">
      <alignment horizontal="left" vertical="top" wrapText="1"/>
    </xf>
    <xf numFmtId="177" fontId="3" fillId="0" borderId="5" xfId="1" applyNumberFormat="1" applyFont="1" applyBorder="1" applyAlignment="1">
      <alignment horizontal="right" vertical="center"/>
    </xf>
    <xf numFmtId="176" fontId="3" fillId="0" borderId="6" xfId="1" applyNumberFormat="1" applyFont="1" applyBorder="1" applyAlignment="1">
      <alignment horizontal="right" vertical="center"/>
    </xf>
    <xf numFmtId="0" fontId="3" fillId="0" borderId="3" xfId="1" applyFont="1" applyBorder="1" applyAlignment="1">
      <alignment horizontal="left" vertical="top"/>
    </xf>
    <xf numFmtId="177" fontId="3" fillId="0" borderId="7" xfId="1" applyNumberFormat="1" applyFont="1" applyBorder="1" applyAlignment="1">
      <alignment horizontal="right" vertical="center"/>
    </xf>
    <xf numFmtId="176" fontId="3" fillId="0" borderId="8" xfId="1" applyNumberFormat="1" applyFont="1" applyBorder="1" applyAlignment="1">
      <alignment horizontal="right" vertical="center"/>
    </xf>
    <xf numFmtId="49" fontId="3" fillId="0" borderId="0" xfId="1" applyNumberFormat="1" applyFont="1" applyAlignment="1">
      <alignment horizontal="left" vertical="center"/>
    </xf>
  </cellXfs>
  <cellStyles count="3">
    <cellStyle name="ハイパーリンク" xfId="2" builtinId="8"/>
    <cellStyle name="標準" xfId="0" builtinId="0"/>
    <cellStyle name="標準 2" xfId="1" xr:uid="{C189500C-A465-4024-A5DA-0F64CCB04BF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773C3-D128-4871-A570-2FB74C6722CD}">
  <sheetPr codeName="Sheet2"/>
  <dimension ref="B1:F65"/>
  <sheetViews>
    <sheetView topLeftCell="A37" zoomScale="115" zoomScaleNormal="115" workbookViewId="0">
      <selection activeCell="C40" sqref="C40"/>
    </sheetView>
  </sheetViews>
  <sheetFormatPr defaultColWidth="8.90625" defaultRowHeight="12.5" x14ac:dyDescent="0.3"/>
  <cols>
    <col min="1" max="1" width="3.6328125" style="1" customWidth="1"/>
    <col min="2" max="2" width="5.6328125" style="1" customWidth="1"/>
    <col min="3" max="3" width="6.6328125" style="1" customWidth="1"/>
    <col min="4" max="4" width="7.6328125" style="1" customWidth="1"/>
    <col min="5" max="5" width="26.6328125" style="1" customWidth="1"/>
    <col min="6" max="6" width="7.6328125" style="1" customWidth="1"/>
    <col min="7" max="16384" width="8.90625" style="1"/>
  </cols>
  <sheetData>
    <row r="1" spans="2:6" x14ac:dyDescent="0.3">
      <c r="B1" s="21"/>
    </row>
    <row r="2" spans="2:6" x14ac:dyDescent="0.3">
      <c r="B2" s="12" t="s">
        <v>345</v>
      </c>
      <c r="C2" s="13"/>
      <c r="D2" s="13"/>
      <c r="E2" s="13"/>
    </row>
    <row r="3" spans="2:6" x14ac:dyDescent="0.3">
      <c r="B3" s="13"/>
      <c r="C3" s="13"/>
      <c r="D3" s="13"/>
      <c r="E3" s="13"/>
    </row>
    <row r="5" spans="2:6" x14ac:dyDescent="0.3">
      <c r="B5" s="2" t="s">
        <v>18</v>
      </c>
      <c r="C5" s="2" t="s">
        <v>19</v>
      </c>
      <c r="D5" s="2" t="s">
        <v>20</v>
      </c>
      <c r="E5" s="2" t="s">
        <v>21</v>
      </c>
      <c r="F5" s="3" t="s">
        <v>22</v>
      </c>
    </row>
    <row r="6" spans="2:6" x14ac:dyDescent="0.3">
      <c r="B6" s="4">
        <v>1</v>
      </c>
      <c r="C6" s="11" t="str">
        <f xml:space="preserve"> HYPERLINK("#'GT'!A3:E8","NP(1)")</f>
        <v>NP(1)</v>
      </c>
      <c r="D6" s="4" t="s">
        <v>23</v>
      </c>
      <c r="E6" s="4" t="s">
        <v>48</v>
      </c>
      <c r="F6" s="4" t="s">
        <v>24</v>
      </c>
    </row>
    <row r="7" spans="2:6" x14ac:dyDescent="0.3">
      <c r="B7" s="4">
        <v>2</v>
      </c>
      <c r="C7" s="11" t="str">
        <f xml:space="preserve"> HYPERLINK("#'GT'!A12:R15","NP(2)")</f>
        <v>NP(2)</v>
      </c>
      <c r="D7" s="4" t="s">
        <v>25</v>
      </c>
      <c r="E7" s="4" t="s">
        <v>49</v>
      </c>
      <c r="F7" s="4" t="s">
        <v>24</v>
      </c>
    </row>
    <row r="8" spans="2:6" ht="37.5" x14ac:dyDescent="0.3">
      <c r="B8" s="4">
        <v>3</v>
      </c>
      <c r="C8" s="11" t="str">
        <f xml:space="preserve"> HYPERLINK("#'GT'!A19:G22","NP(3)")</f>
        <v>NP(3)</v>
      </c>
      <c r="D8" s="4" t="s">
        <v>50</v>
      </c>
      <c r="E8" s="4" t="s">
        <v>51</v>
      </c>
      <c r="F8" s="4" t="s">
        <v>24</v>
      </c>
    </row>
    <row r="9" spans="2:6" ht="62.5" x14ac:dyDescent="0.3">
      <c r="B9" s="4">
        <v>4</v>
      </c>
      <c r="C9" s="11" t="str">
        <f xml:space="preserve"> HYPERLINK("#'GT'!A26:I30","NP(4)")</f>
        <v>NP(4)</v>
      </c>
      <c r="D9" s="4" t="s">
        <v>26</v>
      </c>
      <c r="E9" s="4" t="s">
        <v>61</v>
      </c>
      <c r="F9" s="4" t="s">
        <v>52</v>
      </c>
    </row>
    <row r="10" spans="2:6" ht="25" x14ac:dyDescent="0.3">
      <c r="B10" s="4">
        <v>5</v>
      </c>
      <c r="C10" s="11" t="str">
        <f xml:space="preserve"> HYPERLINK("#'GT'!A34:N37","NP(5)")</f>
        <v>NP(5)</v>
      </c>
      <c r="D10" s="4" t="s">
        <v>62</v>
      </c>
      <c r="E10" s="4" t="s">
        <v>63</v>
      </c>
      <c r="F10" s="4" t="s">
        <v>24</v>
      </c>
    </row>
    <row r="11" spans="2:6" ht="25" x14ac:dyDescent="0.3">
      <c r="B11" s="4">
        <v>6</v>
      </c>
      <c r="C11" s="11" t="str">
        <f xml:space="preserve"> HYPERLINK("#'GT'!A41:K44","NP(6)")</f>
        <v>NP(6)</v>
      </c>
      <c r="D11" s="4" t="s">
        <v>64</v>
      </c>
      <c r="E11" s="4" t="s">
        <v>65</v>
      </c>
      <c r="F11" s="4" t="s">
        <v>24</v>
      </c>
    </row>
    <row r="12" spans="2:6" x14ac:dyDescent="0.3">
      <c r="B12" s="4">
        <v>7</v>
      </c>
      <c r="C12" s="11" t="str">
        <f xml:space="preserve"> HYPERLINK("#'GT'!A48:J51","NP(7)")</f>
        <v>NP(7)</v>
      </c>
      <c r="D12" s="4" t="s">
        <v>66</v>
      </c>
      <c r="E12" s="4" t="s">
        <v>68</v>
      </c>
      <c r="F12" s="4" t="s">
        <v>24</v>
      </c>
    </row>
    <row r="13" spans="2:6" x14ac:dyDescent="0.3">
      <c r="B13" s="4">
        <v>8</v>
      </c>
      <c r="C13" s="11" t="str">
        <f xml:space="preserve"> HYPERLINK("#'GT'!A55:J58","NP(8)")</f>
        <v>NP(8)</v>
      </c>
      <c r="D13" s="4" t="s">
        <v>67</v>
      </c>
      <c r="E13" s="4" t="s">
        <v>69</v>
      </c>
      <c r="F13" s="4" t="s">
        <v>24</v>
      </c>
    </row>
    <row r="14" spans="2:6" ht="37.5" x14ac:dyDescent="0.3">
      <c r="B14" s="4">
        <v>9</v>
      </c>
      <c r="C14" s="11" t="str">
        <f xml:space="preserve"> HYPERLINK("#'GT'!A62:J65","NP(9)")</f>
        <v>NP(9)</v>
      </c>
      <c r="D14" s="4" t="s">
        <v>70</v>
      </c>
      <c r="E14" s="4" t="s">
        <v>72</v>
      </c>
      <c r="F14" s="4" t="s">
        <v>24</v>
      </c>
    </row>
    <row r="15" spans="2:6" ht="75" x14ac:dyDescent="0.3">
      <c r="B15" s="4">
        <v>10</v>
      </c>
      <c r="C15" s="11" t="str">
        <f xml:space="preserve"> HYPERLINK("#'GT'!A69:I74","NP(10)")</f>
        <v>NP(10)</v>
      </c>
      <c r="D15" s="4" t="s">
        <v>71</v>
      </c>
      <c r="E15" s="4" t="s">
        <v>76</v>
      </c>
      <c r="F15" s="4" t="s">
        <v>24</v>
      </c>
    </row>
    <row r="16" spans="2:6" ht="75" x14ac:dyDescent="0.3">
      <c r="B16" s="4">
        <v>11</v>
      </c>
      <c r="C16" s="11" t="str">
        <f xml:space="preserve"> HYPERLINK("#'GT'!A78:I83","NP(11)")</f>
        <v>NP(11)</v>
      </c>
      <c r="D16" s="4" t="s">
        <v>73</v>
      </c>
      <c r="E16" s="4" t="s">
        <v>77</v>
      </c>
      <c r="F16" s="4" t="s">
        <v>24</v>
      </c>
    </row>
    <row r="17" spans="2:6" ht="75" x14ac:dyDescent="0.3">
      <c r="B17" s="4">
        <v>12</v>
      </c>
      <c r="C17" s="11" t="str">
        <f xml:space="preserve"> HYPERLINK("#'GT'!A87:I92","NP(12)")</f>
        <v>NP(12)</v>
      </c>
      <c r="D17" s="4" t="s">
        <v>74</v>
      </c>
      <c r="E17" s="4" t="s">
        <v>78</v>
      </c>
      <c r="F17" s="4" t="s">
        <v>24</v>
      </c>
    </row>
    <row r="18" spans="2:6" ht="75" x14ac:dyDescent="0.3">
      <c r="B18" s="4">
        <v>13</v>
      </c>
      <c r="C18" s="11" t="str">
        <f xml:space="preserve"> HYPERLINK("#'GT'!A96:I101","NP(13)")</f>
        <v>NP(13)</v>
      </c>
      <c r="D18" s="4" t="s">
        <v>75</v>
      </c>
      <c r="E18" s="4" t="s">
        <v>79</v>
      </c>
      <c r="F18" s="4" t="s">
        <v>24</v>
      </c>
    </row>
    <row r="19" spans="2:6" ht="37.5" x14ac:dyDescent="0.3">
      <c r="B19" s="4">
        <v>14</v>
      </c>
      <c r="C19" s="11" t="str">
        <f xml:space="preserve"> HYPERLINK("#'GT'!A105:I111","NP(14)")</f>
        <v>NP(14)</v>
      </c>
      <c r="D19" s="4" t="s">
        <v>53</v>
      </c>
      <c r="E19" s="4" t="s">
        <v>80</v>
      </c>
      <c r="F19" s="4" t="s">
        <v>24</v>
      </c>
    </row>
    <row r="20" spans="2:6" ht="37.5" x14ac:dyDescent="0.3">
      <c r="B20" s="4">
        <v>15</v>
      </c>
      <c r="C20" s="11" t="str">
        <f xml:space="preserve"> HYPERLINK("#'GT'!A115:J118","NP(15)")</f>
        <v>NP(15)</v>
      </c>
      <c r="D20" s="4" t="s">
        <v>82</v>
      </c>
      <c r="E20" s="4" t="s">
        <v>81</v>
      </c>
      <c r="F20" s="4" t="s">
        <v>24</v>
      </c>
    </row>
    <row r="21" spans="2:6" ht="62.5" x14ac:dyDescent="0.3">
      <c r="B21" s="4">
        <v>16</v>
      </c>
      <c r="C21" s="11" t="str">
        <f xml:space="preserve"> HYPERLINK("#'GT'!A1:E129","NP(16)")</f>
        <v>NP(16)</v>
      </c>
      <c r="D21" s="4" t="s">
        <v>83</v>
      </c>
      <c r="E21" s="4" t="s">
        <v>86</v>
      </c>
      <c r="F21" s="4" t="s">
        <v>24</v>
      </c>
    </row>
    <row r="22" spans="2:6" ht="62.5" x14ac:dyDescent="0.3">
      <c r="B22" s="4">
        <v>17</v>
      </c>
      <c r="C22" s="11" t="str">
        <f xml:space="preserve"> HYPERLINK("#'GT'!A1:E141","NP(17)")</f>
        <v>NP(17)</v>
      </c>
      <c r="D22" s="4" t="s">
        <v>84</v>
      </c>
      <c r="E22" s="4" t="s">
        <v>87</v>
      </c>
      <c r="F22" s="4" t="s">
        <v>24</v>
      </c>
    </row>
    <row r="23" spans="2:6" ht="50" x14ac:dyDescent="0.3">
      <c r="B23" s="4">
        <v>18</v>
      </c>
      <c r="C23" s="11" t="str">
        <f xml:space="preserve"> HYPERLINK("#'GT'!A1:E152","NP(18)")</f>
        <v>NP(18)</v>
      </c>
      <c r="D23" s="4" t="s">
        <v>85</v>
      </c>
      <c r="E23" s="4" t="s">
        <v>88</v>
      </c>
      <c r="F23" s="4" t="s">
        <v>24</v>
      </c>
    </row>
    <row r="24" spans="2:6" ht="37.5" x14ac:dyDescent="0.3">
      <c r="B24" s="4">
        <v>19</v>
      </c>
      <c r="C24" s="11" t="str">
        <f xml:space="preserve"> HYPERLINK("#'GT'!A156:J161","NP(19)")</f>
        <v>NP(19)</v>
      </c>
      <c r="D24" s="4" t="s">
        <v>54</v>
      </c>
      <c r="E24" s="4" t="s">
        <v>89</v>
      </c>
      <c r="F24" s="4" t="s">
        <v>52</v>
      </c>
    </row>
    <row r="25" spans="2:6" ht="62.5" x14ac:dyDescent="0.3">
      <c r="B25" s="4">
        <v>20</v>
      </c>
      <c r="C25" s="11" t="str">
        <f xml:space="preserve"> HYPERLINK("#'GT'!A165:J170","NP(20)")</f>
        <v>NP(20)</v>
      </c>
      <c r="D25" s="4" t="s">
        <v>92</v>
      </c>
      <c r="E25" s="4" t="s">
        <v>91</v>
      </c>
      <c r="F25" s="4" t="s">
        <v>24</v>
      </c>
    </row>
    <row r="26" spans="2:6" ht="75" x14ac:dyDescent="0.3">
      <c r="B26" s="4">
        <v>21</v>
      </c>
      <c r="C26" s="11" t="str">
        <f xml:space="preserve"> HYPERLINK("#'GT'!A174:N180","NP(21)")</f>
        <v>NP(21)</v>
      </c>
      <c r="D26" s="4" t="s">
        <v>27</v>
      </c>
      <c r="E26" s="4" t="s">
        <v>93</v>
      </c>
      <c r="F26" s="4" t="s">
        <v>52</v>
      </c>
    </row>
    <row r="27" spans="2:6" ht="37.5" x14ac:dyDescent="0.3">
      <c r="B27" s="4">
        <v>22</v>
      </c>
      <c r="C27" s="11" t="str">
        <f xml:space="preserve"> HYPERLINK("#'GT'!A184:I189","NP(22)")</f>
        <v>NP(22)</v>
      </c>
      <c r="D27" s="4" t="s">
        <v>28</v>
      </c>
      <c r="E27" s="4" t="s">
        <v>94</v>
      </c>
      <c r="F27" s="4" t="s">
        <v>24</v>
      </c>
    </row>
    <row r="28" spans="2:6" ht="62.5" x14ac:dyDescent="0.3">
      <c r="B28" s="4">
        <v>23</v>
      </c>
      <c r="C28" s="11" t="str">
        <f xml:space="preserve"> HYPERLINK("#'GT'!A193:J198","NP(23)")</f>
        <v>NP(23)</v>
      </c>
      <c r="D28" s="4" t="s">
        <v>90</v>
      </c>
      <c r="E28" s="4" t="s">
        <v>95</v>
      </c>
      <c r="F28" s="4" t="s">
        <v>24</v>
      </c>
    </row>
    <row r="29" spans="2:6" ht="37.5" x14ac:dyDescent="0.3">
      <c r="B29" s="4">
        <v>24</v>
      </c>
      <c r="C29" s="11" t="str">
        <f xml:space="preserve"> HYPERLINK("#'GT'!A202:K207","NP(24)")</f>
        <v>NP(24)</v>
      </c>
      <c r="D29" s="4" t="s">
        <v>29</v>
      </c>
      <c r="E29" s="4" t="s">
        <v>96</v>
      </c>
      <c r="F29" s="4" t="s">
        <v>24</v>
      </c>
    </row>
    <row r="30" spans="2:6" ht="62.5" x14ac:dyDescent="0.3">
      <c r="B30" s="4">
        <v>25</v>
      </c>
      <c r="C30" s="11" t="str">
        <f xml:space="preserve"> HYPERLINK("#'GT'!A211:G217","NP(25)")</f>
        <v>NP(25)</v>
      </c>
      <c r="D30" s="4" t="s">
        <v>97</v>
      </c>
      <c r="E30" s="4" t="s">
        <v>99</v>
      </c>
      <c r="F30" s="4" t="s">
        <v>24</v>
      </c>
    </row>
    <row r="31" spans="2:6" ht="62.5" x14ac:dyDescent="0.3">
      <c r="B31" s="4">
        <v>26</v>
      </c>
      <c r="C31" s="11" t="str">
        <f xml:space="preserve"> HYPERLINK("#'GT'!A221:J227","NP(26)")</f>
        <v>NP(26)</v>
      </c>
      <c r="D31" s="4" t="s">
        <v>98</v>
      </c>
      <c r="E31" s="4" t="s">
        <v>100</v>
      </c>
      <c r="F31" s="4" t="s">
        <v>24</v>
      </c>
    </row>
    <row r="32" spans="2:6" ht="37.5" x14ac:dyDescent="0.3">
      <c r="B32" s="4">
        <v>27</v>
      </c>
      <c r="C32" s="11" t="str">
        <f xml:space="preserve"> HYPERLINK("#'GT'!A231:J236","NP(27)")</f>
        <v>NP(27)</v>
      </c>
      <c r="D32" s="4" t="s">
        <v>30</v>
      </c>
      <c r="E32" s="4" t="s">
        <v>101</v>
      </c>
      <c r="F32" s="4" t="s">
        <v>24</v>
      </c>
    </row>
    <row r="33" spans="2:6" ht="37.5" x14ac:dyDescent="0.3">
      <c r="B33" s="4">
        <v>28</v>
      </c>
      <c r="C33" s="11" t="str">
        <f xml:space="preserve"> HYPERLINK("#'GT'!A240:H244","NP(28)")</f>
        <v>NP(28)</v>
      </c>
      <c r="D33" s="4" t="s">
        <v>31</v>
      </c>
      <c r="E33" s="4" t="s">
        <v>102</v>
      </c>
      <c r="F33" s="4" t="s">
        <v>24</v>
      </c>
    </row>
    <row r="34" spans="2:6" ht="25" x14ac:dyDescent="0.3">
      <c r="B34" s="4">
        <v>29</v>
      </c>
      <c r="C34" s="11" t="str">
        <f xml:space="preserve"> HYPERLINK("#'GT'!A248:P252","NP(29)")</f>
        <v>NP(29)</v>
      </c>
      <c r="D34" s="4" t="s">
        <v>32</v>
      </c>
      <c r="E34" s="4" t="s">
        <v>103</v>
      </c>
      <c r="F34" s="4" t="s">
        <v>52</v>
      </c>
    </row>
    <row r="35" spans="2:6" ht="37.5" x14ac:dyDescent="0.3">
      <c r="B35" s="4">
        <v>30</v>
      </c>
      <c r="C35" s="11" t="str">
        <f xml:space="preserve"> HYPERLINK("#'GT'!A256:O261","NP(30)")</f>
        <v>NP(30)</v>
      </c>
      <c r="D35" s="4" t="s">
        <v>33</v>
      </c>
      <c r="E35" s="4" t="s">
        <v>104</v>
      </c>
      <c r="F35" s="4" t="s">
        <v>52</v>
      </c>
    </row>
    <row r="36" spans="2:6" ht="37.5" x14ac:dyDescent="0.3">
      <c r="B36" s="4">
        <v>31</v>
      </c>
      <c r="C36" s="11" t="str">
        <f xml:space="preserve"> HYPERLINK("#'GT'!A265:N270","NP(31)")</f>
        <v>NP(31)</v>
      </c>
      <c r="D36" s="4" t="s">
        <v>34</v>
      </c>
      <c r="E36" s="4" t="s">
        <v>105</v>
      </c>
      <c r="F36" s="4" t="s">
        <v>52</v>
      </c>
    </row>
    <row r="37" spans="2:6" ht="50" x14ac:dyDescent="0.3">
      <c r="B37" s="4">
        <v>32</v>
      </c>
      <c r="C37" s="11" t="str">
        <f xml:space="preserve"> HYPERLINK("#'GT'!A274:I278","NP(32)")</f>
        <v>NP(32)</v>
      </c>
      <c r="D37" s="4" t="s">
        <v>35</v>
      </c>
      <c r="E37" s="4" t="s">
        <v>106</v>
      </c>
      <c r="F37" s="4" t="s">
        <v>24</v>
      </c>
    </row>
    <row r="38" spans="2:6" ht="75" x14ac:dyDescent="0.3">
      <c r="B38" s="4">
        <v>33</v>
      </c>
      <c r="C38" s="11" t="str">
        <f xml:space="preserve"> HYPERLINK("#'GT'!A1:J289","NP(33)")</f>
        <v>NP(33)</v>
      </c>
      <c r="D38" s="4" t="s">
        <v>36</v>
      </c>
      <c r="E38" s="4" t="s">
        <v>107</v>
      </c>
      <c r="F38" s="4" t="s">
        <v>24</v>
      </c>
    </row>
    <row r="39" spans="2:6" ht="62.5" x14ac:dyDescent="0.3">
      <c r="B39" s="4">
        <v>34</v>
      </c>
      <c r="C39" s="11" t="str">
        <f xml:space="preserve"> HYPERLINK("#'GT'!A293:K297","NP(34)")</f>
        <v>NP(34)</v>
      </c>
      <c r="D39" s="4" t="s">
        <v>55</v>
      </c>
      <c r="E39" s="4" t="s">
        <v>108</v>
      </c>
      <c r="F39" s="4" t="s">
        <v>52</v>
      </c>
    </row>
    <row r="40" spans="2:6" ht="100" x14ac:dyDescent="0.3">
      <c r="B40" s="4">
        <v>35</v>
      </c>
      <c r="C40" s="11" t="str">
        <f xml:space="preserve"> HYPERLINK("#'GT'!A301:O306","NP(35)")</f>
        <v>NP(35)</v>
      </c>
      <c r="D40" s="4" t="s">
        <v>110</v>
      </c>
      <c r="E40" s="4" t="s">
        <v>109</v>
      </c>
      <c r="F40" s="4" t="s">
        <v>24</v>
      </c>
    </row>
    <row r="41" spans="2:6" ht="62.5" x14ac:dyDescent="0.3">
      <c r="B41" s="4">
        <v>36</v>
      </c>
      <c r="C41" s="11" t="str">
        <f xml:space="preserve"> HYPERLINK("#'GT'!A310:L316","NP(36)")</f>
        <v>NP(36)</v>
      </c>
      <c r="D41" s="4" t="s">
        <v>37</v>
      </c>
      <c r="E41" s="4" t="s">
        <v>111</v>
      </c>
      <c r="F41" s="4" t="s">
        <v>24</v>
      </c>
    </row>
    <row r="42" spans="2:6" ht="62.5" x14ac:dyDescent="0.3">
      <c r="B42" s="4">
        <v>37</v>
      </c>
      <c r="C42" s="11" t="str">
        <f xml:space="preserve"> HYPERLINK("#'GT'!A320:L325","NP(37)")</f>
        <v>NP(37)</v>
      </c>
      <c r="D42" s="4" t="s">
        <v>38</v>
      </c>
      <c r="E42" s="4" t="s">
        <v>112</v>
      </c>
      <c r="F42" s="4" t="s">
        <v>24</v>
      </c>
    </row>
    <row r="43" spans="2:6" ht="100" x14ac:dyDescent="0.3">
      <c r="B43" s="4">
        <v>38</v>
      </c>
      <c r="C43" s="11" t="str">
        <f xml:space="preserve"> HYPERLINK("#'GT'!A329:H334","NP(38)")</f>
        <v>NP(38)</v>
      </c>
      <c r="D43" s="4" t="s">
        <v>56</v>
      </c>
      <c r="E43" s="4" t="s">
        <v>113</v>
      </c>
      <c r="F43" s="4" t="s">
        <v>24</v>
      </c>
    </row>
    <row r="44" spans="2:6" ht="50" x14ac:dyDescent="0.3">
      <c r="B44" s="4">
        <v>39</v>
      </c>
      <c r="C44" s="11" t="str">
        <f xml:space="preserve"> HYPERLINK("#'GT'!A338:I342","NP(39)")</f>
        <v>NP(39)</v>
      </c>
      <c r="D44" s="4" t="s">
        <v>39</v>
      </c>
      <c r="E44" s="4" t="s">
        <v>114</v>
      </c>
      <c r="F44" s="4" t="s">
        <v>24</v>
      </c>
    </row>
    <row r="45" spans="2:6" ht="25" x14ac:dyDescent="0.3">
      <c r="B45" s="4">
        <v>40</v>
      </c>
      <c r="C45" s="11" t="str">
        <f xml:space="preserve"> HYPERLINK("#'GT'!A346:I350","NP(40)")</f>
        <v>NP(40)</v>
      </c>
      <c r="D45" s="4" t="s">
        <v>116</v>
      </c>
      <c r="E45" s="4" t="s">
        <v>115</v>
      </c>
      <c r="F45" s="4" t="s">
        <v>24</v>
      </c>
    </row>
    <row r="46" spans="2:6" ht="50" x14ac:dyDescent="0.3">
      <c r="B46" s="4">
        <v>41</v>
      </c>
      <c r="C46" s="11" t="str">
        <f xml:space="preserve"> HYPERLINK("#'GT'!A354:M359","NP(41)")</f>
        <v>NP(41)</v>
      </c>
      <c r="D46" s="4" t="s">
        <v>40</v>
      </c>
      <c r="E46" s="4" t="s">
        <v>117</v>
      </c>
      <c r="F46" s="4" t="s">
        <v>118</v>
      </c>
    </row>
    <row r="47" spans="2:6" ht="37.5" x14ac:dyDescent="0.3">
      <c r="B47" s="4">
        <v>42</v>
      </c>
      <c r="C47" s="11" t="str">
        <f xml:space="preserve"> HYPERLINK("#'GT'!A363:L367","NP(42)")</f>
        <v>NP(42)</v>
      </c>
      <c r="D47" s="4" t="s">
        <v>41</v>
      </c>
      <c r="E47" s="4" t="s">
        <v>119</v>
      </c>
      <c r="F47" s="4" t="s">
        <v>118</v>
      </c>
    </row>
    <row r="48" spans="2:6" ht="62.5" x14ac:dyDescent="0.3">
      <c r="B48" s="4">
        <v>43</v>
      </c>
      <c r="C48" s="11" t="str">
        <f xml:space="preserve"> HYPERLINK("#'GT'!A371:W377","NP(43)")</f>
        <v>NP(43)</v>
      </c>
      <c r="D48" s="4" t="s">
        <v>122</v>
      </c>
      <c r="E48" s="4" t="s">
        <v>120</v>
      </c>
      <c r="F48" s="4" t="s">
        <v>118</v>
      </c>
    </row>
    <row r="49" spans="2:6" ht="62.5" x14ac:dyDescent="0.3">
      <c r="B49" s="4">
        <v>44</v>
      </c>
      <c r="C49" s="11" t="str">
        <f xml:space="preserve"> HYPERLINK("#'GT'!A381:W387","NP(44)")</f>
        <v>NP(44)</v>
      </c>
      <c r="D49" s="4" t="s">
        <v>123</v>
      </c>
      <c r="E49" s="4" t="s">
        <v>121</v>
      </c>
      <c r="F49" s="4" t="s">
        <v>118</v>
      </c>
    </row>
    <row r="50" spans="2:6" ht="50" x14ac:dyDescent="0.3">
      <c r="B50" s="4">
        <v>45</v>
      </c>
      <c r="C50" s="11" t="str">
        <f xml:space="preserve"> HYPERLINK("#'GT'!A391:O396","NP(45)")</f>
        <v>NP(45)</v>
      </c>
      <c r="D50" s="4" t="s">
        <v>125</v>
      </c>
      <c r="E50" s="4" t="s">
        <v>124</v>
      </c>
      <c r="F50" s="4" t="s">
        <v>118</v>
      </c>
    </row>
    <row r="51" spans="2:6" ht="50" x14ac:dyDescent="0.3">
      <c r="B51" s="4">
        <v>46</v>
      </c>
      <c r="C51" s="11" t="str">
        <f xml:space="preserve"> HYPERLINK("#'GT'!A400:J405","NP(46)")</f>
        <v>NP(46)</v>
      </c>
      <c r="D51" s="4" t="s">
        <v>57</v>
      </c>
      <c r="E51" s="4" t="s">
        <v>126</v>
      </c>
      <c r="F51" s="4" t="s">
        <v>118</v>
      </c>
    </row>
    <row r="52" spans="2:6" ht="50" x14ac:dyDescent="0.3">
      <c r="B52" s="4">
        <v>47</v>
      </c>
      <c r="C52" s="11" t="str">
        <f xml:space="preserve"> HYPERLINK("#'GT'!A409:K414","NP(47)")</f>
        <v>NP(47)</v>
      </c>
      <c r="D52" s="4" t="s">
        <v>128</v>
      </c>
      <c r="E52" s="4" t="s">
        <v>127</v>
      </c>
      <c r="F52" s="4" t="s">
        <v>24</v>
      </c>
    </row>
    <row r="53" spans="2:6" ht="62.5" x14ac:dyDescent="0.3">
      <c r="B53" s="4">
        <v>48</v>
      </c>
      <c r="C53" s="11" t="str">
        <f xml:space="preserve"> HYPERLINK("#'GT'!A418:K422","NP(48)")</f>
        <v>NP(48)</v>
      </c>
      <c r="D53" s="4" t="s">
        <v>129</v>
      </c>
      <c r="E53" s="4" t="s">
        <v>130</v>
      </c>
      <c r="F53" s="4" t="s">
        <v>24</v>
      </c>
    </row>
    <row r="54" spans="2:6" ht="62.5" x14ac:dyDescent="0.3">
      <c r="B54" s="4">
        <v>49</v>
      </c>
      <c r="C54" s="11" t="str">
        <f xml:space="preserve"> HYPERLINK("#'GT'!A426:J430","NP(49)")</f>
        <v>NP(49)</v>
      </c>
      <c r="D54" s="4" t="s">
        <v>132</v>
      </c>
      <c r="E54" s="4" t="s">
        <v>131</v>
      </c>
      <c r="F54" s="4" t="s">
        <v>118</v>
      </c>
    </row>
    <row r="55" spans="2:6" ht="50" x14ac:dyDescent="0.3">
      <c r="B55" s="4">
        <v>50</v>
      </c>
      <c r="C55" s="11" t="str">
        <f xml:space="preserve"> HYPERLINK("#'GT'!A434:I438","NP(50)")</f>
        <v>NP(50)</v>
      </c>
      <c r="D55" s="4" t="s">
        <v>134</v>
      </c>
      <c r="E55" s="4" t="s">
        <v>133</v>
      </c>
      <c r="F55" s="4" t="s">
        <v>24</v>
      </c>
    </row>
    <row r="56" spans="2:6" ht="37.5" x14ac:dyDescent="0.3">
      <c r="B56" s="4">
        <v>51</v>
      </c>
      <c r="C56" s="11" t="str">
        <f xml:space="preserve"> HYPERLINK("#'GT'!A442:H447","NP(51)")</f>
        <v>NP(51)</v>
      </c>
      <c r="D56" s="4" t="s">
        <v>58</v>
      </c>
      <c r="E56" s="4" t="s">
        <v>137</v>
      </c>
      <c r="F56" s="4" t="s">
        <v>118</v>
      </c>
    </row>
    <row r="57" spans="2:6" ht="75" x14ac:dyDescent="0.3">
      <c r="B57" s="4">
        <v>52</v>
      </c>
      <c r="C57" s="11" t="str">
        <f xml:space="preserve"> HYPERLINK("#'GT'!A451:J456","NP(52)")</f>
        <v>NP(52)</v>
      </c>
      <c r="D57" s="4" t="s">
        <v>135</v>
      </c>
      <c r="E57" s="4" t="s">
        <v>138</v>
      </c>
      <c r="F57" s="4" t="s">
        <v>24</v>
      </c>
    </row>
    <row r="58" spans="2:6" ht="37.5" x14ac:dyDescent="0.3">
      <c r="B58" s="4">
        <v>53</v>
      </c>
      <c r="C58" s="11" t="str">
        <f xml:space="preserve"> HYPERLINK("#'GT'!A460:L464","NP(53)")</f>
        <v>NP(53)</v>
      </c>
      <c r="D58" s="4" t="s">
        <v>136</v>
      </c>
      <c r="E58" s="4" t="s">
        <v>139</v>
      </c>
      <c r="F58" s="4" t="s">
        <v>118</v>
      </c>
    </row>
    <row r="59" spans="2:6" ht="62.5" x14ac:dyDescent="0.3">
      <c r="B59" s="4">
        <v>54</v>
      </c>
      <c r="C59" s="11" t="str">
        <f xml:space="preserve"> HYPERLINK("#'GT'!A468:N474","NP(54)")</f>
        <v>NP(54)</v>
      </c>
      <c r="D59" s="4" t="s">
        <v>140</v>
      </c>
      <c r="E59" s="4" t="s">
        <v>143</v>
      </c>
      <c r="F59" s="4" t="s">
        <v>24</v>
      </c>
    </row>
    <row r="60" spans="2:6" ht="62.5" x14ac:dyDescent="0.3">
      <c r="B60" s="4">
        <v>55</v>
      </c>
      <c r="C60" s="11" t="str">
        <f xml:space="preserve"> HYPERLINK("#'GT'!A478:N483","NP(55)")</f>
        <v>NP(55)</v>
      </c>
      <c r="D60" s="4" t="s">
        <v>141</v>
      </c>
      <c r="E60" s="4" t="s">
        <v>144</v>
      </c>
      <c r="F60" s="4" t="s">
        <v>24</v>
      </c>
    </row>
    <row r="61" spans="2:6" ht="62.5" x14ac:dyDescent="0.3">
      <c r="B61" s="4">
        <v>56</v>
      </c>
      <c r="C61" s="11" t="str">
        <f xml:space="preserve"> HYPERLINK("#'GT'!A487:N492","NP(56)")</f>
        <v>NP(56)</v>
      </c>
      <c r="D61" s="4" t="s">
        <v>142</v>
      </c>
      <c r="E61" s="4" t="s">
        <v>145</v>
      </c>
      <c r="F61" s="4" t="s">
        <v>24</v>
      </c>
    </row>
    <row r="62" spans="2:6" ht="62.5" x14ac:dyDescent="0.3">
      <c r="B62" s="4">
        <v>57</v>
      </c>
      <c r="C62" s="11" t="str">
        <f xml:space="preserve"> HYPERLINK("#'GT'!A496:N501","NP(57)")</f>
        <v>NP(57)</v>
      </c>
      <c r="D62" s="4" t="s">
        <v>146</v>
      </c>
      <c r="E62" s="4" t="s">
        <v>147</v>
      </c>
      <c r="F62" s="4" t="s">
        <v>118</v>
      </c>
    </row>
    <row r="63" spans="2:6" x14ac:dyDescent="0.3">
      <c r="B63" s="4">
        <v>58</v>
      </c>
      <c r="C63" s="11" t="str">
        <f xml:space="preserve"> HYPERLINK("#'GT'!A505:F508","NP(58)")</f>
        <v>NP(58)</v>
      </c>
      <c r="D63" s="4" t="s">
        <v>42</v>
      </c>
      <c r="E63" s="4" t="s">
        <v>43</v>
      </c>
      <c r="F63" s="4" t="s">
        <v>24</v>
      </c>
    </row>
    <row r="64" spans="2:6" x14ac:dyDescent="0.3">
      <c r="B64" s="4">
        <v>59</v>
      </c>
      <c r="C64" s="11" t="str">
        <f xml:space="preserve"> HYPERLINK("#'GT'!A512:H515","NP(59)")</f>
        <v>NP(59)</v>
      </c>
      <c r="D64" s="4" t="s">
        <v>44</v>
      </c>
      <c r="E64" s="4" t="s">
        <v>45</v>
      </c>
      <c r="F64" s="4" t="s">
        <v>24</v>
      </c>
    </row>
    <row r="65" spans="2:6" x14ac:dyDescent="0.3">
      <c r="B65" s="4">
        <v>60</v>
      </c>
      <c r="C65" s="11" t="str">
        <f xml:space="preserve"> HYPERLINK("#'GT'!A519:L522","NP(60)")</f>
        <v>NP(60)</v>
      </c>
      <c r="D65" s="4" t="s">
        <v>46</v>
      </c>
      <c r="E65" s="4" t="s">
        <v>47</v>
      </c>
      <c r="F65" s="4" t="s">
        <v>24</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7FBB6-F89A-42ED-87F1-AAB1ADE3374F}">
  <sheetPr codeName="Sheet3"/>
  <dimension ref="A1:W525"/>
  <sheetViews>
    <sheetView tabSelected="1" workbookViewId="0">
      <selection sqref="A1:G1"/>
    </sheetView>
  </sheetViews>
  <sheetFormatPr defaultColWidth="9" defaultRowHeight="12.5" x14ac:dyDescent="0.2"/>
  <cols>
    <col min="1" max="1" width="9.08984375" style="19" customWidth="1"/>
    <col min="2" max="256" width="7.6328125" style="9" customWidth="1"/>
    <col min="257" max="16384" width="9" style="9"/>
  </cols>
  <sheetData>
    <row r="1" spans="1:18" ht="18" customHeight="1" x14ac:dyDescent="0.2">
      <c r="A1" s="33" t="s">
        <v>344</v>
      </c>
      <c r="B1" s="33"/>
      <c r="C1" s="33"/>
      <c r="D1" s="33"/>
      <c r="E1" s="33"/>
      <c r="F1" s="33"/>
      <c r="G1" s="33"/>
    </row>
    <row r="2" spans="1:18" ht="11.15" customHeight="1" x14ac:dyDescent="0.2">
      <c r="A2" s="14" t="str">
        <f xml:space="preserve"> HYPERLINK("#'目次'!B6","[1]")</f>
        <v>[1]</v>
      </c>
    </row>
    <row r="3" spans="1:18" ht="11.15" customHeight="1" x14ac:dyDescent="0.2">
      <c r="A3" s="15" t="s">
        <v>60</v>
      </c>
      <c r="B3" s="22" t="s">
        <v>3</v>
      </c>
    </row>
    <row r="4" spans="1:18" ht="11.15" customHeight="1" x14ac:dyDescent="0.2">
      <c r="A4" s="15" t="s">
        <v>60</v>
      </c>
      <c r="B4" s="22" t="s">
        <v>0</v>
      </c>
    </row>
    <row r="5" spans="1:18" ht="11.15" customHeight="1" x14ac:dyDescent="0.2">
      <c r="A5" s="15" t="s">
        <v>60</v>
      </c>
      <c r="B5" s="22" t="s">
        <v>148</v>
      </c>
    </row>
    <row r="6" spans="1:18" s="10" customFormat="1" ht="90" customHeight="1" x14ac:dyDescent="0.2">
      <c r="A6" s="16" t="s">
        <v>60</v>
      </c>
      <c r="B6" s="5" t="s">
        <v>346</v>
      </c>
      <c r="C6" s="5" t="s">
        <v>347</v>
      </c>
      <c r="D6" s="5" t="s">
        <v>348</v>
      </c>
      <c r="E6" s="5" t="s">
        <v>349</v>
      </c>
    </row>
    <row r="7" spans="1:18" ht="11.15" customHeight="1" x14ac:dyDescent="0.2">
      <c r="A7" s="17" t="s">
        <v>350</v>
      </c>
      <c r="B7" s="6">
        <v>2188</v>
      </c>
      <c r="C7" s="6">
        <v>1092</v>
      </c>
      <c r="D7" s="6">
        <v>1095</v>
      </c>
      <c r="E7" s="6">
        <v>1</v>
      </c>
    </row>
    <row r="8" spans="1:18" ht="11.15" customHeight="1" x14ac:dyDescent="0.2">
      <c r="A8" s="18" t="s">
        <v>351</v>
      </c>
      <c r="B8" s="7">
        <v>100</v>
      </c>
      <c r="C8" s="7">
        <v>49.908591999999999</v>
      </c>
      <c r="D8" s="7">
        <v>50.045704000000001</v>
      </c>
      <c r="E8" s="7">
        <v>4.5704000000000002E-2</v>
      </c>
    </row>
    <row r="9" spans="1:18" ht="11.15" customHeight="1" x14ac:dyDescent="0.2"/>
    <row r="10" spans="1:18" ht="11.15" customHeight="1" x14ac:dyDescent="0.2">
      <c r="A10" s="15" t="s">
        <v>60</v>
      </c>
      <c r="B10" s="8"/>
    </row>
    <row r="11" spans="1:18" ht="11.15" customHeight="1" x14ac:dyDescent="0.2">
      <c r="A11" s="14" t="str">
        <f xml:space="preserve"> HYPERLINK("#'目次'!B7","[2]")</f>
        <v>[2]</v>
      </c>
    </row>
    <row r="12" spans="1:18" ht="11.15" customHeight="1" x14ac:dyDescent="0.2">
      <c r="A12" s="15" t="s">
        <v>60</v>
      </c>
      <c r="B12" s="22" t="s">
        <v>2</v>
      </c>
    </row>
    <row r="13" spans="1:18" s="10" customFormat="1" ht="90" customHeight="1" x14ac:dyDescent="0.2">
      <c r="A13" s="16" t="s">
        <v>60</v>
      </c>
      <c r="B13" s="5" t="s">
        <v>346</v>
      </c>
      <c r="C13" s="5" t="s">
        <v>352</v>
      </c>
      <c r="D13" s="5" t="s">
        <v>353</v>
      </c>
      <c r="E13" s="5" t="s">
        <v>354</v>
      </c>
      <c r="F13" s="5" t="s">
        <v>355</v>
      </c>
      <c r="G13" s="5" t="s">
        <v>356</v>
      </c>
      <c r="H13" s="5" t="s">
        <v>357</v>
      </c>
      <c r="I13" s="5" t="s">
        <v>358</v>
      </c>
      <c r="J13" s="5" t="s">
        <v>359</v>
      </c>
      <c r="K13" s="5" t="s">
        <v>360</v>
      </c>
      <c r="L13" s="5" t="s">
        <v>361</v>
      </c>
      <c r="M13" s="5" t="s">
        <v>364</v>
      </c>
      <c r="N13" s="5" t="s">
        <v>363</v>
      </c>
      <c r="O13" s="5" t="s">
        <v>362</v>
      </c>
      <c r="P13" s="5" t="s">
        <v>365</v>
      </c>
      <c r="Q13" s="5" t="s">
        <v>366</v>
      </c>
      <c r="R13" s="5" t="s">
        <v>367</v>
      </c>
    </row>
    <row r="14" spans="1:18" ht="11.15" customHeight="1" x14ac:dyDescent="0.2">
      <c r="A14" s="17" t="s">
        <v>350</v>
      </c>
      <c r="B14" s="6">
        <v>2188</v>
      </c>
      <c r="C14" s="6">
        <v>387</v>
      </c>
      <c r="D14" s="6">
        <v>432</v>
      </c>
      <c r="E14" s="6">
        <v>449</v>
      </c>
      <c r="F14" s="6">
        <v>427</v>
      </c>
      <c r="G14" s="6">
        <v>274</v>
      </c>
      <c r="H14" s="6">
        <v>137</v>
      </c>
      <c r="I14" s="6">
        <v>71</v>
      </c>
      <c r="J14" s="6">
        <v>11</v>
      </c>
      <c r="K14" s="6">
        <v>881</v>
      </c>
      <c r="L14" s="6">
        <v>701</v>
      </c>
      <c r="M14" s="6">
        <v>1801</v>
      </c>
      <c r="N14" s="6">
        <v>920</v>
      </c>
      <c r="O14" s="6">
        <v>219</v>
      </c>
      <c r="P14" s="6"/>
      <c r="Q14" s="6"/>
      <c r="R14" s="6"/>
    </row>
    <row r="15" spans="1:18" ht="11.15" customHeight="1" x14ac:dyDescent="0.2">
      <c r="A15" s="18" t="s">
        <v>351</v>
      </c>
      <c r="B15" s="7">
        <v>100</v>
      </c>
      <c r="C15" s="7">
        <v>17.687386</v>
      </c>
      <c r="D15" s="7">
        <v>19.744059</v>
      </c>
      <c r="E15" s="7">
        <v>20.521024000000001</v>
      </c>
      <c r="F15" s="7">
        <v>19.515539</v>
      </c>
      <c r="G15" s="7">
        <v>12.522852</v>
      </c>
      <c r="H15" s="7">
        <v>6.2614260000000002</v>
      </c>
      <c r="I15" s="7">
        <v>3.2449729999999999</v>
      </c>
      <c r="J15" s="7">
        <v>0.50274200000000002</v>
      </c>
      <c r="K15" s="7">
        <v>40.265082</v>
      </c>
      <c r="L15" s="7">
        <v>32.038390999999997</v>
      </c>
      <c r="M15" s="7">
        <v>82.312613999999996</v>
      </c>
      <c r="N15" s="7">
        <v>42.047531999999997</v>
      </c>
      <c r="O15" s="7">
        <v>10.009141</v>
      </c>
      <c r="P15" s="7">
        <v>73.125686000000002</v>
      </c>
      <c r="Q15" s="7">
        <v>72</v>
      </c>
      <c r="R15" s="23">
        <v>71</v>
      </c>
    </row>
    <row r="16" spans="1:18" ht="11.15" customHeight="1" x14ac:dyDescent="0.2"/>
    <row r="17" spans="1:9" ht="11.15" customHeight="1" x14ac:dyDescent="0.2">
      <c r="A17" s="15" t="s">
        <v>60</v>
      </c>
      <c r="B17" s="8"/>
    </row>
    <row r="18" spans="1:9" ht="11.15" customHeight="1" x14ac:dyDescent="0.2">
      <c r="A18" s="14" t="str">
        <f xml:space="preserve"> HYPERLINK("#'目次'!B8","[3]")</f>
        <v>[3]</v>
      </c>
    </row>
    <row r="19" spans="1:9" ht="11.15" customHeight="1" x14ac:dyDescent="0.2">
      <c r="A19" s="15" t="s">
        <v>60</v>
      </c>
      <c r="B19" s="22" t="s">
        <v>149</v>
      </c>
    </row>
    <row r="20" spans="1:9" s="10" customFormat="1" ht="90" customHeight="1" x14ac:dyDescent="0.2">
      <c r="A20" s="16" t="s">
        <v>60</v>
      </c>
      <c r="B20" s="5" t="s">
        <v>346</v>
      </c>
      <c r="C20" s="5" t="s">
        <v>150</v>
      </c>
      <c r="D20" s="5" t="s">
        <v>4</v>
      </c>
      <c r="E20" s="5" t="s">
        <v>151</v>
      </c>
      <c r="F20" s="5" t="s">
        <v>5</v>
      </c>
      <c r="G20" s="5" t="s">
        <v>368</v>
      </c>
    </row>
    <row r="21" spans="1:9" ht="11.15" customHeight="1" x14ac:dyDescent="0.2">
      <c r="A21" s="17" t="s">
        <v>350</v>
      </c>
      <c r="B21" s="6">
        <v>2188</v>
      </c>
      <c r="C21" s="6">
        <v>151</v>
      </c>
      <c r="D21" s="6">
        <v>1446</v>
      </c>
      <c r="E21" s="6">
        <v>150</v>
      </c>
      <c r="F21" s="6">
        <v>372</v>
      </c>
      <c r="G21" s="6">
        <v>69</v>
      </c>
    </row>
    <row r="22" spans="1:9" ht="11.15" customHeight="1" x14ac:dyDescent="0.2">
      <c r="A22" s="18" t="s">
        <v>351</v>
      </c>
      <c r="B22" s="7">
        <v>100</v>
      </c>
      <c r="C22" s="7">
        <v>6.9012799999999999</v>
      </c>
      <c r="D22" s="7">
        <v>66.087750999999997</v>
      </c>
      <c r="E22" s="7">
        <v>6.8555760000000001</v>
      </c>
      <c r="F22" s="7">
        <v>17.001828</v>
      </c>
      <c r="G22" s="7">
        <v>3.153565</v>
      </c>
    </row>
    <row r="23" spans="1:9" ht="11.15" customHeight="1" x14ac:dyDescent="0.2"/>
    <row r="24" spans="1:9" ht="11.15" customHeight="1" x14ac:dyDescent="0.2">
      <c r="A24" s="15" t="s">
        <v>60</v>
      </c>
      <c r="B24" s="8"/>
    </row>
    <row r="25" spans="1:9" ht="11.15" customHeight="1" x14ac:dyDescent="0.2">
      <c r="A25" s="14" t="str">
        <f xml:space="preserve"> HYPERLINK("#'目次'!B9","[4]")</f>
        <v>[4]</v>
      </c>
    </row>
    <row r="26" spans="1:9" ht="11.15" customHeight="1" x14ac:dyDescent="0.2">
      <c r="A26" s="15" t="s">
        <v>60</v>
      </c>
      <c r="B26" s="22" t="s">
        <v>152</v>
      </c>
    </row>
    <row r="27" spans="1:9" ht="11.15" customHeight="1" x14ac:dyDescent="0.2">
      <c r="A27" s="15" t="s">
        <v>60</v>
      </c>
      <c r="B27" s="22" t="s">
        <v>153</v>
      </c>
    </row>
    <row r="28" spans="1:9" s="10" customFormat="1" ht="90" customHeight="1" x14ac:dyDescent="0.2">
      <c r="A28" s="16" t="s">
        <v>60</v>
      </c>
      <c r="B28" s="5" t="s">
        <v>346</v>
      </c>
      <c r="C28" s="5" t="s">
        <v>369</v>
      </c>
      <c r="D28" s="5" t="s">
        <v>370</v>
      </c>
      <c r="E28" s="5" t="s">
        <v>154</v>
      </c>
      <c r="F28" s="5" t="s">
        <v>155</v>
      </c>
      <c r="G28" s="5" t="s">
        <v>371</v>
      </c>
      <c r="H28" s="5" t="s">
        <v>368</v>
      </c>
      <c r="I28" s="5" t="s">
        <v>606</v>
      </c>
    </row>
    <row r="29" spans="1:9" ht="11.15" customHeight="1" x14ac:dyDescent="0.2">
      <c r="A29" s="17" t="s">
        <v>350</v>
      </c>
      <c r="B29" s="6">
        <v>2188</v>
      </c>
      <c r="C29" s="6">
        <v>366</v>
      </c>
      <c r="D29" s="6">
        <v>1212</v>
      </c>
      <c r="E29" s="6">
        <v>112</v>
      </c>
      <c r="F29" s="6">
        <v>673</v>
      </c>
      <c r="G29" s="6">
        <v>75</v>
      </c>
      <c r="H29" s="6">
        <v>178</v>
      </c>
      <c r="I29" s="6">
        <v>1644</v>
      </c>
    </row>
    <row r="30" spans="1:9" ht="11.15" customHeight="1" x14ac:dyDescent="0.2">
      <c r="A30" s="18" t="s">
        <v>351</v>
      </c>
      <c r="B30" s="7">
        <v>100</v>
      </c>
      <c r="C30" s="7">
        <v>16.727605000000001</v>
      </c>
      <c r="D30" s="7">
        <v>55.393053000000002</v>
      </c>
      <c r="E30" s="7">
        <v>5.11883</v>
      </c>
      <c r="F30" s="7">
        <v>30.758683999999999</v>
      </c>
      <c r="G30" s="7">
        <v>3.4277880000000001</v>
      </c>
      <c r="H30" s="7">
        <v>8.1352829999999994</v>
      </c>
      <c r="I30" s="7">
        <v>75.137112000000002</v>
      </c>
    </row>
    <row r="31" spans="1:9" ht="11.15" customHeight="1" x14ac:dyDescent="0.2"/>
    <row r="32" spans="1:9" ht="11.15" customHeight="1" x14ac:dyDescent="0.2">
      <c r="A32" s="15" t="s">
        <v>60</v>
      </c>
      <c r="B32" s="8"/>
    </row>
    <row r="33" spans="1:14" ht="11.15" customHeight="1" x14ac:dyDescent="0.2">
      <c r="A33" s="14" t="str">
        <f xml:space="preserve"> HYPERLINK("#'目次'!B10","[5]")</f>
        <v>[5]</v>
      </c>
    </row>
    <row r="34" spans="1:14" ht="11.15" customHeight="1" x14ac:dyDescent="0.2">
      <c r="A34" s="15" t="s">
        <v>60</v>
      </c>
      <c r="B34" s="22" t="s">
        <v>156</v>
      </c>
    </row>
    <row r="35" spans="1:14" s="10" customFormat="1" ht="90" customHeight="1" x14ac:dyDescent="0.2">
      <c r="A35" s="24" t="s">
        <v>60</v>
      </c>
      <c r="B35" s="5" t="s">
        <v>579</v>
      </c>
      <c r="C35" s="5" t="s">
        <v>580</v>
      </c>
      <c r="D35" s="5" t="s">
        <v>581</v>
      </c>
      <c r="E35" s="5" t="s">
        <v>582</v>
      </c>
      <c r="F35" s="5" t="s">
        <v>583</v>
      </c>
      <c r="G35" s="5" t="s">
        <v>584</v>
      </c>
      <c r="H35" s="5" t="s">
        <v>585</v>
      </c>
      <c r="I35" s="5" t="s">
        <v>586</v>
      </c>
      <c r="J35" s="5" t="s">
        <v>587</v>
      </c>
      <c r="K35" s="5" t="s">
        <v>588</v>
      </c>
      <c r="L35" s="5" t="s">
        <v>589</v>
      </c>
      <c r="M35" s="5" t="s">
        <v>590</v>
      </c>
      <c r="N35" s="5" t="s">
        <v>591</v>
      </c>
    </row>
    <row r="36" spans="1:14" ht="11.15" customHeight="1" x14ac:dyDescent="0.2">
      <c r="A36" s="25" t="s">
        <v>592</v>
      </c>
      <c r="B36" s="6">
        <v>2188</v>
      </c>
      <c r="C36" s="6">
        <v>366</v>
      </c>
      <c r="D36" s="6">
        <v>954</v>
      </c>
      <c r="E36" s="6">
        <v>345</v>
      </c>
      <c r="F36" s="6">
        <v>141</v>
      </c>
      <c r="G36" s="6">
        <v>56</v>
      </c>
      <c r="H36" s="6">
        <v>48</v>
      </c>
      <c r="I36" s="6">
        <v>20</v>
      </c>
      <c r="J36" s="6">
        <v>4</v>
      </c>
      <c r="K36" s="6">
        <v>2</v>
      </c>
      <c r="L36" s="6">
        <v>2</v>
      </c>
      <c r="M36" s="6">
        <v>250</v>
      </c>
      <c r="N36" s="6"/>
    </row>
    <row r="37" spans="1:14" ht="11.15" customHeight="1" x14ac:dyDescent="0.2">
      <c r="A37" s="26" t="s">
        <v>593</v>
      </c>
      <c r="B37" s="7">
        <v>100</v>
      </c>
      <c r="C37" s="7">
        <v>16.727605000000001</v>
      </c>
      <c r="D37" s="7">
        <v>43.601463000000003</v>
      </c>
      <c r="E37" s="7">
        <v>15.767823999999999</v>
      </c>
      <c r="F37" s="7">
        <v>6.4442409999999999</v>
      </c>
      <c r="G37" s="7">
        <v>2.559415</v>
      </c>
      <c r="H37" s="7">
        <v>2.193784</v>
      </c>
      <c r="I37" s="7">
        <v>0.91407700000000003</v>
      </c>
      <c r="J37" s="7">
        <v>0.18281500000000001</v>
      </c>
      <c r="K37" s="7">
        <v>9.1408000000000003E-2</v>
      </c>
      <c r="L37" s="7">
        <v>9.1408000000000003E-2</v>
      </c>
      <c r="M37" s="7">
        <v>11.42596</v>
      </c>
      <c r="N37" s="7">
        <v>1.3998969999999999</v>
      </c>
    </row>
    <row r="38" spans="1:14" ht="11.15" customHeight="1" x14ac:dyDescent="0.2"/>
    <row r="39" spans="1:14" ht="11.15" customHeight="1" x14ac:dyDescent="0.2">
      <c r="A39" s="15" t="s">
        <v>60</v>
      </c>
      <c r="B39" s="8"/>
    </row>
    <row r="40" spans="1:14" ht="11.15" customHeight="1" x14ac:dyDescent="0.2">
      <c r="A40" s="14" t="str">
        <f xml:space="preserve"> HYPERLINK("#'目次'!B11","[6]")</f>
        <v>[6]</v>
      </c>
    </row>
    <row r="41" spans="1:14" ht="11.15" customHeight="1" x14ac:dyDescent="0.2">
      <c r="A41" s="15" t="s">
        <v>60</v>
      </c>
      <c r="B41" s="22" t="s">
        <v>157</v>
      </c>
    </row>
    <row r="42" spans="1:14" s="10" customFormat="1" ht="90" customHeight="1" x14ac:dyDescent="0.2">
      <c r="A42" s="16" t="s">
        <v>60</v>
      </c>
      <c r="B42" s="5" t="s">
        <v>346</v>
      </c>
      <c r="C42" s="5" t="s">
        <v>373</v>
      </c>
      <c r="D42" s="5" t="s">
        <v>16</v>
      </c>
      <c r="E42" s="5" t="s">
        <v>374</v>
      </c>
      <c r="F42" s="5" t="s">
        <v>17</v>
      </c>
      <c r="G42" s="5" t="s">
        <v>158</v>
      </c>
      <c r="H42" s="5" t="s">
        <v>349</v>
      </c>
      <c r="I42" s="5" t="s">
        <v>368</v>
      </c>
      <c r="J42" s="5" t="s">
        <v>375</v>
      </c>
      <c r="K42" s="5" t="s">
        <v>376</v>
      </c>
    </row>
    <row r="43" spans="1:14" ht="11.15" customHeight="1" x14ac:dyDescent="0.2">
      <c r="A43" s="17" t="s">
        <v>350</v>
      </c>
      <c r="B43" s="6">
        <v>2188</v>
      </c>
      <c r="C43" s="6">
        <v>1712</v>
      </c>
      <c r="D43" s="6">
        <v>76</v>
      </c>
      <c r="E43" s="6">
        <v>59</v>
      </c>
      <c r="F43" s="6">
        <v>194</v>
      </c>
      <c r="G43" s="6">
        <v>16</v>
      </c>
      <c r="H43" s="6">
        <v>46</v>
      </c>
      <c r="I43" s="6">
        <v>85</v>
      </c>
      <c r="J43" s="6">
        <v>1788</v>
      </c>
      <c r="K43" s="6">
        <v>269</v>
      </c>
    </row>
    <row r="44" spans="1:14" ht="11.15" customHeight="1" x14ac:dyDescent="0.2">
      <c r="A44" s="18" t="s">
        <v>351</v>
      </c>
      <c r="B44" s="7">
        <v>100</v>
      </c>
      <c r="C44" s="7">
        <v>78.244973000000002</v>
      </c>
      <c r="D44" s="7">
        <v>3.4734919999999998</v>
      </c>
      <c r="E44" s="7">
        <v>2.6965270000000001</v>
      </c>
      <c r="F44" s="7">
        <v>8.8665450000000003</v>
      </c>
      <c r="G44" s="7">
        <v>0.73126100000000005</v>
      </c>
      <c r="H44" s="7">
        <v>2.1023770000000002</v>
      </c>
      <c r="I44" s="7">
        <v>3.8848259999999999</v>
      </c>
      <c r="J44" s="7">
        <v>81.718463999999997</v>
      </c>
      <c r="K44" s="7">
        <v>12.294333</v>
      </c>
    </row>
    <row r="45" spans="1:14" ht="11.15" customHeight="1" x14ac:dyDescent="0.2"/>
    <row r="46" spans="1:14" ht="11.15" customHeight="1" x14ac:dyDescent="0.2">
      <c r="A46" s="15" t="s">
        <v>60</v>
      </c>
      <c r="B46" s="8"/>
    </row>
    <row r="47" spans="1:14" ht="11.15" customHeight="1" x14ac:dyDescent="0.2">
      <c r="A47" s="14" t="str">
        <f xml:space="preserve"> HYPERLINK("#'目次'!B12","[7]")</f>
        <v>[7]</v>
      </c>
    </row>
    <row r="48" spans="1:14" ht="11.15" customHeight="1" x14ac:dyDescent="0.2">
      <c r="A48" s="15" t="s">
        <v>60</v>
      </c>
      <c r="B48" s="22" t="s">
        <v>159</v>
      </c>
    </row>
    <row r="49" spans="1:10" s="10" customFormat="1" ht="90" customHeight="1" x14ac:dyDescent="0.2">
      <c r="A49" s="16" t="s">
        <v>60</v>
      </c>
      <c r="B49" s="5" t="s">
        <v>346</v>
      </c>
      <c r="C49" s="5" t="s">
        <v>377</v>
      </c>
      <c r="D49" s="5" t="s">
        <v>600</v>
      </c>
      <c r="E49" s="5" t="s">
        <v>601</v>
      </c>
      <c r="F49" s="5" t="s">
        <v>602</v>
      </c>
      <c r="G49" s="5" t="s">
        <v>603</v>
      </c>
      <c r="H49" s="5" t="s">
        <v>378</v>
      </c>
      <c r="I49" s="5" t="s">
        <v>368</v>
      </c>
      <c r="J49" s="5" t="s">
        <v>372</v>
      </c>
    </row>
    <row r="50" spans="1:10" ht="11.15" customHeight="1" x14ac:dyDescent="0.2">
      <c r="A50" s="17" t="s">
        <v>350</v>
      </c>
      <c r="B50" s="6">
        <v>1788</v>
      </c>
      <c r="C50" s="6">
        <v>1212</v>
      </c>
      <c r="D50" s="6">
        <v>24</v>
      </c>
      <c r="E50" s="6">
        <v>76</v>
      </c>
      <c r="F50" s="6">
        <v>43</v>
      </c>
      <c r="G50" s="6">
        <v>14</v>
      </c>
      <c r="H50" s="6">
        <v>5</v>
      </c>
      <c r="I50" s="6">
        <v>414</v>
      </c>
      <c r="J50" s="6"/>
    </row>
    <row r="51" spans="1:10" ht="11.15" customHeight="1" x14ac:dyDescent="0.2">
      <c r="A51" s="18" t="s">
        <v>351</v>
      </c>
      <c r="B51" s="7">
        <v>100</v>
      </c>
      <c r="C51" s="7">
        <v>67.785235</v>
      </c>
      <c r="D51" s="7">
        <v>1.342282</v>
      </c>
      <c r="E51" s="7">
        <v>4.250559</v>
      </c>
      <c r="F51" s="7">
        <v>2.404922</v>
      </c>
      <c r="G51" s="7">
        <v>0.78299799999999997</v>
      </c>
      <c r="H51" s="7">
        <v>0.279642</v>
      </c>
      <c r="I51" s="7">
        <v>23.154361999999999</v>
      </c>
      <c r="J51" s="7">
        <v>1.098981</v>
      </c>
    </row>
    <row r="52" spans="1:10" ht="11.15" customHeight="1" x14ac:dyDescent="0.2"/>
    <row r="53" spans="1:10" ht="11.15" customHeight="1" x14ac:dyDescent="0.2">
      <c r="A53" s="15" t="s">
        <v>60</v>
      </c>
      <c r="B53" s="8"/>
    </row>
    <row r="54" spans="1:10" ht="11.15" customHeight="1" x14ac:dyDescent="0.2">
      <c r="A54" s="14" t="str">
        <f xml:space="preserve"> HYPERLINK("#'目次'!B13","[8]")</f>
        <v>[8]</v>
      </c>
    </row>
    <row r="55" spans="1:10" ht="11.15" customHeight="1" x14ac:dyDescent="0.2">
      <c r="A55" s="15" t="s">
        <v>60</v>
      </c>
      <c r="B55" s="22" t="s">
        <v>160</v>
      </c>
    </row>
    <row r="56" spans="1:10" s="10" customFormat="1" ht="90" customHeight="1" x14ac:dyDescent="0.2">
      <c r="A56" s="16" t="s">
        <v>60</v>
      </c>
      <c r="B56" s="5" t="s">
        <v>346</v>
      </c>
      <c r="C56" s="5" t="s">
        <v>377</v>
      </c>
      <c r="D56" s="5" t="s">
        <v>600</v>
      </c>
      <c r="E56" s="5" t="s">
        <v>601</v>
      </c>
      <c r="F56" s="5" t="s">
        <v>602</v>
      </c>
      <c r="G56" s="5" t="s">
        <v>603</v>
      </c>
      <c r="H56" s="5" t="s">
        <v>378</v>
      </c>
      <c r="I56" s="5" t="s">
        <v>368</v>
      </c>
      <c r="J56" s="5" t="s">
        <v>372</v>
      </c>
    </row>
    <row r="57" spans="1:10" ht="11.15" customHeight="1" x14ac:dyDescent="0.2">
      <c r="A57" s="17" t="s">
        <v>350</v>
      </c>
      <c r="B57" s="6">
        <v>315</v>
      </c>
      <c r="C57" s="6">
        <v>13</v>
      </c>
      <c r="D57" s="6">
        <v>89</v>
      </c>
      <c r="E57" s="6">
        <v>143</v>
      </c>
      <c r="F57" s="6">
        <v>27</v>
      </c>
      <c r="G57" s="6">
        <v>5</v>
      </c>
      <c r="H57" s="6">
        <v>10</v>
      </c>
      <c r="I57" s="6">
        <v>28</v>
      </c>
      <c r="J57" s="6"/>
    </row>
    <row r="58" spans="1:10" ht="11.15" customHeight="1" x14ac:dyDescent="0.2">
      <c r="A58" s="18" t="s">
        <v>351</v>
      </c>
      <c r="B58" s="7">
        <v>100</v>
      </c>
      <c r="C58" s="7">
        <v>4.1269840000000002</v>
      </c>
      <c r="D58" s="7">
        <v>28.253968</v>
      </c>
      <c r="E58" s="7">
        <v>45.396825</v>
      </c>
      <c r="F58" s="7">
        <v>8.5714290000000002</v>
      </c>
      <c r="G58" s="7">
        <v>1.587302</v>
      </c>
      <c r="H58" s="7">
        <v>3.1746029999999998</v>
      </c>
      <c r="I58" s="7">
        <v>8.8888890000000007</v>
      </c>
      <c r="J58" s="7">
        <v>6.9651569999999996</v>
      </c>
    </row>
    <row r="59" spans="1:10" ht="11.15" customHeight="1" x14ac:dyDescent="0.2"/>
    <row r="60" spans="1:10" ht="11.15" customHeight="1" x14ac:dyDescent="0.2">
      <c r="A60" s="15" t="s">
        <v>60</v>
      </c>
      <c r="B60" s="8"/>
    </row>
    <row r="61" spans="1:10" ht="11.15" customHeight="1" x14ac:dyDescent="0.2">
      <c r="A61" s="14" t="str">
        <f xml:space="preserve"> HYPERLINK("#'目次'!B14","[9]")</f>
        <v>[9]</v>
      </c>
    </row>
    <row r="62" spans="1:10" ht="11.15" customHeight="1" x14ac:dyDescent="0.2">
      <c r="A62" s="15" t="s">
        <v>60</v>
      </c>
      <c r="B62" s="22" t="s">
        <v>161</v>
      </c>
    </row>
    <row r="63" spans="1:10" s="10" customFormat="1" ht="90" customHeight="1" x14ac:dyDescent="0.2">
      <c r="A63" s="16" t="s">
        <v>60</v>
      </c>
      <c r="B63" s="5" t="s">
        <v>346</v>
      </c>
      <c r="C63" s="5" t="s">
        <v>379</v>
      </c>
      <c r="D63" s="5" t="s">
        <v>380</v>
      </c>
      <c r="E63" s="5" t="s">
        <v>381</v>
      </c>
      <c r="F63" s="5" t="s">
        <v>382</v>
      </c>
      <c r="G63" s="5" t="s">
        <v>383</v>
      </c>
      <c r="H63" s="5" t="s">
        <v>368</v>
      </c>
      <c r="I63" s="5" t="s">
        <v>384</v>
      </c>
      <c r="J63" s="5" t="s">
        <v>385</v>
      </c>
    </row>
    <row r="64" spans="1:10" ht="11.15" customHeight="1" x14ac:dyDescent="0.2">
      <c r="A64" s="17" t="s">
        <v>350</v>
      </c>
      <c r="B64" s="6">
        <v>2188</v>
      </c>
      <c r="C64" s="6">
        <v>90</v>
      </c>
      <c r="D64" s="6">
        <v>307</v>
      </c>
      <c r="E64" s="6">
        <v>392</v>
      </c>
      <c r="F64" s="6">
        <v>379</v>
      </c>
      <c r="G64" s="6">
        <v>951</v>
      </c>
      <c r="H64" s="6">
        <v>69</v>
      </c>
      <c r="I64" s="6">
        <v>789</v>
      </c>
      <c r="J64" s="6">
        <v>1330</v>
      </c>
    </row>
    <row r="65" spans="1:10" ht="11.15" customHeight="1" x14ac:dyDescent="0.2">
      <c r="A65" s="18" t="s">
        <v>351</v>
      </c>
      <c r="B65" s="7">
        <v>100</v>
      </c>
      <c r="C65" s="7">
        <v>4.1133459999999999</v>
      </c>
      <c r="D65" s="7">
        <v>14.031079</v>
      </c>
      <c r="E65" s="7">
        <v>17.915904999999999</v>
      </c>
      <c r="F65" s="7">
        <v>17.321755</v>
      </c>
      <c r="G65" s="7">
        <v>43.464351000000001</v>
      </c>
      <c r="H65" s="7">
        <v>3.153565</v>
      </c>
      <c r="I65" s="7">
        <v>36.060329000000003</v>
      </c>
      <c r="J65" s="7">
        <v>60.786105999999997</v>
      </c>
    </row>
    <row r="66" spans="1:10" ht="11.15" customHeight="1" x14ac:dyDescent="0.2"/>
    <row r="67" spans="1:10" ht="11.15" customHeight="1" x14ac:dyDescent="0.2">
      <c r="A67" s="15" t="s">
        <v>60</v>
      </c>
      <c r="B67" s="8"/>
    </row>
    <row r="68" spans="1:10" ht="11.15" customHeight="1" x14ac:dyDescent="0.2">
      <c r="A68" s="14" t="str">
        <f xml:space="preserve"> HYPERLINK("#'目次'!B15","[10]")</f>
        <v>[10]</v>
      </c>
    </row>
    <row r="69" spans="1:10" ht="11.15" customHeight="1" x14ac:dyDescent="0.2">
      <c r="A69" s="15" t="s">
        <v>60</v>
      </c>
      <c r="B69" s="22" t="s">
        <v>162</v>
      </c>
    </row>
    <row r="70" spans="1:10" ht="11.15" customHeight="1" x14ac:dyDescent="0.2">
      <c r="A70" s="15" t="s">
        <v>60</v>
      </c>
      <c r="B70" s="22" t="s">
        <v>163</v>
      </c>
    </row>
    <row r="71" spans="1:10" ht="11.15" customHeight="1" x14ac:dyDescent="0.2">
      <c r="A71" s="15" t="s">
        <v>60</v>
      </c>
      <c r="B71" s="22" t="s">
        <v>164</v>
      </c>
    </row>
    <row r="72" spans="1:10" s="10" customFormat="1" ht="90" customHeight="1" x14ac:dyDescent="0.2">
      <c r="A72" s="16" t="s">
        <v>60</v>
      </c>
      <c r="B72" s="5" t="s">
        <v>346</v>
      </c>
      <c r="C72" s="5" t="s">
        <v>386</v>
      </c>
      <c r="D72" s="5" t="s">
        <v>387</v>
      </c>
      <c r="E72" s="5" t="s">
        <v>388</v>
      </c>
      <c r="F72" s="5" t="s">
        <v>389</v>
      </c>
      <c r="G72" s="5" t="s">
        <v>368</v>
      </c>
      <c r="H72" s="5" t="s">
        <v>390</v>
      </c>
      <c r="I72" s="5" t="s">
        <v>391</v>
      </c>
    </row>
    <row r="73" spans="1:10" ht="11.15" customHeight="1" x14ac:dyDescent="0.2">
      <c r="A73" s="17" t="s">
        <v>350</v>
      </c>
      <c r="B73" s="6">
        <v>2188</v>
      </c>
      <c r="C73" s="6">
        <v>546</v>
      </c>
      <c r="D73" s="6">
        <v>531</v>
      </c>
      <c r="E73" s="6">
        <v>205</v>
      </c>
      <c r="F73" s="6">
        <v>762</v>
      </c>
      <c r="G73" s="6">
        <v>144</v>
      </c>
      <c r="H73" s="6">
        <v>1077</v>
      </c>
      <c r="I73" s="6">
        <v>967</v>
      </c>
    </row>
    <row r="74" spans="1:10" ht="11.15" customHeight="1" x14ac:dyDescent="0.2">
      <c r="A74" s="18" t="s">
        <v>351</v>
      </c>
      <c r="B74" s="7">
        <v>100</v>
      </c>
      <c r="C74" s="7">
        <v>24.954295999999999</v>
      </c>
      <c r="D74" s="7">
        <v>24.268739</v>
      </c>
      <c r="E74" s="7">
        <v>9.3692869999999999</v>
      </c>
      <c r="F74" s="7">
        <v>34.826324999999997</v>
      </c>
      <c r="G74" s="7">
        <v>6.581353</v>
      </c>
      <c r="H74" s="7">
        <v>49.223035000000003</v>
      </c>
      <c r="I74" s="7">
        <v>44.195611999999997</v>
      </c>
    </row>
    <row r="75" spans="1:10" ht="11.15" customHeight="1" x14ac:dyDescent="0.2"/>
    <row r="76" spans="1:10" ht="11.15" customHeight="1" x14ac:dyDescent="0.2">
      <c r="A76" s="15" t="s">
        <v>60</v>
      </c>
      <c r="B76" s="8"/>
    </row>
    <row r="77" spans="1:10" ht="11.15" customHeight="1" x14ac:dyDescent="0.2">
      <c r="A77" s="14" t="str">
        <f xml:space="preserve"> HYPERLINK("#'目次'!B16","[11]")</f>
        <v>[11]</v>
      </c>
    </row>
    <row r="78" spans="1:10" ht="11.15" customHeight="1" x14ac:dyDescent="0.2">
      <c r="A78" s="15" t="s">
        <v>60</v>
      </c>
      <c r="B78" s="22" t="s">
        <v>162</v>
      </c>
    </row>
    <row r="79" spans="1:10" ht="11.15" customHeight="1" x14ac:dyDescent="0.2">
      <c r="A79" s="15" t="s">
        <v>60</v>
      </c>
      <c r="B79" s="22" t="s">
        <v>163</v>
      </c>
    </row>
    <row r="80" spans="1:10" ht="11.15" customHeight="1" x14ac:dyDescent="0.2">
      <c r="A80" s="15" t="s">
        <v>60</v>
      </c>
      <c r="B80" s="22" t="s">
        <v>165</v>
      </c>
    </row>
    <row r="81" spans="1:9" s="10" customFormat="1" ht="90" customHeight="1" x14ac:dyDescent="0.2">
      <c r="A81" s="16" t="s">
        <v>60</v>
      </c>
      <c r="B81" s="5" t="s">
        <v>346</v>
      </c>
      <c r="C81" s="5" t="s">
        <v>386</v>
      </c>
      <c r="D81" s="5" t="s">
        <v>387</v>
      </c>
      <c r="E81" s="5" t="s">
        <v>388</v>
      </c>
      <c r="F81" s="5" t="s">
        <v>389</v>
      </c>
      <c r="G81" s="5" t="s">
        <v>368</v>
      </c>
      <c r="H81" s="5" t="s">
        <v>390</v>
      </c>
      <c r="I81" s="5" t="s">
        <v>391</v>
      </c>
    </row>
    <row r="82" spans="1:9" ht="11.15" customHeight="1" x14ac:dyDescent="0.2">
      <c r="A82" s="17" t="s">
        <v>350</v>
      </c>
      <c r="B82" s="6">
        <v>2188</v>
      </c>
      <c r="C82" s="6">
        <v>285</v>
      </c>
      <c r="D82" s="6">
        <v>217</v>
      </c>
      <c r="E82" s="6">
        <v>142</v>
      </c>
      <c r="F82" s="6">
        <v>1184</v>
      </c>
      <c r="G82" s="6">
        <v>360</v>
      </c>
      <c r="H82" s="6">
        <v>502</v>
      </c>
      <c r="I82" s="6">
        <v>1326</v>
      </c>
    </row>
    <row r="83" spans="1:9" ht="11.15" customHeight="1" x14ac:dyDescent="0.2">
      <c r="A83" s="18" t="s">
        <v>351</v>
      </c>
      <c r="B83" s="7">
        <v>100</v>
      </c>
      <c r="C83" s="7">
        <v>13.025594</v>
      </c>
      <c r="D83" s="7">
        <v>9.9177330000000001</v>
      </c>
      <c r="E83" s="7">
        <v>6.4899449999999996</v>
      </c>
      <c r="F83" s="7">
        <v>54.113346</v>
      </c>
      <c r="G83" s="7">
        <v>16.453382000000001</v>
      </c>
      <c r="H83" s="7">
        <v>22.943327</v>
      </c>
      <c r="I83" s="7">
        <v>60.603290999999999</v>
      </c>
    </row>
    <row r="84" spans="1:9" ht="11.15" customHeight="1" x14ac:dyDescent="0.2"/>
    <row r="85" spans="1:9" ht="11.15" customHeight="1" x14ac:dyDescent="0.2">
      <c r="A85" s="15" t="s">
        <v>60</v>
      </c>
      <c r="B85" s="8"/>
    </row>
    <row r="86" spans="1:9" ht="11.15" customHeight="1" x14ac:dyDescent="0.2">
      <c r="A86" s="14" t="str">
        <f xml:space="preserve"> HYPERLINK("#'目次'!B17","[12]")</f>
        <v>[12]</v>
      </c>
    </row>
    <row r="87" spans="1:9" ht="11.15" customHeight="1" x14ac:dyDescent="0.2">
      <c r="A87" s="15" t="s">
        <v>60</v>
      </c>
      <c r="B87" s="22" t="s">
        <v>162</v>
      </c>
    </row>
    <row r="88" spans="1:9" ht="11.15" customHeight="1" x14ac:dyDescent="0.2">
      <c r="A88" s="15" t="s">
        <v>60</v>
      </c>
      <c r="B88" s="22" t="s">
        <v>163</v>
      </c>
    </row>
    <row r="89" spans="1:9" ht="11.15" customHeight="1" x14ac:dyDescent="0.2">
      <c r="A89" s="15" t="s">
        <v>60</v>
      </c>
      <c r="B89" s="22" t="s">
        <v>166</v>
      </c>
    </row>
    <row r="90" spans="1:9" s="10" customFormat="1" ht="90" customHeight="1" x14ac:dyDescent="0.2">
      <c r="A90" s="16" t="s">
        <v>60</v>
      </c>
      <c r="B90" s="5" t="s">
        <v>346</v>
      </c>
      <c r="C90" s="5" t="s">
        <v>386</v>
      </c>
      <c r="D90" s="5" t="s">
        <v>387</v>
      </c>
      <c r="E90" s="5" t="s">
        <v>388</v>
      </c>
      <c r="F90" s="5" t="s">
        <v>389</v>
      </c>
      <c r="G90" s="5" t="s">
        <v>368</v>
      </c>
      <c r="H90" s="5" t="s">
        <v>390</v>
      </c>
      <c r="I90" s="5" t="s">
        <v>391</v>
      </c>
    </row>
    <row r="91" spans="1:9" ht="11.15" customHeight="1" x14ac:dyDescent="0.2">
      <c r="A91" s="17" t="s">
        <v>350</v>
      </c>
      <c r="B91" s="6">
        <v>2188</v>
      </c>
      <c r="C91" s="6">
        <v>330</v>
      </c>
      <c r="D91" s="6">
        <v>326</v>
      </c>
      <c r="E91" s="6">
        <v>133</v>
      </c>
      <c r="F91" s="6">
        <v>1070</v>
      </c>
      <c r="G91" s="6">
        <v>329</v>
      </c>
      <c r="H91" s="6">
        <v>656</v>
      </c>
      <c r="I91" s="6">
        <v>1203</v>
      </c>
    </row>
    <row r="92" spans="1:9" ht="11.15" customHeight="1" x14ac:dyDescent="0.2">
      <c r="A92" s="18" t="s">
        <v>351</v>
      </c>
      <c r="B92" s="7">
        <v>100</v>
      </c>
      <c r="C92" s="7">
        <v>15.082267</v>
      </c>
      <c r="D92" s="7">
        <v>14.899452</v>
      </c>
      <c r="E92" s="7">
        <v>6.0786110000000004</v>
      </c>
      <c r="F92" s="7">
        <v>48.903108000000003</v>
      </c>
      <c r="G92" s="7">
        <v>15.036562999999999</v>
      </c>
      <c r="H92" s="7">
        <v>29.981718000000001</v>
      </c>
      <c r="I92" s="7">
        <v>54.981718000000001</v>
      </c>
    </row>
    <row r="93" spans="1:9" ht="11.15" customHeight="1" x14ac:dyDescent="0.2"/>
    <row r="94" spans="1:9" ht="11.15" customHeight="1" x14ac:dyDescent="0.2">
      <c r="A94" s="15" t="s">
        <v>60</v>
      </c>
      <c r="B94" s="8"/>
    </row>
    <row r="95" spans="1:9" ht="11.15" customHeight="1" x14ac:dyDescent="0.2">
      <c r="A95" s="14" t="str">
        <f xml:space="preserve"> HYPERLINK("#'目次'!B18","[13]")</f>
        <v>[13]</v>
      </c>
    </row>
    <row r="96" spans="1:9" ht="11.15" customHeight="1" x14ac:dyDescent="0.2">
      <c r="A96" s="15" t="s">
        <v>60</v>
      </c>
      <c r="B96" s="22" t="s">
        <v>162</v>
      </c>
    </row>
    <row r="97" spans="1:9" ht="11.15" customHeight="1" x14ac:dyDescent="0.2">
      <c r="A97" s="15" t="s">
        <v>60</v>
      </c>
      <c r="B97" s="22" t="s">
        <v>163</v>
      </c>
    </row>
    <row r="98" spans="1:9" ht="11.15" customHeight="1" x14ac:dyDescent="0.2">
      <c r="A98" s="15" t="s">
        <v>60</v>
      </c>
      <c r="B98" s="22" t="s">
        <v>167</v>
      </c>
    </row>
    <row r="99" spans="1:9" s="10" customFormat="1" ht="90" customHeight="1" x14ac:dyDescent="0.2">
      <c r="A99" s="16" t="s">
        <v>60</v>
      </c>
      <c r="B99" s="5" t="s">
        <v>346</v>
      </c>
      <c r="C99" s="5" t="s">
        <v>386</v>
      </c>
      <c r="D99" s="5" t="s">
        <v>387</v>
      </c>
      <c r="E99" s="5" t="s">
        <v>388</v>
      </c>
      <c r="F99" s="5" t="s">
        <v>389</v>
      </c>
      <c r="G99" s="5" t="s">
        <v>368</v>
      </c>
      <c r="H99" s="5" t="s">
        <v>390</v>
      </c>
      <c r="I99" s="5" t="s">
        <v>391</v>
      </c>
    </row>
    <row r="100" spans="1:9" ht="11.15" customHeight="1" x14ac:dyDescent="0.2">
      <c r="A100" s="17" t="s">
        <v>350</v>
      </c>
      <c r="B100" s="6">
        <v>2188</v>
      </c>
      <c r="C100" s="6">
        <v>39</v>
      </c>
      <c r="D100" s="6">
        <v>75</v>
      </c>
      <c r="E100" s="6">
        <v>117</v>
      </c>
      <c r="F100" s="6">
        <v>1288</v>
      </c>
      <c r="G100" s="6">
        <v>669</v>
      </c>
      <c r="H100" s="6">
        <v>114</v>
      </c>
      <c r="I100" s="6">
        <v>1405</v>
      </c>
    </row>
    <row r="101" spans="1:9" ht="11.15" customHeight="1" x14ac:dyDescent="0.2">
      <c r="A101" s="18" t="s">
        <v>351</v>
      </c>
      <c r="B101" s="7">
        <v>100</v>
      </c>
      <c r="C101" s="7">
        <v>1.7824500000000001</v>
      </c>
      <c r="D101" s="7">
        <v>3.4277880000000001</v>
      </c>
      <c r="E101" s="7">
        <v>5.3473490000000004</v>
      </c>
      <c r="F101" s="7">
        <v>58.866545000000002</v>
      </c>
      <c r="G101" s="7">
        <v>30.575868</v>
      </c>
      <c r="H101" s="7">
        <v>5.2102380000000004</v>
      </c>
      <c r="I101" s="7">
        <v>64.213893999999996</v>
      </c>
    </row>
    <row r="102" spans="1:9" ht="11.15" customHeight="1" x14ac:dyDescent="0.2"/>
    <row r="103" spans="1:9" ht="11.15" customHeight="1" x14ac:dyDescent="0.2">
      <c r="A103" s="15" t="s">
        <v>60</v>
      </c>
      <c r="B103" s="8"/>
    </row>
    <row r="104" spans="1:9" ht="11.15" customHeight="1" x14ac:dyDescent="0.2">
      <c r="A104" s="14" t="str">
        <f xml:space="preserve"> HYPERLINK("#'目次'!B19","[14]")</f>
        <v>[14]</v>
      </c>
    </row>
    <row r="105" spans="1:9" ht="11.15" customHeight="1" x14ac:dyDescent="0.2">
      <c r="A105" s="15" t="s">
        <v>60</v>
      </c>
      <c r="B105" s="22" t="s">
        <v>168</v>
      </c>
    </row>
    <row r="106" spans="1:9" ht="11.15" customHeight="1" x14ac:dyDescent="0.2">
      <c r="A106" s="15" t="s">
        <v>60</v>
      </c>
      <c r="B106" s="22" t="s">
        <v>0</v>
      </c>
    </row>
    <row r="107" spans="1:9" ht="11.15" customHeight="1" x14ac:dyDescent="0.2">
      <c r="A107" s="15" t="s">
        <v>60</v>
      </c>
      <c r="B107" s="22" t="s">
        <v>169</v>
      </c>
    </row>
    <row r="108" spans="1:9" ht="11.15" customHeight="1" x14ac:dyDescent="0.2">
      <c r="A108" s="15" t="s">
        <v>60</v>
      </c>
      <c r="B108" s="22" t="s">
        <v>170</v>
      </c>
    </row>
    <row r="109" spans="1:9" s="10" customFormat="1" ht="90" customHeight="1" x14ac:dyDescent="0.2">
      <c r="A109" s="16" t="s">
        <v>60</v>
      </c>
      <c r="B109" s="5" t="s">
        <v>346</v>
      </c>
      <c r="C109" s="5" t="s">
        <v>392</v>
      </c>
      <c r="D109" s="5" t="s">
        <v>393</v>
      </c>
      <c r="E109" s="5" t="s">
        <v>394</v>
      </c>
      <c r="F109" s="5" t="s">
        <v>395</v>
      </c>
      <c r="G109" s="5" t="s">
        <v>368</v>
      </c>
      <c r="H109" s="5" t="s">
        <v>396</v>
      </c>
      <c r="I109" s="5" t="s">
        <v>397</v>
      </c>
    </row>
    <row r="110" spans="1:9" ht="11.15" customHeight="1" x14ac:dyDescent="0.2">
      <c r="A110" s="17" t="s">
        <v>350</v>
      </c>
      <c r="B110" s="6">
        <v>2188</v>
      </c>
      <c r="C110" s="6">
        <v>727</v>
      </c>
      <c r="D110" s="6">
        <v>909</v>
      </c>
      <c r="E110" s="6">
        <v>418</v>
      </c>
      <c r="F110" s="6">
        <v>90</v>
      </c>
      <c r="G110" s="6">
        <v>44</v>
      </c>
      <c r="H110" s="6">
        <v>1636</v>
      </c>
      <c r="I110" s="6">
        <v>508</v>
      </c>
    </row>
    <row r="111" spans="1:9" ht="11.15" customHeight="1" x14ac:dyDescent="0.2">
      <c r="A111" s="18" t="s">
        <v>351</v>
      </c>
      <c r="B111" s="7">
        <v>100</v>
      </c>
      <c r="C111" s="7">
        <v>33.226691000000002</v>
      </c>
      <c r="D111" s="7">
        <v>41.544789999999999</v>
      </c>
      <c r="E111" s="7">
        <v>19.104205</v>
      </c>
      <c r="F111" s="7">
        <v>4.1133459999999999</v>
      </c>
      <c r="G111" s="7">
        <v>2.0109689999999998</v>
      </c>
      <c r="H111" s="7">
        <v>74.771480999999994</v>
      </c>
      <c r="I111" s="7">
        <v>23.217549999999999</v>
      </c>
    </row>
    <row r="112" spans="1:9" ht="11.15" customHeight="1" x14ac:dyDescent="0.2"/>
    <row r="113" spans="1:10" ht="11.15" customHeight="1" x14ac:dyDescent="0.2">
      <c r="A113" s="15" t="s">
        <v>60</v>
      </c>
      <c r="B113" s="8"/>
    </row>
    <row r="114" spans="1:10" ht="11.15" customHeight="1" x14ac:dyDescent="0.2">
      <c r="A114" s="14" t="str">
        <f xml:space="preserve"> HYPERLINK("#'目次'!B20","[15]")</f>
        <v>[15]</v>
      </c>
    </row>
    <row r="115" spans="1:10" ht="11.15" customHeight="1" x14ac:dyDescent="0.2">
      <c r="A115" s="15" t="s">
        <v>60</v>
      </c>
      <c r="B115" s="22" t="s">
        <v>171</v>
      </c>
    </row>
    <row r="116" spans="1:10" s="10" customFormat="1" ht="90" customHeight="1" x14ac:dyDescent="0.2">
      <c r="A116" s="16" t="s">
        <v>60</v>
      </c>
      <c r="B116" s="5" t="s">
        <v>346</v>
      </c>
      <c r="C116" s="5" t="s">
        <v>398</v>
      </c>
      <c r="D116" s="5" t="s">
        <v>399</v>
      </c>
      <c r="E116" s="5" t="s">
        <v>400</v>
      </c>
      <c r="F116" s="5" t="s">
        <v>401</v>
      </c>
      <c r="G116" s="5" t="s">
        <v>402</v>
      </c>
      <c r="H116" s="5" t="s">
        <v>368</v>
      </c>
      <c r="I116" s="5" t="s">
        <v>403</v>
      </c>
      <c r="J116" s="5" t="s">
        <v>404</v>
      </c>
    </row>
    <row r="117" spans="1:10" ht="11.15" customHeight="1" x14ac:dyDescent="0.2">
      <c r="A117" s="17" t="s">
        <v>350</v>
      </c>
      <c r="B117" s="6">
        <v>2188</v>
      </c>
      <c r="C117" s="6">
        <v>401</v>
      </c>
      <c r="D117" s="6">
        <v>541</v>
      </c>
      <c r="E117" s="6">
        <v>651</v>
      </c>
      <c r="F117" s="6">
        <v>420</v>
      </c>
      <c r="G117" s="6">
        <v>141</v>
      </c>
      <c r="H117" s="6">
        <v>34</v>
      </c>
      <c r="I117" s="6">
        <v>942</v>
      </c>
      <c r="J117" s="6">
        <v>561</v>
      </c>
    </row>
    <row r="118" spans="1:10" ht="11.15" customHeight="1" x14ac:dyDescent="0.2">
      <c r="A118" s="18" t="s">
        <v>351</v>
      </c>
      <c r="B118" s="7">
        <v>100</v>
      </c>
      <c r="C118" s="7">
        <v>18.327238999999999</v>
      </c>
      <c r="D118" s="7">
        <v>24.725777000000001</v>
      </c>
      <c r="E118" s="7">
        <v>29.753198999999999</v>
      </c>
      <c r="F118" s="7">
        <v>19.195612000000001</v>
      </c>
      <c r="G118" s="7">
        <v>6.4442409999999999</v>
      </c>
      <c r="H118" s="7">
        <v>1.553931</v>
      </c>
      <c r="I118" s="7">
        <v>43.053016</v>
      </c>
      <c r="J118" s="7">
        <v>25.639854</v>
      </c>
    </row>
    <row r="119" spans="1:10" ht="11.15" customHeight="1" x14ac:dyDescent="0.2"/>
    <row r="120" spans="1:10" ht="11.15" customHeight="1" x14ac:dyDescent="0.2">
      <c r="A120" s="15" t="s">
        <v>60</v>
      </c>
      <c r="B120" s="8"/>
    </row>
    <row r="121" spans="1:10" ht="11.15" customHeight="1" x14ac:dyDescent="0.2">
      <c r="A121" s="14" t="str">
        <f xml:space="preserve"> HYPERLINK("#'目次'!B21","[16]")</f>
        <v>[16]</v>
      </c>
    </row>
    <row r="122" spans="1:10" ht="11.15" customHeight="1" x14ac:dyDescent="0.2">
      <c r="A122" s="15" t="s">
        <v>60</v>
      </c>
      <c r="B122" s="22" t="s">
        <v>172</v>
      </c>
    </row>
    <row r="123" spans="1:10" ht="11.15" customHeight="1" x14ac:dyDescent="0.2">
      <c r="A123" s="15" t="s">
        <v>60</v>
      </c>
      <c r="B123" s="22" t="s">
        <v>173</v>
      </c>
    </row>
    <row r="124" spans="1:10" ht="11.15" customHeight="1" x14ac:dyDescent="0.2">
      <c r="A124" s="15" t="s">
        <v>60</v>
      </c>
      <c r="B124" s="22" t="s">
        <v>174</v>
      </c>
    </row>
    <row r="125" spans="1:10" ht="11.15" customHeight="1" x14ac:dyDescent="0.2">
      <c r="A125" s="15" t="s">
        <v>60</v>
      </c>
      <c r="B125" s="22" t="s">
        <v>175</v>
      </c>
    </row>
    <row r="126" spans="1:10" ht="11.15" customHeight="1" x14ac:dyDescent="0.2">
      <c r="A126" s="15" t="s">
        <v>60</v>
      </c>
      <c r="B126" s="22" t="s">
        <v>176</v>
      </c>
    </row>
    <row r="127" spans="1:10" s="10" customFormat="1" ht="90" customHeight="1" x14ac:dyDescent="0.2">
      <c r="A127" s="16" t="s">
        <v>60</v>
      </c>
      <c r="B127" s="5" t="s">
        <v>346</v>
      </c>
      <c r="C127" s="5" t="s">
        <v>405</v>
      </c>
      <c r="D127" s="5" t="s">
        <v>406</v>
      </c>
      <c r="E127" s="5" t="s">
        <v>368</v>
      </c>
    </row>
    <row r="128" spans="1:10" ht="11.15" customHeight="1" x14ac:dyDescent="0.2">
      <c r="A128" s="17" t="s">
        <v>350</v>
      </c>
      <c r="B128" s="6">
        <v>2188</v>
      </c>
      <c r="C128" s="6">
        <v>239</v>
      </c>
      <c r="D128" s="6">
        <v>1898</v>
      </c>
      <c r="E128" s="6">
        <v>51</v>
      </c>
    </row>
    <row r="129" spans="1:5" ht="11.15" customHeight="1" x14ac:dyDescent="0.2">
      <c r="A129" s="18" t="s">
        <v>351</v>
      </c>
      <c r="B129" s="7">
        <v>100</v>
      </c>
      <c r="C129" s="7">
        <v>10.923218</v>
      </c>
      <c r="D129" s="7">
        <v>86.745886999999996</v>
      </c>
      <c r="E129" s="7">
        <v>2.3308960000000001</v>
      </c>
    </row>
    <row r="130" spans="1:5" ht="11.15" customHeight="1" x14ac:dyDescent="0.2"/>
    <row r="131" spans="1:5" ht="11.15" customHeight="1" x14ac:dyDescent="0.2">
      <c r="A131" s="15" t="s">
        <v>60</v>
      </c>
      <c r="B131" s="8"/>
    </row>
    <row r="132" spans="1:5" ht="11.15" customHeight="1" x14ac:dyDescent="0.2">
      <c r="A132" s="14" t="str">
        <f xml:space="preserve"> HYPERLINK("#'目次'!B22","[17]")</f>
        <v>[17]</v>
      </c>
    </row>
    <row r="133" spans="1:5" ht="11.15" customHeight="1" x14ac:dyDescent="0.2">
      <c r="A133" s="15" t="s">
        <v>60</v>
      </c>
      <c r="B133" s="22" t="s">
        <v>172</v>
      </c>
    </row>
    <row r="134" spans="1:5" ht="11.15" customHeight="1" x14ac:dyDescent="0.2">
      <c r="A134" s="15" t="s">
        <v>60</v>
      </c>
      <c r="B134" s="22" t="s">
        <v>173</v>
      </c>
    </row>
    <row r="135" spans="1:5" ht="11.15" customHeight="1" x14ac:dyDescent="0.2">
      <c r="A135" s="15" t="s">
        <v>60</v>
      </c>
      <c r="B135" s="22" t="s">
        <v>177</v>
      </c>
    </row>
    <row r="136" spans="1:5" ht="11.15" customHeight="1" x14ac:dyDescent="0.2">
      <c r="A136" s="15" t="s">
        <v>60</v>
      </c>
      <c r="B136" s="22" t="s">
        <v>178</v>
      </c>
    </row>
    <row r="137" spans="1:5" ht="11.15" customHeight="1" x14ac:dyDescent="0.2">
      <c r="A137" s="15" t="s">
        <v>60</v>
      </c>
      <c r="B137" s="22" t="s">
        <v>179</v>
      </c>
    </row>
    <row r="138" spans="1:5" ht="11.15" customHeight="1" x14ac:dyDescent="0.2">
      <c r="A138" s="15" t="s">
        <v>60</v>
      </c>
      <c r="B138" s="22" t="s">
        <v>180</v>
      </c>
    </row>
    <row r="139" spans="1:5" s="10" customFormat="1" ht="90" customHeight="1" x14ac:dyDescent="0.2">
      <c r="A139" s="16" t="s">
        <v>60</v>
      </c>
      <c r="B139" s="5" t="s">
        <v>346</v>
      </c>
      <c r="C139" s="5" t="s">
        <v>405</v>
      </c>
      <c r="D139" s="5" t="s">
        <v>406</v>
      </c>
      <c r="E139" s="5" t="s">
        <v>368</v>
      </c>
    </row>
    <row r="140" spans="1:5" ht="11.15" customHeight="1" x14ac:dyDescent="0.2">
      <c r="A140" s="17" t="s">
        <v>350</v>
      </c>
      <c r="B140" s="6">
        <v>2188</v>
      </c>
      <c r="C140" s="6">
        <v>1780</v>
      </c>
      <c r="D140" s="6">
        <v>365</v>
      </c>
      <c r="E140" s="6">
        <v>43</v>
      </c>
    </row>
    <row r="141" spans="1:5" ht="11.15" customHeight="1" x14ac:dyDescent="0.2">
      <c r="A141" s="18" t="s">
        <v>351</v>
      </c>
      <c r="B141" s="7">
        <v>100</v>
      </c>
      <c r="C141" s="7">
        <v>81.352834000000001</v>
      </c>
      <c r="D141" s="7">
        <v>16.681901</v>
      </c>
      <c r="E141" s="7">
        <v>1.965265</v>
      </c>
    </row>
    <row r="142" spans="1:5" ht="11.15" customHeight="1" x14ac:dyDescent="0.2"/>
    <row r="143" spans="1:5" ht="11.15" customHeight="1" x14ac:dyDescent="0.2">
      <c r="A143" s="15" t="s">
        <v>60</v>
      </c>
      <c r="B143" s="8"/>
    </row>
    <row r="144" spans="1:5" ht="11.15" customHeight="1" x14ac:dyDescent="0.2">
      <c r="A144" s="14" t="str">
        <f xml:space="preserve"> HYPERLINK("#'目次'!B23","[18]")</f>
        <v>[18]</v>
      </c>
    </row>
    <row r="145" spans="1:10" ht="11.15" customHeight="1" x14ac:dyDescent="0.2">
      <c r="A145" s="15" t="s">
        <v>60</v>
      </c>
      <c r="B145" s="22" t="s">
        <v>172</v>
      </c>
    </row>
    <row r="146" spans="1:10" ht="11.15" customHeight="1" x14ac:dyDescent="0.2">
      <c r="A146" s="15" t="s">
        <v>60</v>
      </c>
      <c r="B146" s="22" t="s">
        <v>173</v>
      </c>
    </row>
    <row r="147" spans="1:10" ht="11.15" customHeight="1" x14ac:dyDescent="0.2">
      <c r="A147" s="15" t="s">
        <v>60</v>
      </c>
      <c r="B147" s="22" t="s">
        <v>181</v>
      </c>
    </row>
    <row r="148" spans="1:10" ht="11.15" customHeight="1" x14ac:dyDescent="0.2">
      <c r="A148" s="15" t="s">
        <v>60</v>
      </c>
      <c r="B148" s="22" t="s">
        <v>182</v>
      </c>
    </row>
    <row r="149" spans="1:10" ht="11.15" customHeight="1" x14ac:dyDescent="0.2">
      <c r="A149" s="15" t="s">
        <v>60</v>
      </c>
      <c r="B149" s="22" t="s">
        <v>183</v>
      </c>
    </row>
    <row r="150" spans="1:10" s="10" customFormat="1" ht="90" customHeight="1" x14ac:dyDescent="0.2">
      <c r="A150" s="16" t="s">
        <v>60</v>
      </c>
      <c r="B150" s="5" t="s">
        <v>346</v>
      </c>
      <c r="C150" s="5" t="s">
        <v>405</v>
      </c>
      <c r="D150" s="5" t="s">
        <v>406</v>
      </c>
      <c r="E150" s="5" t="s">
        <v>368</v>
      </c>
    </row>
    <row r="151" spans="1:10" ht="11.15" customHeight="1" x14ac:dyDescent="0.2">
      <c r="A151" s="17" t="s">
        <v>350</v>
      </c>
      <c r="B151" s="6">
        <v>2188</v>
      </c>
      <c r="C151" s="6">
        <v>373</v>
      </c>
      <c r="D151" s="6">
        <v>1769</v>
      </c>
      <c r="E151" s="6">
        <v>46</v>
      </c>
    </row>
    <row r="152" spans="1:10" ht="11.15" customHeight="1" x14ac:dyDescent="0.2">
      <c r="A152" s="18" t="s">
        <v>351</v>
      </c>
      <c r="B152" s="7">
        <v>100</v>
      </c>
      <c r="C152" s="7">
        <v>17.047532</v>
      </c>
      <c r="D152" s="7">
        <v>80.850091000000006</v>
      </c>
      <c r="E152" s="7">
        <v>2.1023770000000002</v>
      </c>
    </row>
    <row r="153" spans="1:10" ht="11.15" customHeight="1" x14ac:dyDescent="0.2"/>
    <row r="154" spans="1:10" ht="11.15" customHeight="1" x14ac:dyDescent="0.2">
      <c r="A154" s="15" t="s">
        <v>60</v>
      </c>
      <c r="B154" s="8"/>
    </row>
    <row r="155" spans="1:10" ht="11.15" customHeight="1" x14ac:dyDescent="0.2">
      <c r="A155" s="14" t="str">
        <f xml:space="preserve"> HYPERLINK("#'目次'!B24","[19]")</f>
        <v>[19]</v>
      </c>
    </row>
    <row r="156" spans="1:10" ht="11.15" customHeight="1" x14ac:dyDescent="0.2">
      <c r="A156" s="15" t="s">
        <v>60</v>
      </c>
      <c r="B156" s="22" t="s">
        <v>0</v>
      </c>
    </row>
    <row r="157" spans="1:10" ht="11.15" customHeight="1" x14ac:dyDescent="0.2">
      <c r="A157" s="15" t="s">
        <v>60</v>
      </c>
      <c r="B157" s="22" t="s">
        <v>184</v>
      </c>
    </row>
    <row r="158" spans="1:10" ht="11.15" customHeight="1" x14ac:dyDescent="0.2">
      <c r="A158" s="15" t="s">
        <v>60</v>
      </c>
      <c r="B158" s="22" t="s">
        <v>185</v>
      </c>
    </row>
    <row r="159" spans="1:10" s="10" customFormat="1" ht="90" customHeight="1" x14ac:dyDescent="0.2">
      <c r="A159" s="16" t="s">
        <v>60</v>
      </c>
      <c r="B159" s="5" t="s">
        <v>346</v>
      </c>
      <c r="C159" s="5" t="s">
        <v>407</v>
      </c>
      <c r="D159" s="5" t="s">
        <v>408</v>
      </c>
      <c r="E159" s="5" t="s">
        <v>186</v>
      </c>
      <c r="F159" s="5" t="s">
        <v>409</v>
      </c>
      <c r="G159" s="5" t="s">
        <v>410</v>
      </c>
      <c r="H159" s="5" t="s">
        <v>368</v>
      </c>
      <c r="I159" s="5" t="s">
        <v>411</v>
      </c>
      <c r="J159" s="5" t="s">
        <v>412</v>
      </c>
    </row>
    <row r="160" spans="1:10" ht="11.15" customHeight="1" x14ac:dyDescent="0.2">
      <c r="A160" s="17" t="s">
        <v>350</v>
      </c>
      <c r="B160" s="6">
        <v>2188</v>
      </c>
      <c r="C160" s="6">
        <v>955</v>
      </c>
      <c r="D160" s="6">
        <v>147</v>
      </c>
      <c r="E160" s="6">
        <v>303</v>
      </c>
      <c r="F160" s="6">
        <v>432</v>
      </c>
      <c r="G160" s="6">
        <v>797</v>
      </c>
      <c r="H160" s="6">
        <v>48</v>
      </c>
      <c r="I160" s="6">
        <v>1343</v>
      </c>
      <c r="J160" s="6">
        <v>680</v>
      </c>
    </row>
    <row r="161" spans="1:10" ht="11.15" customHeight="1" x14ac:dyDescent="0.2">
      <c r="A161" s="18" t="s">
        <v>351</v>
      </c>
      <c r="B161" s="7">
        <v>100</v>
      </c>
      <c r="C161" s="7">
        <v>43.647165999999999</v>
      </c>
      <c r="D161" s="7">
        <v>6.718464</v>
      </c>
      <c r="E161" s="7">
        <v>13.848262999999999</v>
      </c>
      <c r="F161" s="7">
        <v>19.744059</v>
      </c>
      <c r="G161" s="7">
        <v>36.425960000000003</v>
      </c>
      <c r="H161" s="7">
        <v>2.193784</v>
      </c>
      <c r="I161" s="7">
        <v>61.380256000000003</v>
      </c>
      <c r="J161" s="7">
        <v>31.078610999999999</v>
      </c>
    </row>
    <row r="162" spans="1:10" ht="11.15" customHeight="1" x14ac:dyDescent="0.2"/>
    <row r="163" spans="1:10" ht="11.15" customHeight="1" x14ac:dyDescent="0.2">
      <c r="A163" s="15" t="s">
        <v>60</v>
      </c>
      <c r="B163" s="8"/>
    </row>
    <row r="164" spans="1:10" ht="11.15" customHeight="1" x14ac:dyDescent="0.2">
      <c r="A164" s="14" t="str">
        <f xml:space="preserve"> HYPERLINK("#'目次'!B25","[20]")</f>
        <v>[20]</v>
      </c>
    </row>
    <row r="165" spans="1:10" ht="11.15" customHeight="1" x14ac:dyDescent="0.2">
      <c r="A165" s="15" t="s">
        <v>60</v>
      </c>
      <c r="B165" s="22" t="s">
        <v>187</v>
      </c>
    </row>
    <row r="166" spans="1:10" ht="11.15" customHeight="1" x14ac:dyDescent="0.2">
      <c r="A166" s="15" t="s">
        <v>60</v>
      </c>
      <c r="B166" s="22" t="s">
        <v>188</v>
      </c>
    </row>
    <row r="167" spans="1:10" ht="11.15" customHeight="1" x14ac:dyDescent="0.2">
      <c r="A167" s="15" t="s">
        <v>60</v>
      </c>
      <c r="B167" s="22" t="s">
        <v>189</v>
      </c>
    </row>
    <row r="168" spans="1:10" s="10" customFormat="1" ht="90" customHeight="1" x14ac:dyDescent="0.2">
      <c r="A168" s="16" t="s">
        <v>60</v>
      </c>
      <c r="B168" s="5" t="s">
        <v>346</v>
      </c>
      <c r="C168" s="5" t="s">
        <v>413</v>
      </c>
      <c r="D168" s="5" t="s">
        <v>414</v>
      </c>
      <c r="E168" s="5" t="s">
        <v>415</v>
      </c>
      <c r="F168" s="5" t="s">
        <v>416</v>
      </c>
      <c r="G168" s="5" t="s">
        <v>417</v>
      </c>
      <c r="H168" s="5" t="s">
        <v>418</v>
      </c>
      <c r="I168" s="5" t="s">
        <v>368</v>
      </c>
      <c r="J168" s="5" t="s">
        <v>372</v>
      </c>
    </row>
    <row r="169" spans="1:10" ht="11.15" customHeight="1" x14ac:dyDescent="0.2">
      <c r="A169" s="17" t="s">
        <v>350</v>
      </c>
      <c r="B169" s="6">
        <v>680</v>
      </c>
      <c r="C169" s="6">
        <v>8</v>
      </c>
      <c r="D169" s="6">
        <v>96</v>
      </c>
      <c r="E169" s="6">
        <v>89</v>
      </c>
      <c r="F169" s="6">
        <v>103</v>
      </c>
      <c r="G169" s="6">
        <v>48</v>
      </c>
      <c r="H169" s="6">
        <v>203</v>
      </c>
      <c r="I169" s="6">
        <v>133</v>
      </c>
      <c r="J169" s="6"/>
    </row>
    <row r="170" spans="1:10" ht="11.15" customHeight="1" x14ac:dyDescent="0.2">
      <c r="A170" s="18" t="s">
        <v>351</v>
      </c>
      <c r="B170" s="7">
        <v>100</v>
      </c>
      <c r="C170" s="7">
        <v>1.176471</v>
      </c>
      <c r="D170" s="7">
        <v>14.117647</v>
      </c>
      <c r="E170" s="7">
        <v>13.088234999999999</v>
      </c>
      <c r="F170" s="7">
        <v>15.147059</v>
      </c>
      <c r="G170" s="7">
        <v>7.0588240000000004</v>
      </c>
      <c r="H170" s="7">
        <v>29.852941000000001</v>
      </c>
      <c r="I170" s="7">
        <v>19.558824000000001</v>
      </c>
      <c r="J170" s="7">
        <v>15.914077000000001</v>
      </c>
    </row>
    <row r="171" spans="1:10" ht="11.15" customHeight="1" x14ac:dyDescent="0.2"/>
    <row r="172" spans="1:10" ht="11.15" customHeight="1" x14ac:dyDescent="0.2">
      <c r="A172" s="15" t="s">
        <v>60</v>
      </c>
      <c r="B172" s="8"/>
    </row>
    <row r="173" spans="1:10" ht="11.15" customHeight="1" x14ac:dyDescent="0.2">
      <c r="A173" s="14" t="str">
        <f xml:space="preserve"> HYPERLINK("#'目次'!B26","[21]")</f>
        <v>[21]</v>
      </c>
    </row>
    <row r="174" spans="1:10" ht="11.15" customHeight="1" x14ac:dyDescent="0.2">
      <c r="A174" s="15" t="s">
        <v>60</v>
      </c>
      <c r="B174" s="22" t="s">
        <v>0</v>
      </c>
    </row>
    <row r="175" spans="1:10" ht="11.15" customHeight="1" x14ac:dyDescent="0.2">
      <c r="A175" s="15" t="s">
        <v>60</v>
      </c>
      <c r="B175" s="22" t="s">
        <v>190</v>
      </c>
    </row>
    <row r="176" spans="1:10" ht="11.15" customHeight="1" x14ac:dyDescent="0.2">
      <c r="A176" s="15" t="s">
        <v>60</v>
      </c>
      <c r="B176" s="22" t="s">
        <v>191</v>
      </c>
    </row>
    <row r="177" spans="1:14" ht="11.15" customHeight="1" x14ac:dyDescent="0.2">
      <c r="A177" s="15" t="s">
        <v>60</v>
      </c>
      <c r="B177" s="22" t="s">
        <v>192</v>
      </c>
    </row>
    <row r="178" spans="1:14" s="10" customFormat="1" ht="90" customHeight="1" x14ac:dyDescent="0.2">
      <c r="A178" s="16" t="s">
        <v>60</v>
      </c>
      <c r="B178" s="5" t="s">
        <v>346</v>
      </c>
      <c r="C178" s="5" t="s">
        <v>419</v>
      </c>
      <c r="D178" s="5" t="s">
        <v>420</v>
      </c>
      <c r="E178" s="5" t="s">
        <v>421</v>
      </c>
      <c r="F178" s="5" t="s">
        <v>422</v>
      </c>
      <c r="G178" s="5" t="s">
        <v>423</v>
      </c>
      <c r="H178" s="5" t="s">
        <v>193</v>
      </c>
      <c r="I178" s="5" t="s">
        <v>194</v>
      </c>
      <c r="J178" s="5" t="s">
        <v>424</v>
      </c>
      <c r="K178" s="5" t="s">
        <v>349</v>
      </c>
      <c r="L178" s="5" t="s">
        <v>425</v>
      </c>
      <c r="M178" s="5" t="s">
        <v>368</v>
      </c>
      <c r="N178" s="5" t="s">
        <v>426</v>
      </c>
    </row>
    <row r="179" spans="1:14" ht="11.15" customHeight="1" x14ac:dyDescent="0.2">
      <c r="A179" s="17" t="s">
        <v>350</v>
      </c>
      <c r="B179" s="6">
        <v>2188</v>
      </c>
      <c r="C179" s="6">
        <v>78</v>
      </c>
      <c r="D179" s="6">
        <v>36</v>
      </c>
      <c r="E179" s="6">
        <v>194</v>
      </c>
      <c r="F179" s="6">
        <v>45</v>
      </c>
      <c r="G179" s="6">
        <v>66</v>
      </c>
      <c r="H179" s="6">
        <v>264</v>
      </c>
      <c r="I179" s="6">
        <v>129</v>
      </c>
      <c r="J179" s="6">
        <v>251</v>
      </c>
      <c r="K179" s="6">
        <v>181</v>
      </c>
      <c r="L179" s="6">
        <v>1307</v>
      </c>
      <c r="M179" s="6">
        <v>68</v>
      </c>
      <c r="N179" s="6">
        <v>813</v>
      </c>
    </row>
    <row r="180" spans="1:14" ht="11.15" customHeight="1" x14ac:dyDescent="0.2">
      <c r="A180" s="18" t="s">
        <v>351</v>
      </c>
      <c r="B180" s="7">
        <v>100</v>
      </c>
      <c r="C180" s="7">
        <v>3.564899</v>
      </c>
      <c r="D180" s="7">
        <v>1.645338</v>
      </c>
      <c r="E180" s="7">
        <v>8.8665450000000003</v>
      </c>
      <c r="F180" s="7">
        <v>2.056673</v>
      </c>
      <c r="G180" s="7">
        <v>3.0164529999999998</v>
      </c>
      <c r="H180" s="7">
        <v>12.065814</v>
      </c>
      <c r="I180" s="7">
        <v>5.8957949999999997</v>
      </c>
      <c r="J180" s="7">
        <v>11.471664000000001</v>
      </c>
      <c r="K180" s="7">
        <v>8.2723949999999995</v>
      </c>
      <c r="L180" s="7">
        <v>59.734918</v>
      </c>
      <c r="M180" s="7">
        <v>3.1078610000000002</v>
      </c>
      <c r="N180" s="7">
        <v>37.157221</v>
      </c>
    </row>
    <row r="181" spans="1:14" ht="11.15" customHeight="1" x14ac:dyDescent="0.2"/>
    <row r="182" spans="1:14" ht="11.15" customHeight="1" x14ac:dyDescent="0.2">
      <c r="A182" s="15" t="s">
        <v>60</v>
      </c>
      <c r="B182" s="8"/>
    </row>
    <row r="183" spans="1:14" ht="11.15" customHeight="1" x14ac:dyDescent="0.2">
      <c r="A183" s="14" t="str">
        <f xml:space="preserve"> HYPERLINK("#'目次'!B27","[22]")</f>
        <v>[22]</v>
      </c>
    </row>
    <row r="184" spans="1:14" ht="11.15" customHeight="1" x14ac:dyDescent="0.2">
      <c r="A184" s="15" t="s">
        <v>60</v>
      </c>
      <c r="B184" s="22" t="s">
        <v>195</v>
      </c>
    </row>
    <row r="185" spans="1:14" ht="11.15" customHeight="1" x14ac:dyDescent="0.2">
      <c r="A185" s="15" t="s">
        <v>60</v>
      </c>
      <c r="B185" s="22" t="s">
        <v>0</v>
      </c>
    </row>
    <row r="186" spans="1:14" ht="11.15" customHeight="1" x14ac:dyDescent="0.2">
      <c r="A186" s="15" t="s">
        <v>60</v>
      </c>
      <c r="B186" s="22" t="s">
        <v>196</v>
      </c>
    </row>
    <row r="187" spans="1:14" s="10" customFormat="1" ht="87.5" x14ac:dyDescent="0.2">
      <c r="A187" s="16" t="s">
        <v>60</v>
      </c>
      <c r="B187" s="5" t="s">
        <v>346</v>
      </c>
      <c r="C187" s="5" t="s">
        <v>197</v>
      </c>
      <c r="D187" s="5" t="s">
        <v>198</v>
      </c>
      <c r="E187" s="5" t="s">
        <v>199</v>
      </c>
      <c r="F187" s="5" t="s">
        <v>200</v>
      </c>
      <c r="G187" s="5" t="s">
        <v>368</v>
      </c>
      <c r="H187" s="5" t="s">
        <v>427</v>
      </c>
      <c r="I187" s="5" t="s">
        <v>428</v>
      </c>
    </row>
    <row r="188" spans="1:14" ht="11.15" customHeight="1" x14ac:dyDescent="0.2">
      <c r="A188" s="17" t="s">
        <v>350</v>
      </c>
      <c r="B188" s="6">
        <v>2188</v>
      </c>
      <c r="C188" s="6">
        <v>785</v>
      </c>
      <c r="D188" s="6">
        <v>150</v>
      </c>
      <c r="E188" s="6">
        <v>130</v>
      </c>
      <c r="F188" s="6">
        <v>1026</v>
      </c>
      <c r="G188" s="6">
        <v>97</v>
      </c>
      <c r="H188" s="6">
        <v>935</v>
      </c>
      <c r="I188" s="6">
        <v>1156</v>
      </c>
    </row>
    <row r="189" spans="1:14" ht="11.15" customHeight="1" x14ac:dyDescent="0.2">
      <c r="A189" s="18" t="s">
        <v>351</v>
      </c>
      <c r="B189" s="7">
        <v>100</v>
      </c>
      <c r="C189" s="7">
        <v>35.877513999999998</v>
      </c>
      <c r="D189" s="7">
        <v>6.8555760000000001</v>
      </c>
      <c r="E189" s="7">
        <v>5.9414990000000003</v>
      </c>
      <c r="F189" s="7">
        <v>46.892139</v>
      </c>
      <c r="G189" s="7">
        <v>4.4332719999999997</v>
      </c>
      <c r="H189" s="7">
        <v>42.733089999999997</v>
      </c>
      <c r="I189" s="7">
        <v>52.833638000000001</v>
      </c>
    </row>
    <row r="190" spans="1:14" ht="11.15" customHeight="1" x14ac:dyDescent="0.2"/>
    <row r="191" spans="1:14" ht="11.15" customHeight="1" x14ac:dyDescent="0.2">
      <c r="A191" s="15" t="s">
        <v>60</v>
      </c>
      <c r="B191" s="8"/>
    </row>
    <row r="192" spans="1:14" ht="11.15" customHeight="1" x14ac:dyDescent="0.2">
      <c r="A192" s="14" t="str">
        <f xml:space="preserve"> HYPERLINK("#'目次'!B28","[23]")</f>
        <v>[23]</v>
      </c>
    </row>
    <row r="193" spans="1:11" ht="11.15" customHeight="1" x14ac:dyDescent="0.2">
      <c r="A193" s="15" t="s">
        <v>60</v>
      </c>
      <c r="B193" s="22" t="s">
        <v>201</v>
      </c>
    </row>
    <row r="194" spans="1:11" ht="11.15" customHeight="1" x14ac:dyDescent="0.2">
      <c r="A194" s="15" t="s">
        <v>60</v>
      </c>
      <c r="B194" s="22" t="s">
        <v>202</v>
      </c>
    </row>
    <row r="195" spans="1:11" ht="11.15" customHeight="1" x14ac:dyDescent="0.2">
      <c r="A195" s="15" t="s">
        <v>60</v>
      </c>
      <c r="B195" s="22" t="s">
        <v>203</v>
      </c>
    </row>
    <row r="196" spans="1:11" s="10" customFormat="1" ht="90" customHeight="1" x14ac:dyDescent="0.2">
      <c r="A196" s="16" t="s">
        <v>60</v>
      </c>
      <c r="B196" s="5" t="s">
        <v>346</v>
      </c>
      <c r="C196" s="5" t="s">
        <v>204</v>
      </c>
      <c r="D196" s="5" t="s">
        <v>429</v>
      </c>
      <c r="E196" s="5" t="s">
        <v>430</v>
      </c>
      <c r="F196" s="5" t="s">
        <v>431</v>
      </c>
      <c r="G196" s="5" t="s">
        <v>432</v>
      </c>
      <c r="H196" s="5" t="s">
        <v>433</v>
      </c>
      <c r="I196" s="5" t="s">
        <v>349</v>
      </c>
      <c r="J196" s="5" t="s">
        <v>368</v>
      </c>
    </row>
    <row r="197" spans="1:11" ht="11.15" customHeight="1" x14ac:dyDescent="0.2">
      <c r="A197" s="17" t="s">
        <v>350</v>
      </c>
      <c r="B197" s="6">
        <v>935</v>
      </c>
      <c r="C197" s="6">
        <v>210</v>
      </c>
      <c r="D197" s="6">
        <v>140</v>
      </c>
      <c r="E197" s="6">
        <v>312</v>
      </c>
      <c r="F197" s="6">
        <v>16</v>
      </c>
      <c r="G197" s="6">
        <v>133</v>
      </c>
      <c r="H197" s="6">
        <v>64</v>
      </c>
      <c r="I197" s="6">
        <v>57</v>
      </c>
      <c r="J197" s="6">
        <v>3</v>
      </c>
    </row>
    <row r="198" spans="1:11" ht="11.15" customHeight="1" x14ac:dyDescent="0.2">
      <c r="A198" s="18" t="s">
        <v>351</v>
      </c>
      <c r="B198" s="7">
        <v>100</v>
      </c>
      <c r="C198" s="7">
        <v>22.459893000000001</v>
      </c>
      <c r="D198" s="7">
        <v>14.973262</v>
      </c>
      <c r="E198" s="7">
        <v>33.368983999999998</v>
      </c>
      <c r="F198" s="7">
        <v>1.71123</v>
      </c>
      <c r="G198" s="7">
        <v>14.224599</v>
      </c>
      <c r="H198" s="7">
        <v>6.8449200000000001</v>
      </c>
      <c r="I198" s="7">
        <v>6.0962569999999996</v>
      </c>
      <c r="J198" s="7">
        <v>0.32085599999999997</v>
      </c>
    </row>
    <row r="199" spans="1:11" ht="11.15" customHeight="1" x14ac:dyDescent="0.2"/>
    <row r="200" spans="1:11" ht="11.15" customHeight="1" x14ac:dyDescent="0.2">
      <c r="A200" s="15" t="s">
        <v>60</v>
      </c>
      <c r="B200" s="8"/>
    </row>
    <row r="201" spans="1:11" ht="11.15" customHeight="1" x14ac:dyDescent="0.2">
      <c r="A201" s="14" t="str">
        <f xml:space="preserve"> HYPERLINK("#'目次'!B29","[24]")</f>
        <v>[24]</v>
      </c>
    </row>
    <row r="202" spans="1:11" ht="11.15" customHeight="1" x14ac:dyDescent="0.2">
      <c r="A202" s="15" t="s">
        <v>60</v>
      </c>
      <c r="B202" s="22" t="s">
        <v>201</v>
      </c>
    </row>
    <row r="203" spans="1:11" ht="11.15" customHeight="1" x14ac:dyDescent="0.2">
      <c r="A203" s="15" t="s">
        <v>60</v>
      </c>
      <c r="B203" s="22" t="s">
        <v>205</v>
      </c>
    </row>
    <row r="204" spans="1:11" ht="11.15" customHeight="1" x14ac:dyDescent="0.2">
      <c r="A204" s="15" t="s">
        <v>60</v>
      </c>
      <c r="B204" s="22" t="s">
        <v>206</v>
      </c>
    </row>
    <row r="205" spans="1:11" s="10" customFormat="1" ht="90" customHeight="1" x14ac:dyDescent="0.2">
      <c r="A205" s="16" t="s">
        <v>60</v>
      </c>
      <c r="B205" s="5" t="s">
        <v>346</v>
      </c>
      <c r="C205" s="5" t="s">
        <v>207</v>
      </c>
      <c r="D205" s="5" t="s">
        <v>434</v>
      </c>
      <c r="E205" s="5" t="s">
        <v>435</v>
      </c>
      <c r="F205" s="5" t="s">
        <v>436</v>
      </c>
      <c r="G205" s="5" t="s">
        <v>437</v>
      </c>
      <c r="H205" s="5" t="s">
        <v>438</v>
      </c>
      <c r="I205" s="5" t="s">
        <v>439</v>
      </c>
      <c r="J205" s="5" t="s">
        <v>440</v>
      </c>
      <c r="K205" s="5" t="s">
        <v>368</v>
      </c>
    </row>
    <row r="206" spans="1:11" ht="11.15" customHeight="1" x14ac:dyDescent="0.2">
      <c r="A206" s="17" t="s">
        <v>350</v>
      </c>
      <c r="B206" s="6">
        <v>935</v>
      </c>
      <c r="C206" s="6">
        <v>389</v>
      </c>
      <c r="D206" s="6">
        <v>100</v>
      </c>
      <c r="E206" s="6">
        <v>74</v>
      </c>
      <c r="F206" s="6">
        <v>168</v>
      </c>
      <c r="G206" s="6">
        <v>115</v>
      </c>
      <c r="H206" s="6">
        <v>34</v>
      </c>
      <c r="I206" s="6">
        <v>5</v>
      </c>
      <c r="J206" s="6">
        <v>3</v>
      </c>
      <c r="K206" s="6">
        <v>47</v>
      </c>
    </row>
    <row r="207" spans="1:11" ht="11.15" customHeight="1" x14ac:dyDescent="0.2">
      <c r="A207" s="18" t="s">
        <v>351</v>
      </c>
      <c r="B207" s="7">
        <v>100</v>
      </c>
      <c r="C207" s="7">
        <v>41.604278000000001</v>
      </c>
      <c r="D207" s="7">
        <v>10.695187000000001</v>
      </c>
      <c r="E207" s="7">
        <v>7.9144389999999998</v>
      </c>
      <c r="F207" s="7">
        <v>17.967914</v>
      </c>
      <c r="G207" s="7">
        <v>12.299465</v>
      </c>
      <c r="H207" s="7">
        <v>3.6363639999999999</v>
      </c>
      <c r="I207" s="7">
        <v>0.53475899999999998</v>
      </c>
      <c r="J207" s="7">
        <v>0.32085599999999997</v>
      </c>
      <c r="K207" s="7">
        <v>5.0267379999999999</v>
      </c>
    </row>
    <row r="208" spans="1:11" ht="11.15" customHeight="1" x14ac:dyDescent="0.2"/>
    <row r="209" spans="1:7" ht="11.15" customHeight="1" x14ac:dyDescent="0.2">
      <c r="A209" s="15" t="s">
        <v>60</v>
      </c>
      <c r="B209" s="8"/>
    </row>
    <row r="210" spans="1:7" ht="11.15" customHeight="1" x14ac:dyDescent="0.2">
      <c r="A210" s="14" t="str">
        <f xml:space="preserve"> HYPERLINK("#'目次'!B30","[25]")</f>
        <v>[25]</v>
      </c>
    </row>
    <row r="211" spans="1:7" ht="11.15" customHeight="1" x14ac:dyDescent="0.2">
      <c r="A211" s="15" t="s">
        <v>60</v>
      </c>
      <c r="B211" s="22" t="s">
        <v>208</v>
      </c>
    </row>
    <row r="212" spans="1:7" ht="11.15" customHeight="1" x14ac:dyDescent="0.2">
      <c r="A212" s="15" t="s">
        <v>60</v>
      </c>
      <c r="B212" s="22" t="s">
        <v>209</v>
      </c>
    </row>
    <row r="213" spans="1:7" ht="11.15" customHeight="1" x14ac:dyDescent="0.2">
      <c r="A213" s="15" t="s">
        <v>60</v>
      </c>
      <c r="B213" s="22" t="s">
        <v>210</v>
      </c>
    </row>
    <row r="214" spans="1:7" ht="11.15" customHeight="1" x14ac:dyDescent="0.2">
      <c r="A214" s="15" t="s">
        <v>60</v>
      </c>
      <c r="B214" s="22" t="s">
        <v>211</v>
      </c>
    </row>
    <row r="215" spans="1:7" s="10" customFormat="1" ht="90" customHeight="1" x14ac:dyDescent="0.2">
      <c r="A215" s="16" t="s">
        <v>60</v>
      </c>
      <c r="B215" s="5" t="s">
        <v>346</v>
      </c>
      <c r="C215" s="5" t="s">
        <v>441</v>
      </c>
      <c r="D215" s="5" t="s">
        <v>442</v>
      </c>
      <c r="E215" s="5" t="s">
        <v>443</v>
      </c>
      <c r="F215" s="5" t="s">
        <v>368</v>
      </c>
      <c r="G215" s="5" t="s">
        <v>372</v>
      </c>
    </row>
    <row r="216" spans="1:7" ht="11.15" customHeight="1" x14ac:dyDescent="0.2">
      <c r="A216" s="17" t="s">
        <v>350</v>
      </c>
      <c r="B216" s="6">
        <v>785</v>
      </c>
      <c r="C216" s="6">
        <v>67</v>
      </c>
      <c r="D216" s="6">
        <v>194</v>
      </c>
      <c r="E216" s="6">
        <v>487</v>
      </c>
      <c r="F216" s="6">
        <v>37</v>
      </c>
      <c r="G216" s="6"/>
    </row>
    <row r="217" spans="1:7" ht="11.15" customHeight="1" x14ac:dyDescent="0.2">
      <c r="A217" s="18" t="s">
        <v>351</v>
      </c>
      <c r="B217" s="7">
        <v>100</v>
      </c>
      <c r="C217" s="7">
        <v>8.5350319999999993</v>
      </c>
      <c r="D217" s="7">
        <v>24.713376</v>
      </c>
      <c r="E217" s="7">
        <v>62.038217000000003</v>
      </c>
      <c r="F217" s="7">
        <v>4.7133760000000002</v>
      </c>
      <c r="G217" s="7">
        <v>4.5120319999999996</v>
      </c>
    </row>
    <row r="218" spans="1:7" ht="11.15" customHeight="1" x14ac:dyDescent="0.2"/>
    <row r="219" spans="1:7" ht="11.15" customHeight="1" x14ac:dyDescent="0.2">
      <c r="A219" s="15" t="s">
        <v>60</v>
      </c>
      <c r="B219" s="8"/>
    </row>
    <row r="220" spans="1:7" ht="11.15" customHeight="1" x14ac:dyDescent="0.2">
      <c r="A220" s="14" t="str">
        <f xml:space="preserve"> HYPERLINK("#'目次'!B31","[26]")</f>
        <v>[26]</v>
      </c>
    </row>
    <row r="221" spans="1:7" ht="11.15" customHeight="1" x14ac:dyDescent="0.2">
      <c r="A221" s="15" t="s">
        <v>60</v>
      </c>
      <c r="B221" s="22" t="s">
        <v>208</v>
      </c>
    </row>
    <row r="222" spans="1:7" ht="11.15" customHeight="1" x14ac:dyDescent="0.2">
      <c r="A222" s="15" t="s">
        <v>60</v>
      </c>
      <c r="B222" s="22" t="s">
        <v>209</v>
      </c>
    </row>
    <row r="223" spans="1:7" ht="11.15" customHeight="1" x14ac:dyDescent="0.2">
      <c r="A223" s="15" t="s">
        <v>60</v>
      </c>
      <c r="B223" s="22" t="s">
        <v>210</v>
      </c>
    </row>
    <row r="224" spans="1:7" ht="11.15" customHeight="1" x14ac:dyDescent="0.2">
      <c r="A224" s="15" t="s">
        <v>60</v>
      </c>
      <c r="B224" s="22" t="s">
        <v>212</v>
      </c>
    </row>
    <row r="225" spans="1:10" s="10" customFormat="1" ht="90" customHeight="1" x14ac:dyDescent="0.2">
      <c r="A225" s="16" t="s">
        <v>60</v>
      </c>
      <c r="B225" s="5" t="s">
        <v>346</v>
      </c>
      <c r="C225" s="5" t="s">
        <v>444</v>
      </c>
      <c r="D225" s="5" t="s">
        <v>445</v>
      </c>
      <c r="E225" s="5" t="s">
        <v>446</v>
      </c>
      <c r="F225" s="5" t="s">
        <v>447</v>
      </c>
      <c r="G225" s="5" t="s">
        <v>448</v>
      </c>
      <c r="H225" s="5" t="s">
        <v>449</v>
      </c>
      <c r="I225" s="5" t="s">
        <v>368</v>
      </c>
      <c r="J225" s="5" t="s">
        <v>372</v>
      </c>
    </row>
    <row r="226" spans="1:10" ht="11.15" customHeight="1" x14ac:dyDescent="0.2">
      <c r="A226" s="17" t="s">
        <v>350</v>
      </c>
      <c r="B226" s="6">
        <v>785</v>
      </c>
      <c r="C226" s="6">
        <v>95</v>
      </c>
      <c r="D226" s="6">
        <v>117</v>
      </c>
      <c r="E226" s="6">
        <v>115</v>
      </c>
      <c r="F226" s="6">
        <v>118</v>
      </c>
      <c r="G226" s="6">
        <v>262</v>
      </c>
      <c r="H226" s="6">
        <v>46</v>
      </c>
      <c r="I226" s="6">
        <v>32</v>
      </c>
      <c r="J226" s="6"/>
    </row>
    <row r="227" spans="1:10" ht="11.15" customHeight="1" x14ac:dyDescent="0.2">
      <c r="A227" s="18" t="s">
        <v>351</v>
      </c>
      <c r="B227" s="7">
        <v>100</v>
      </c>
      <c r="C227" s="7">
        <v>12.101910999999999</v>
      </c>
      <c r="D227" s="7">
        <v>14.904458999999999</v>
      </c>
      <c r="E227" s="7">
        <v>14.649682</v>
      </c>
      <c r="F227" s="7">
        <v>15.031847000000001</v>
      </c>
      <c r="G227" s="7">
        <v>33.375796000000001</v>
      </c>
      <c r="H227" s="7">
        <v>5.8598730000000003</v>
      </c>
      <c r="I227" s="7">
        <v>4.0764329999999998</v>
      </c>
      <c r="J227" s="7">
        <v>29.638777999999999</v>
      </c>
    </row>
    <row r="228" spans="1:10" ht="11.15" customHeight="1" x14ac:dyDescent="0.2"/>
    <row r="229" spans="1:10" ht="11.15" customHeight="1" x14ac:dyDescent="0.2">
      <c r="A229" s="15" t="s">
        <v>60</v>
      </c>
      <c r="B229" s="8"/>
    </row>
    <row r="230" spans="1:10" ht="11.15" customHeight="1" x14ac:dyDescent="0.2">
      <c r="A230" s="14" t="str">
        <f xml:space="preserve"> HYPERLINK("#'目次'!B32","[27]")</f>
        <v>[27]</v>
      </c>
    </row>
    <row r="231" spans="1:10" ht="11.15" customHeight="1" x14ac:dyDescent="0.2">
      <c r="A231" s="15" t="s">
        <v>60</v>
      </c>
      <c r="B231" s="22" t="s">
        <v>201</v>
      </c>
    </row>
    <row r="232" spans="1:10" ht="11.15" customHeight="1" x14ac:dyDescent="0.2">
      <c r="A232" s="15" t="s">
        <v>60</v>
      </c>
      <c r="B232" s="22" t="s">
        <v>213</v>
      </c>
    </row>
    <row r="233" spans="1:10" ht="11.15" customHeight="1" x14ac:dyDescent="0.2">
      <c r="A233" s="15" t="s">
        <v>60</v>
      </c>
      <c r="B233" s="22" t="s">
        <v>214</v>
      </c>
    </row>
    <row r="234" spans="1:10" s="10" customFormat="1" ht="90" customHeight="1" x14ac:dyDescent="0.2">
      <c r="A234" s="16" t="s">
        <v>60</v>
      </c>
      <c r="B234" s="5" t="s">
        <v>346</v>
      </c>
      <c r="C234" s="5" t="s">
        <v>450</v>
      </c>
      <c r="D234" s="5" t="s">
        <v>451</v>
      </c>
      <c r="E234" s="5" t="s">
        <v>452</v>
      </c>
      <c r="F234" s="5" t="s">
        <v>453</v>
      </c>
      <c r="G234" s="5" t="s">
        <v>454</v>
      </c>
      <c r="H234" s="5" t="s">
        <v>368</v>
      </c>
      <c r="I234" s="5" t="s">
        <v>455</v>
      </c>
      <c r="J234" s="5" t="s">
        <v>456</v>
      </c>
    </row>
    <row r="235" spans="1:10" ht="11.15" customHeight="1" x14ac:dyDescent="0.2">
      <c r="A235" s="17" t="s">
        <v>350</v>
      </c>
      <c r="B235" s="6">
        <v>935</v>
      </c>
      <c r="C235" s="6">
        <v>303</v>
      </c>
      <c r="D235" s="6">
        <v>262</v>
      </c>
      <c r="E235" s="6">
        <v>176</v>
      </c>
      <c r="F235" s="6">
        <v>125</v>
      </c>
      <c r="G235" s="6">
        <v>53</v>
      </c>
      <c r="H235" s="6">
        <v>16</v>
      </c>
      <c r="I235" s="6">
        <v>565</v>
      </c>
      <c r="J235" s="6">
        <v>178</v>
      </c>
    </row>
    <row r="236" spans="1:10" ht="11.15" customHeight="1" x14ac:dyDescent="0.2">
      <c r="A236" s="18" t="s">
        <v>351</v>
      </c>
      <c r="B236" s="7">
        <v>100</v>
      </c>
      <c r="C236" s="7">
        <v>32.406416999999998</v>
      </c>
      <c r="D236" s="7">
        <v>28.02139</v>
      </c>
      <c r="E236" s="7">
        <v>18.823529000000001</v>
      </c>
      <c r="F236" s="7">
        <v>13.368983999999999</v>
      </c>
      <c r="G236" s="7">
        <v>5.6684489999999998</v>
      </c>
      <c r="H236" s="7">
        <v>1.71123</v>
      </c>
      <c r="I236" s="7">
        <v>60.427807000000001</v>
      </c>
      <c r="J236" s="7">
        <v>19.037433</v>
      </c>
    </row>
    <row r="237" spans="1:10" ht="11.15" customHeight="1" x14ac:dyDescent="0.2"/>
    <row r="238" spans="1:10" ht="11.15" customHeight="1" x14ac:dyDescent="0.2">
      <c r="A238" s="15" t="s">
        <v>60</v>
      </c>
      <c r="B238" s="8"/>
    </row>
    <row r="239" spans="1:10" ht="11.15" customHeight="1" x14ac:dyDescent="0.2">
      <c r="A239" s="14" t="str">
        <f xml:space="preserve"> HYPERLINK("#'目次'!B33","[28]")</f>
        <v>[28]</v>
      </c>
    </row>
    <row r="240" spans="1:10" ht="11.15" customHeight="1" x14ac:dyDescent="0.2">
      <c r="A240" s="15" t="s">
        <v>60</v>
      </c>
      <c r="B240" s="22" t="s">
        <v>201</v>
      </c>
    </row>
    <row r="241" spans="1:16" ht="11.15" customHeight="1" x14ac:dyDescent="0.2">
      <c r="A241" s="15" t="s">
        <v>60</v>
      </c>
      <c r="B241" s="22" t="s">
        <v>215</v>
      </c>
    </row>
    <row r="242" spans="1:16" s="10" customFormat="1" ht="90" customHeight="1" x14ac:dyDescent="0.2">
      <c r="A242" s="16" t="s">
        <v>60</v>
      </c>
      <c r="B242" s="5" t="s">
        <v>346</v>
      </c>
      <c r="C242" s="5" t="s">
        <v>457</v>
      </c>
      <c r="D242" s="5" t="s">
        <v>458</v>
      </c>
      <c r="E242" s="5" t="s">
        <v>459</v>
      </c>
      <c r="F242" s="5" t="s">
        <v>216</v>
      </c>
      <c r="G242" s="5" t="s">
        <v>217</v>
      </c>
      <c r="H242" s="5" t="s">
        <v>368</v>
      </c>
    </row>
    <row r="243" spans="1:16" ht="11.15" customHeight="1" x14ac:dyDescent="0.2">
      <c r="A243" s="17" t="s">
        <v>350</v>
      </c>
      <c r="B243" s="6">
        <v>935</v>
      </c>
      <c r="C243" s="6">
        <v>515</v>
      </c>
      <c r="D243" s="6">
        <v>45</v>
      </c>
      <c r="E243" s="6">
        <v>116</v>
      </c>
      <c r="F243" s="6">
        <v>28</v>
      </c>
      <c r="G243" s="6">
        <v>188</v>
      </c>
      <c r="H243" s="6">
        <v>43</v>
      </c>
    </row>
    <row r="244" spans="1:16" ht="11.15" customHeight="1" x14ac:dyDescent="0.2">
      <c r="A244" s="18" t="s">
        <v>351</v>
      </c>
      <c r="B244" s="7">
        <v>100</v>
      </c>
      <c r="C244" s="7">
        <v>55.080213999999998</v>
      </c>
      <c r="D244" s="7">
        <v>4.8128339999999996</v>
      </c>
      <c r="E244" s="7">
        <v>12.406416999999999</v>
      </c>
      <c r="F244" s="7">
        <v>2.9946519999999999</v>
      </c>
      <c r="G244" s="7">
        <v>20.106952</v>
      </c>
      <c r="H244" s="7">
        <v>4.5989300000000002</v>
      </c>
    </row>
    <row r="245" spans="1:16" ht="11.15" customHeight="1" x14ac:dyDescent="0.2"/>
    <row r="246" spans="1:16" ht="11.15" customHeight="1" x14ac:dyDescent="0.2">
      <c r="A246" s="15" t="s">
        <v>60</v>
      </c>
      <c r="B246" s="8"/>
    </row>
    <row r="247" spans="1:16" ht="11.15" customHeight="1" x14ac:dyDescent="0.2">
      <c r="A247" s="14" t="str">
        <f xml:space="preserve"> HYPERLINK("#'目次'!B34","[29]")</f>
        <v>[29]</v>
      </c>
    </row>
    <row r="248" spans="1:16" ht="11.15" customHeight="1" x14ac:dyDescent="0.2">
      <c r="A248" s="15" t="s">
        <v>60</v>
      </c>
      <c r="B248" s="22" t="s">
        <v>201</v>
      </c>
    </row>
    <row r="249" spans="1:16" ht="11.15" customHeight="1" x14ac:dyDescent="0.2">
      <c r="A249" s="15" t="s">
        <v>60</v>
      </c>
      <c r="B249" s="22" t="s">
        <v>218</v>
      </c>
    </row>
    <row r="250" spans="1:16" s="10" customFormat="1" ht="87.5" x14ac:dyDescent="0.2">
      <c r="A250" s="16" t="s">
        <v>60</v>
      </c>
      <c r="B250" s="5" t="s">
        <v>346</v>
      </c>
      <c r="C250" s="5" t="s">
        <v>219</v>
      </c>
      <c r="D250" s="5" t="s">
        <v>460</v>
      </c>
      <c r="E250" s="5" t="s">
        <v>461</v>
      </c>
      <c r="F250" s="5" t="s">
        <v>462</v>
      </c>
      <c r="G250" s="5" t="s">
        <v>220</v>
      </c>
      <c r="H250" s="5" t="s">
        <v>463</v>
      </c>
      <c r="I250" s="5" t="s">
        <v>221</v>
      </c>
      <c r="J250" s="5" t="s">
        <v>464</v>
      </c>
      <c r="K250" s="5" t="s">
        <v>465</v>
      </c>
      <c r="L250" s="5" t="s">
        <v>222</v>
      </c>
      <c r="M250" s="5" t="s">
        <v>223</v>
      </c>
      <c r="N250" s="5" t="s">
        <v>466</v>
      </c>
      <c r="O250" s="5" t="s">
        <v>349</v>
      </c>
      <c r="P250" s="5" t="s">
        <v>368</v>
      </c>
    </row>
    <row r="251" spans="1:16" ht="11.15" customHeight="1" x14ac:dyDescent="0.2">
      <c r="A251" s="17" t="s">
        <v>350</v>
      </c>
      <c r="B251" s="6">
        <v>935</v>
      </c>
      <c r="C251" s="6">
        <v>96</v>
      </c>
      <c r="D251" s="6">
        <v>107</v>
      </c>
      <c r="E251" s="6">
        <v>69</v>
      </c>
      <c r="F251" s="6">
        <v>315</v>
      </c>
      <c r="G251" s="6">
        <v>26</v>
      </c>
      <c r="H251" s="6">
        <v>232</v>
      </c>
      <c r="I251" s="6">
        <v>217</v>
      </c>
      <c r="J251" s="6">
        <v>388</v>
      </c>
      <c r="K251" s="6">
        <v>76</v>
      </c>
      <c r="L251" s="6">
        <v>55</v>
      </c>
      <c r="M251" s="6">
        <v>88</v>
      </c>
      <c r="N251" s="6">
        <v>98</v>
      </c>
      <c r="O251" s="6">
        <v>157</v>
      </c>
      <c r="P251" s="6">
        <v>43</v>
      </c>
    </row>
    <row r="252" spans="1:16" ht="11.15" customHeight="1" x14ac:dyDescent="0.2">
      <c r="A252" s="18" t="s">
        <v>351</v>
      </c>
      <c r="B252" s="7">
        <v>100</v>
      </c>
      <c r="C252" s="7">
        <v>10.267379999999999</v>
      </c>
      <c r="D252" s="7">
        <v>11.443849999999999</v>
      </c>
      <c r="E252" s="7">
        <v>7.3796790000000003</v>
      </c>
      <c r="F252" s="7">
        <v>33.689839999999997</v>
      </c>
      <c r="G252" s="7">
        <v>2.7807490000000001</v>
      </c>
      <c r="H252" s="7">
        <v>24.812833999999999</v>
      </c>
      <c r="I252" s="7">
        <v>23.208556000000002</v>
      </c>
      <c r="J252" s="7">
        <v>41.497326000000001</v>
      </c>
      <c r="K252" s="7">
        <v>8.128342</v>
      </c>
      <c r="L252" s="7">
        <v>5.8823530000000002</v>
      </c>
      <c r="M252" s="7">
        <v>9.4117650000000008</v>
      </c>
      <c r="N252" s="7">
        <v>10.481282999999999</v>
      </c>
      <c r="O252" s="7">
        <v>16.791443999999998</v>
      </c>
      <c r="P252" s="7">
        <v>4.5989300000000002</v>
      </c>
    </row>
    <row r="253" spans="1:16" ht="11.15" customHeight="1" x14ac:dyDescent="0.2"/>
    <row r="254" spans="1:16" ht="11.15" customHeight="1" x14ac:dyDescent="0.2">
      <c r="A254" s="15" t="s">
        <v>60</v>
      </c>
      <c r="B254" s="8"/>
    </row>
    <row r="255" spans="1:16" ht="11.15" customHeight="1" x14ac:dyDescent="0.2">
      <c r="A255" s="14" t="str">
        <f xml:space="preserve"> HYPERLINK("#'目次'!B35","[30]")</f>
        <v>[30]</v>
      </c>
    </row>
    <row r="256" spans="1:16" ht="11.15" customHeight="1" x14ac:dyDescent="0.2">
      <c r="A256" s="15" t="s">
        <v>60</v>
      </c>
      <c r="B256" s="22" t="s">
        <v>224</v>
      </c>
    </row>
    <row r="257" spans="1:15" ht="11.15" customHeight="1" x14ac:dyDescent="0.2">
      <c r="A257" s="15" t="s">
        <v>60</v>
      </c>
      <c r="B257" s="22" t="s">
        <v>225</v>
      </c>
    </row>
    <row r="258" spans="1:15" ht="11.15" customHeight="1" x14ac:dyDescent="0.2">
      <c r="A258" s="15" t="s">
        <v>60</v>
      </c>
      <c r="B258" s="22" t="s">
        <v>226</v>
      </c>
    </row>
    <row r="259" spans="1:15" s="10" customFormat="1" ht="90" customHeight="1" x14ac:dyDescent="0.2">
      <c r="A259" s="16" t="s">
        <v>60</v>
      </c>
      <c r="B259" s="5" t="s">
        <v>346</v>
      </c>
      <c r="C259" s="5" t="s">
        <v>227</v>
      </c>
      <c r="D259" s="5" t="s">
        <v>228</v>
      </c>
      <c r="E259" s="5" t="s">
        <v>229</v>
      </c>
      <c r="F259" s="5" t="s">
        <v>230</v>
      </c>
      <c r="G259" s="5" t="s">
        <v>231</v>
      </c>
      <c r="H259" s="5" t="s">
        <v>467</v>
      </c>
      <c r="I259" s="5" t="s">
        <v>468</v>
      </c>
      <c r="J259" s="5" t="s">
        <v>232</v>
      </c>
      <c r="K259" s="5" t="s">
        <v>469</v>
      </c>
      <c r="L259" s="5" t="s">
        <v>233</v>
      </c>
      <c r="M259" s="5" t="s">
        <v>349</v>
      </c>
      <c r="N259" s="5" t="s">
        <v>470</v>
      </c>
      <c r="O259" s="5" t="s">
        <v>368</v>
      </c>
    </row>
    <row r="260" spans="1:15" ht="11.15" customHeight="1" x14ac:dyDescent="0.2">
      <c r="A260" s="17" t="s">
        <v>350</v>
      </c>
      <c r="B260" s="6">
        <v>1156</v>
      </c>
      <c r="C260" s="6">
        <v>15</v>
      </c>
      <c r="D260" s="6">
        <v>131</v>
      </c>
      <c r="E260" s="6">
        <v>73</v>
      </c>
      <c r="F260" s="6">
        <v>51</v>
      </c>
      <c r="G260" s="6">
        <v>31</v>
      </c>
      <c r="H260" s="6">
        <v>389</v>
      </c>
      <c r="I260" s="6">
        <v>128</v>
      </c>
      <c r="J260" s="6">
        <v>157</v>
      </c>
      <c r="K260" s="6">
        <v>15</v>
      </c>
      <c r="L260" s="6">
        <v>260</v>
      </c>
      <c r="M260" s="6">
        <v>108</v>
      </c>
      <c r="N260" s="6">
        <v>193</v>
      </c>
      <c r="O260" s="6">
        <v>31</v>
      </c>
    </row>
    <row r="261" spans="1:15" ht="11.15" customHeight="1" x14ac:dyDescent="0.2">
      <c r="A261" s="18" t="s">
        <v>351</v>
      </c>
      <c r="B261" s="7">
        <v>100</v>
      </c>
      <c r="C261" s="7">
        <v>1.2975779999999999</v>
      </c>
      <c r="D261" s="7">
        <v>11.332179999999999</v>
      </c>
      <c r="E261" s="7">
        <v>6.3148790000000004</v>
      </c>
      <c r="F261" s="7">
        <v>4.4117649999999999</v>
      </c>
      <c r="G261" s="7">
        <v>2.6816610000000001</v>
      </c>
      <c r="H261" s="7">
        <v>33.650519000000003</v>
      </c>
      <c r="I261" s="7">
        <v>11.072664</v>
      </c>
      <c r="J261" s="7">
        <v>13.581315</v>
      </c>
      <c r="K261" s="7">
        <v>1.2975779999999999</v>
      </c>
      <c r="L261" s="7">
        <v>22.491349</v>
      </c>
      <c r="M261" s="7">
        <v>9.3425609999999999</v>
      </c>
      <c r="N261" s="7">
        <v>16.695502000000001</v>
      </c>
      <c r="O261" s="7">
        <v>2.6816610000000001</v>
      </c>
    </row>
    <row r="262" spans="1:15" ht="11.15" customHeight="1" x14ac:dyDescent="0.2"/>
    <row r="263" spans="1:15" ht="11.15" customHeight="1" x14ac:dyDescent="0.2">
      <c r="A263" s="15" t="s">
        <v>60</v>
      </c>
      <c r="B263" s="8"/>
    </row>
    <row r="264" spans="1:15" ht="11.15" customHeight="1" x14ac:dyDescent="0.2">
      <c r="A264" s="14" t="str">
        <f xml:space="preserve"> HYPERLINK("#'目次'!B36","[31]")</f>
        <v>[31]</v>
      </c>
    </row>
    <row r="265" spans="1:15" ht="11.15" customHeight="1" x14ac:dyDescent="0.2">
      <c r="A265" s="15" t="s">
        <v>60</v>
      </c>
      <c r="B265" s="22" t="s">
        <v>0</v>
      </c>
    </row>
    <row r="266" spans="1:15" ht="11.15" customHeight="1" x14ac:dyDescent="0.2">
      <c r="A266" s="15" t="s">
        <v>60</v>
      </c>
      <c r="B266" s="22" t="s">
        <v>234</v>
      </c>
    </row>
    <row r="267" spans="1:15" ht="11.15" customHeight="1" x14ac:dyDescent="0.2">
      <c r="A267" s="15" t="s">
        <v>60</v>
      </c>
      <c r="B267" s="22" t="s">
        <v>235</v>
      </c>
    </row>
    <row r="268" spans="1:15" s="10" customFormat="1" ht="90" customHeight="1" x14ac:dyDescent="0.2">
      <c r="A268" s="16" t="s">
        <v>60</v>
      </c>
      <c r="B268" s="5" t="s">
        <v>346</v>
      </c>
      <c r="C268" s="5" t="s">
        <v>236</v>
      </c>
      <c r="D268" s="5" t="s">
        <v>237</v>
      </c>
      <c r="E268" s="5" t="s">
        <v>238</v>
      </c>
      <c r="F268" s="5" t="s">
        <v>239</v>
      </c>
      <c r="G268" s="5" t="s">
        <v>240</v>
      </c>
      <c r="H268" s="5" t="s">
        <v>241</v>
      </c>
      <c r="I268" s="5" t="s">
        <v>242</v>
      </c>
      <c r="J268" s="5" t="s">
        <v>471</v>
      </c>
      <c r="K268" s="5" t="s">
        <v>472</v>
      </c>
      <c r="L268" s="5" t="s">
        <v>349</v>
      </c>
      <c r="M268" s="5" t="s">
        <v>473</v>
      </c>
      <c r="N268" s="5" t="s">
        <v>368</v>
      </c>
    </row>
    <row r="269" spans="1:15" ht="11.15" customHeight="1" x14ac:dyDescent="0.2">
      <c r="A269" s="17" t="s">
        <v>350</v>
      </c>
      <c r="B269" s="6">
        <v>2188</v>
      </c>
      <c r="C269" s="6">
        <v>792</v>
      </c>
      <c r="D269" s="6">
        <v>61</v>
      </c>
      <c r="E269" s="6">
        <v>282</v>
      </c>
      <c r="F269" s="6">
        <v>494</v>
      </c>
      <c r="G269" s="6">
        <v>494</v>
      </c>
      <c r="H269" s="6">
        <v>261</v>
      </c>
      <c r="I269" s="6">
        <v>777</v>
      </c>
      <c r="J269" s="6">
        <v>289</v>
      </c>
      <c r="K269" s="6">
        <v>737</v>
      </c>
      <c r="L269" s="6">
        <v>155</v>
      </c>
      <c r="M269" s="6">
        <v>182</v>
      </c>
      <c r="N269" s="6">
        <v>47</v>
      </c>
    </row>
    <row r="270" spans="1:15" ht="11.15" customHeight="1" x14ac:dyDescent="0.2">
      <c r="A270" s="18" t="s">
        <v>351</v>
      </c>
      <c r="B270" s="7">
        <v>100</v>
      </c>
      <c r="C270" s="7">
        <v>36.197440999999998</v>
      </c>
      <c r="D270" s="7">
        <v>2.7879339999999999</v>
      </c>
      <c r="E270" s="7">
        <v>12.888483000000001</v>
      </c>
      <c r="F270" s="7">
        <v>22.577697000000001</v>
      </c>
      <c r="G270" s="7">
        <v>22.577697000000001</v>
      </c>
      <c r="H270" s="7">
        <v>11.928701999999999</v>
      </c>
      <c r="I270" s="7">
        <v>35.511882999999997</v>
      </c>
      <c r="J270" s="7">
        <v>13.208410000000001</v>
      </c>
      <c r="K270" s="7">
        <v>33.683729</v>
      </c>
      <c r="L270" s="7">
        <v>7.0840949999999996</v>
      </c>
      <c r="M270" s="7">
        <v>8.3180990000000001</v>
      </c>
      <c r="N270" s="7">
        <v>2.1480800000000002</v>
      </c>
    </row>
    <row r="271" spans="1:15" ht="11.15" customHeight="1" x14ac:dyDescent="0.2"/>
    <row r="272" spans="1:15" ht="11.15" customHeight="1" x14ac:dyDescent="0.2">
      <c r="A272" s="15" t="s">
        <v>60</v>
      </c>
      <c r="B272" s="8"/>
    </row>
    <row r="273" spans="1:10" ht="11.15" customHeight="1" x14ac:dyDescent="0.2">
      <c r="A273" s="14" t="str">
        <f xml:space="preserve"> HYPERLINK("#'目次'!B37","[32]")</f>
        <v>[32]</v>
      </c>
    </row>
    <row r="274" spans="1:10" ht="11.15" customHeight="1" x14ac:dyDescent="0.2">
      <c r="A274" s="15" t="s">
        <v>60</v>
      </c>
      <c r="B274" s="22" t="s">
        <v>243</v>
      </c>
    </row>
    <row r="275" spans="1:10" ht="11.15" customHeight="1" x14ac:dyDescent="0.2">
      <c r="A275" s="15" t="s">
        <v>60</v>
      </c>
      <c r="B275" s="22" t="s">
        <v>244</v>
      </c>
    </row>
    <row r="276" spans="1:10" s="10" customFormat="1" ht="90" customHeight="1" x14ac:dyDescent="0.2">
      <c r="A276" s="16" t="s">
        <v>60</v>
      </c>
      <c r="B276" s="5" t="s">
        <v>346</v>
      </c>
      <c r="C276" s="5" t="s">
        <v>474</v>
      </c>
      <c r="D276" s="5" t="s">
        <v>475</v>
      </c>
      <c r="E276" s="5" t="s">
        <v>476</v>
      </c>
      <c r="F276" s="5" t="s">
        <v>477</v>
      </c>
      <c r="G276" s="5" t="s">
        <v>478</v>
      </c>
      <c r="H276" s="5" t="s">
        <v>479</v>
      </c>
      <c r="I276" s="5" t="s">
        <v>368</v>
      </c>
    </row>
    <row r="277" spans="1:10" ht="11.15" customHeight="1" x14ac:dyDescent="0.2">
      <c r="A277" s="17" t="s">
        <v>350</v>
      </c>
      <c r="B277" s="6">
        <v>2188</v>
      </c>
      <c r="C277" s="6">
        <v>519</v>
      </c>
      <c r="D277" s="6">
        <v>438</v>
      </c>
      <c r="E277" s="6">
        <v>299</v>
      </c>
      <c r="F277" s="6">
        <v>117</v>
      </c>
      <c r="G277" s="6">
        <v>490</v>
      </c>
      <c r="H277" s="6">
        <v>247</v>
      </c>
      <c r="I277" s="6">
        <v>78</v>
      </c>
    </row>
    <row r="278" spans="1:10" ht="11.15" customHeight="1" x14ac:dyDescent="0.2">
      <c r="A278" s="18" t="s">
        <v>351</v>
      </c>
      <c r="B278" s="7">
        <v>100</v>
      </c>
      <c r="C278" s="7">
        <v>23.720293000000002</v>
      </c>
      <c r="D278" s="7">
        <v>20.018281999999999</v>
      </c>
      <c r="E278" s="7">
        <v>13.665448</v>
      </c>
      <c r="F278" s="7">
        <v>5.3473490000000004</v>
      </c>
      <c r="G278" s="7">
        <v>22.394881000000002</v>
      </c>
      <c r="H278" s="7">
        <v>11.288848</v>
      </c>
      <c r="I278" s="7">
        <v>3.564899</v>
      </c>
    </row>
    <row r="279" spans="1:10" ht="11.15" customHeight="1" x14ac:dyDescent="0.2"/>
    <row r="280" spans="1:10" ht="11.15" customHeight="1" x14ac:dyDescent="0.2">
      <c r="A280" s="15" t="s">
        <v>60</v>
      </c>
      <c r="B280" s="8"/>
    </row>
    <row r="281" spans="1:10" ht="11.15" customHeight="1" x14ac:dyDescent="0.2">
      <c r="A281" s="14" t="str">
        <f xml:space="preserve"> HYPERLINK("#'目次'!B38","[33]")</f>
        <v>[33]</v>
      </c>
    </row>
    <row r="282" spans="1:10" ht="11.15" customHeight="1" x14ac:dyDescent="0.2">
      <c r="A282" s="15" t="s">
        <v>60</v>
      </c>
      <c r="B282" s="22" t="s">
        <v>245</v>
      </c>
    </row>
    <row r="283" spans="1:10" ht="11.15" customHeight="1" x14ac:dyDescent="0.2">
      <c r="A283" s="15" t="s">
        <v>60</v>
      </c>
      <c r="B283" s="22" t="s">
        <v>0</v>
      </c>
    </row>
    <row r="284" spans="1:10" ht="11.15" customHeight="1" x14ac:dyDescent="0.2">
      <c r="A284" s="15" t="s">
        <v>60</v>
      </c>
      <c r="B284" s="22" t="s">
        <v>246</v>
      </c>
    </row>
    <row r="285" spans="1:10" ht="11.15" customHeight="1" x14ac:dyDescent="0.2">
      <c r="A285" s="15" t="s">
        <v>60</v>
      </c>
      <c r="B285" s="22" t="s">
        <v>247</v>
      </c>
    </row>
    <row r="286" spans="1:10" ht="11.15" customHeight="1" x14ac:dyDescent="0.2">
      <c r="A286" s="15" t="s">
        <v>60</v>
      </c>
      <c r="B286" s="22" t="s">
        <v>248</v>
      </c>
    </row>
    <row r="287" spans="1:10" s="10" customFormat="1" ht="90" customHeight="1" x14ac:dyDescent="0.2">
      <c r="A287" s="16" t="s">
        <v>60</v>
      </c>
      <c r="B287" s="5" t="s">
        <v>346</v>
      </c>
      <c r="C287" s="5" t="s">
        <v>249</v>
      </c>
      <c r="D287" s="5" t="s">
        <v>250</v>
      </c>
      <c r="E287" s="5" t="s">
        <v>251</v>
      </c>
      <c r="F287" s="5" t="s">
        <v>480</v>
      </c>
      <c r="G287" s="5" t="s">
        <v>349</v>
      </c>
      <c r="H287" s="5" t="s">
        <v>368</v>
      </c>
      <c r="I287" s="5" t="s">
        <v>481</v>
      </c>
      <c r="J287" s="5" t="s">
        <v>482</v>
      </c>
    </row>
    <row r="288" spans="1:10" ht="11.15" customHeight="1" x14ac:dyDescent="0.2">
      <c r="A288" s="17" t="s">
        <v>350</v>
      </c>
      <c r="B288" s="6">
        <v>2188</v>
      </c>
      <c r="C288" s="6">
        <v>323</v>
      </c>
      <c r="D288" s="6">
        <v>1119</v>
      </c>
      <c r="E288" s="6">
        <v>476</v>
      </c>
      <c r="F288" s="6">
        <v>196</v>
      </c>
      <c r="G288" s="6">
        <v>41</v>
      </c>
      <c r="H288" s="6">
        <v>33</v>
      </c>
      <c r="I288" s="6">
        <v>1442</v>
      </c>
      <c r="J288" s="6">
        <v>672</v>
      </c>
    </row>
    <row r="289" spans="1:16" ht="11.15" customHeight="1" x14ac:dyDescent="0.2">
      <c r="A289" s="18" t="s">
        <v>351</v>
      </c>
      <c r="B289" s="7">
        <v>100</v>
      </c>
      <c r="C289" s="7">
        <v>14.76234</v>
      </c>
      <c r="D289" s="7">
        <v>51.142595999999998</v>
      </c>
      <c r="E289" s="7">
        <v>21.755026999999998</v>
      </c>
      <c r="F289" s="7">
        <v>8.9579520000000006</v>
      </c>
      <c r="G289" s="7">
        <v>1.8738570000000001</v>
      </c>
      <c r="H289" s="7">
        <v>1.508227</v>
      </c>
      <c r="I289" s="7">
        <v>65.904936000000006</v>
      </c>
      <c r="J289" s="7">
        <v>30.712980000000002</v>
      </c>
    </row>
    <row r="290" spans="1:16" ht="11.15" customHeight="1" x14ac:dyDescent="0.2"/>
    <row r="291" spans="1:16" ht="11.15" customHeight="1" x14ac:dyDescent="0.2">
      <c r="A291" s="15" t="s">
        <v>60</v>
      </c>
      <c r="B291" s="8"/>
    </row>
    <row r="292" spans="1:16" ht="11.15" customHeight="1" x14ac:dyDescent="0.2">
      <c r="A292" s="14" t="str">
        <f xml:space="preserve"> HYPERLINK("#'目次'!B39","[34]")</f>
        <v>[34]</v>
      </c>
    </row>
    <row r="293" spans="1:16" ht="11.15" customHeight="1" x14ac:dyDescent="0.2">
      <c r="A293" s="15" t="s">
        <v>60</v>
      </c>
      <c r="B293" s="22" t="s">
        <v>252</v>
      </c>
    </row>
    <row r="294" spans="1:16" ht="11.15" customHeight="1" x14ac:dyDescent="0.2">
      <c r="A294" s="15" t="s">
        <v>60</v>
      </c>
      <c r="B294" s="22" t="s">
        <v>253</v>
      </c>
    </row>
    <row r="295" spans="1:16" s="10" customFormat="1" ht="90" customHeight="1" x14ac:dyDescent="0.2">
      <c r="A295" s="16" t="s">
        <v>60</v>
      </c>
      <c r="B295" s="5" t="s">
        <v>346</v>
      </c>
      <c r="C295" s="5" t="s">
        <v>483</v>
      </c>
      <c r="D295" s="5" t="s">
        <v>484</v>
      </c>
      <c r="E295" s="5" t="s">
        <v>485</v>
      </c>
      <c r="F295" s="5" t="s">
        <v>486</v>
      </c>
      <c r="G295" s="5" t="s">
        <v>254</v>
      </c>
      <c r="H295" s="5" t="s">
        <v>487</v>
      </c>
      <c r="I295" s="5" t="s">
        <v>349</v>
      </c>
      <c r="J295" s="5" t="s">
        <v>488</v>
      </c>
      <c r="K295" s="5" t="s">
        <v>368</v>
      </c>
    </row>
    <row r="296" spans="1:16" ht="11.15" customHeight="1" x14ac:dyDescent="0.2">
      <c r="A296" s="17" t="s">
        <v>350</v>
      </c>
      <c r="B296" s="6">
        <v>2188</v>
      </c>
      <c r="C296" s="6">
        <v>976</v>
      </c>
      <c r="D296" s="6">
        <v>1657</v>
      </c>
      <c r="E296" s="6">
        <v>53</v>
      </c>
      <c r="F296" s="6">
        <v>510</v>
      </c>
      <c r="G296" s="6">
        <v>232</v>
      </c>
      <c r="H296" s="6">
        <v>100</v>
      </c>
      <c r="I296" s="6">
        <v>53</v>
      </c>
      <c r="J296" s="6">
        <v>52</v>
      </c>
      <c r="K296" s="6">
        <v>30</v>
      </c>
    </row>
    <row r="297" spans="1:16" ht="11.15" customHeight="1" x14ac:dyDescent="0.2">
      <c r="A297" s="18" t="s">
        <v>351</v>
      </c>
      <c r="B297" s="7">
        <v>100</v>
      </c>
      <c r="C297" s="7">
        <v>44.606946999999998</v>
      </c>
      <c r="D297" s="7">
        <v>75.731261000000003</v>
      </c>
      <c r="E297" s="7">
        <v>2.4223029999999999</v>
      </c>
      <c r="F297" s="7">
        <v>23.308958000000001</v>
      </c>
      <c r="G297" s="7">
        <v>10.603291</v>
      </c>
      <c r="H297" s="7">
        <v>4.5703839999999998</v>
      </c>
      <c r="I297" s="7">
        <v>2.4223029999999999</v>
      </c>
      <c r="J297" s="7">
        <v>2.3765999999999998</v>
      </c>
      <c r="K297" s="7">
        <v>1.3711150000000001</v>
      </c>
    </row>
    <row r="298" spans="1:16" ht="11.15" customHeight="1" x14ac:dyDescent="0.2"/>
    <row r="299" spans="1:16" ht="11.15" customHeight="1" x14ac:dyDescent="0.2">
      <c r="A299" s="15" t="s">
        <v>60</v>
      </c>
      <c r="B299" s="8"/>
    </row>
    <row r="300" spans="1:16" ht="11.15" customHeight="1" x14ac:dyDescent="0.2">
      <c r="A300" s="14" t="str">
        <f xml:space="preserve"> HYPERLINK("#'目次'!B40","[35]")</f>
        <v>[35]</v>
      </c>
    </row>
    <row r="301" spans="1:16" ht="11.15" customHeight="1" x14ac:dyDescent="0.2">
      <c r="A301" s="15" t="s">
        <v>60</v>
      </c>
      <c r="B301" s="22" t="s">
        <v>599</v>
      </c>
    </row>
    <row r="302" spans="1:16" ht="11.15" customHeight="1" x14ac:dyDescent="0.2">
      <c r="A302" s="15" t="s">
        <v>60</v>
      </c>
      <c r="B302" s="22" t="s">
        <v>489</v>
      </c>
    </row>
    <row r="303" spans="1:16" ht="11.15" customHeight="1" x14ac:dyDescent="0.2">
      <c r="A303" s="15" t="s">
        <v>60</v>
      </c>
      <c r="B303" s="22" t="s">
        <v>490</v>
      </c>
    </row>
    <row r="304" spans="1:16" s="10" customFormat="1" ht="90" customHeight="1" x14ac:dyDescent="0.2">
      <c r="A304" s="16" t="s">
        <v>60</v>
      </c>
      <c r="B304" s="5" t="s">
        <v>346</v>
      </c>
      <c r="C304" s="5" t="s">
        <v>6</v>
      </c>
      <c r="D304" s="5" t="s">
        <v>7</v>
      </c>
      <c r="E304" s="5" t="s">
        <v>8</v>
      </c>
      <c r="F304" s="5" t="s">
        <v>9</v>
      </c>
      <c r="G304" s="5" t="s">
        <v>10</v>
      </c>
      <c r="H304" s="5" t="s">
        <v>11</v>
      </c>
      <c r="I304" s="5" t="s">
        <v>12</v>
      </c>
      <c r="J304" s="5" t="s">
        <v>13</v>
      </c>
      <c r="K304" s="5" t="s">
        <v>14</v>
      </c>
      <c r="L304" s="5" t="s">
        <v>15</v>
      </c>
      <c r="M304" s="5" t="s">
        <v>488</v>
      </c>
      <c r="N304" s="5" t="s">
        <v>368</v>
      </c>
      <c r="O304" s="5" t="s">
        <v>372</v>
      </c>
      <c r="P304" s="5" t="s">
        <v>366</v>
      </c>
    </row>
    <row r="305" spans="1:16" ht="11.15" customHeight="1" x14ac:dyDescent="0.2">
      <c r="A305" s="17" t="s">
        <v>350</v>
      </c>
      <c r="B305" s="6">
        <v>2188</v>
      </c>
      <c r="C305" s="6">
        <v>34</v>
      </c>
      <c r="D305" s="6">
        <v>159</v>
      </c>
      <c r="E305" s="6">
        <v>239</v>
      </c>
      <c r="F305" s="6">
        <v>262</v>
      </c>
      <c r="G305" s="6">
        <v>327</v>
      </c>
      <c r="H305" s="6">
        <v>282</v>
      </c>
      <c r="I305" s="6">
        <v>329</v>
      </c>
      <c r="J305" s="6">
        <v>238</v>
      </c>
      <c r="K305" s="6">
        <v>50</v>
      </c>
      <c r="L305" s="6">
        <v>62</v>
      </c>
      <c r="M305" s="6">
        <v>20</v>
      </c>
      <c r="N305" s="6">
        <v>186</v>
      </c>
      <c r="O305" s="6"/>
      <c r="P305" s="6"/>
    </row>
    <row r="306" spans="1:16" ht="11.15" customHeight="1" x14ac:dyDescent="0.2">
      <c r="A306" s="18" t="s">
        <v>351</v>
      </c>
      <c r="B306" s="7">
        <v>100</v>
      </c>
      <c r="C306" s="7">
        <v>1.553931</v>
      </c>
      <c r="D306" s="7">
        <v>7.2669100000000002</v>
      </c>
      <c r="E306" s="7">
        <v>10.923218</v>
      </c>
      <c r="F306" s="7">
        <v>11.974406</v>
      </c>
      <c r="G306" s="7">
        <v>14.945155</v>
      </c>
      <c r="H306" s="7">
        <v>12.888483000000001</v>
      </c>
      <c r="I306" s="7">
        <v>15.036562999999999</v>
      </c>
      <c r="J306" s="7">
        <v>10.877514</v>
      </c>
      <c r="K306" s="7">
        <v>2.2851919999999999</v>
      </c>
      <c r="L306" s="7">
        <v>2.8336380000000001</v>
      </c>
      <c r="M306" s="7">
        <v>0.91407700000000003</v>
      </c>
      <c r="N306" s="7">
        <v>8.5009139999999999</v>
      </c>
      <c r="O306" s="7">
        <v>340.40659299999999</v>
      </c>
      <c r="P306" s="7">
        <v>280</v>
      </c>
    </row>
    <row r="307" spans="1:16" ht="11.15" customHeight="1" x14ac:dyDescent="0.2"/>
    <row r="308" spans="1:16" ht="11.15" customHeight="1" x14ac:dyDescent="0.2">
      <c r="A308" s="15" t="s">
        <v>60</v>
      </c>
      <c r="B308" s="8"/>
    </row>
    <row r="309" spans="1:16" ht="11.15" customHeight="1" x14ac:dyDescent="0.2">
      <c r="A309" s="14" t="str">
        <f xml:space="preserve"> HYPERLINK("#'目次'!B41","[36]")</f>
        <v>[36]</v>
      </c>
    </row>
    <row r="310" spans="1:16" ht="11.15" customHeight="1" x14ac:dyDescent="0.2">
      <c r="A310" s="15" t="s">
        <v>60</v>
      </c>
      <c r="B310" s="22" t="s">
        <v>0</v>
      </c>
    </row>
    <row r="311" spans="1:16" ht="11.15" customHeight="1" x14ac:dyDescent="0.2">
      <c r="A311" s="15" t="s">
        <v>60</v>
      </c>
      <c r="B311" s="22" t="s">
        <v>255</v>
      </c>
    </row>
    <row r="312" spans="1:16" ht="11.15" customHeight="1" x14ac:dyDescent="0.2">
      <c r="A312" s="15" t="s">
        <v>60</v>
      </c>
      <c r="B312" s="22" t="s">
        <v>256</v>
      </c>
    </row>
    <row r="313" spans="1:16" ht="11.15" customHeight="1" x14ac:dyDescent="0.2">
      <c r="A313" s="15" t="s">
        <v>60</v>
      </c>
      <c r="B313" s="22" t="s">
        <v>257</v>
      </c>
    </row>
    <row r="314" spans="1:16" s="10" customFormat="1" ht="90" customHeight="1" x14ac:dyDescent="0.2">
      <c r="A314" s="16" t="s">
        <v>60</v>
      </c>
      <c r="B314" s="5" t="s">
        <v>346</v>
      </c>
      <c r="C314" s="5" t="s">
        <v>377</v>
      </c>
      <c r="D314" s="5" t="s">
        <v>607</v>
      </c>
      <c r="E314" s="5" t="s">
        <v>608</v>
      </c>
      <c r="F314" s="5" t="s">
        <v>609</v>
      </c>
      <c r="G314" s="5" t="s">
        <v>610</v>
      </c>
      <c r="H314" s="5" t="s">
        <v>611</v>
      </c>
      <c r="I314" s="5" t="s">
        <v>612</v>
      </c>
      <c r="J314" s="5" t="s">
        <v>491</v>
      </c>
      <c r="K314" s="5" t="s">
        <v>368</v>
      </c>
      <c r="L314" s="5" t="s">
        <v>372</v>
      </c>
    </row>
    <row r="315" spans="1:16" ht="11.15" customHeight="1" x14ac:dyDescent="0.2">
      <c r="A315" s="17" t="s">
        <v>350</v>
      </c>
      <c r="B315" s="6">
        <v>2188</v>
      </c>
      <c r="C315" s="6">
        <v>2</v>
      </c>
      <c r="D315" s="6">
        <v>40</v>
      </c>
      <c r="E315" s="6">
        <v>187</v>
      </c>
      <c r="F315" s="6">
        <v>306</v>
      </c>
      <c r="G315" s="6">
        <v>327</v>
      </c>
      <c r="H315" s="6">
        <v>425</v>
      </c>
      <c r="I315" s="6">
        <v>251</v>
      </c>
      <c r="J315" s="6">
        <v>419</v>
      </c>
      <c r="K315" s="6">
        <v>231</v>
      </c>
      <c r="L315" s="6"/>
    </row>
    <row r="316" spans="1:16" ht="11.15" customHeight="1" x14ac:dyDescent="0.2">
      <c r="A316" s="18" t="s">
        <v>351</v>
      </c>
      <c r="B316" s="7">
        <v>100</v>
      </c>
      <c r="C316" s="7">
        <v>9.1408000000000003E-2</v>
      </c>
      <c r="D316" s="7">
        <v>1.8281540000000001</v>
      </c>
      <c r="E316" s="7">
        <v>8.5466180000000005</v>
      </c>
      <c r="F316" s="7">
        <v>13.985374999999999</v>
      </c>
      <c r="G316" s="7">
        <v>14.945155</v>
      </c>
      <c r="H316" s="7">
        <v>19.424132</v>
      </c>
      <c r="I316" s="7">
        <v>11.471664000000001</v>
      </c>
      <c r="J316" s="7">
        <v>19.149909000000001</v>
      </c>
      <c r="K316" s="7">
        <v>10.557587</v>
      </c>
      <c r="L316" s="7">
        <v>20.641287999999999</v>
      </c>
    </row>
    <row r="317" spans="1:16" ht="11.15" customHeight="1" x14ac:dyDescent="0.2"/>
    <row r="318" spans="1:16" ht="11.15" customHeight="1" x14ac:dyDescent="0.2">
      <c r="A318" s="15" t="s">
        <v>60</v>
      </c>
      <c r="B318" s="8"/>
    </row>
    <row r="319" spans="1:16" ht="11.15" customHeight="1" x14ac:dyDescent="0.2">
      <c r="A319" s="14" t="str">
        <f xml:space="preserve"> HYPERLINK("#'目次'!B42","[37]")</f>
        <v>[37]</v>
      </c>
    </row>
    <row r="320" spans="1:16" ht="11.15" customHeight="1" x14ac:dyDescent="0.2">
      <c r="A320" s="15" t="s">
        <v>60</v>
      </c>
      <c r="B320" s="22" t="s">
        <v>258</v>
      </c>
    </row>
    <row r="321" spans="1:12" ht="11.15" customHeight="1" x14ac:dyDescent="0.2">
      <c r="A321" s="15" t="s">
        <v>60</v>
      </c>
      <c r="B321" s="22" t="s">
        <v>259</v>
      </c>
    </row>
    <row r="322" spans="1:12" ht="11.15" customHeight="1" x14ac:dyDescent="0.2">
      <c r="A322" s="15" t="s">
        <v>60</v>
      </c>
      <c r="B322" s="22" t="s">
        <v>260</v>
      </c>
    </row>
    <row r="323" spans="1:12" s="10" customFormat="1" ht="90" customHeight="1" x14ac:dyDescent="0.2">
      <c r="A323" s="16" t="s">
        <v>60</v>
      </c>
      <c r="B323" s="5" t="s">
        <v>346</v>
      </c>
      <c r="C323" s="5" t="s">
        <v>377</v>
      </c>
      <c r="D323" s="5" t="s">
        <v>600</v>
      </c>
      <c r="E323" s="5" t="s">
        <v>601</v>
      </c>
      <c r="F323" s="5" t="s">
        <v>602</v>
      </c>
      <c r="G323" s="5" t="s">
        <v>603</v>
      </c>
      <c r="H323" s="5" t="s">
        <v>604</v>
      </c>
      <c r="I323" s="5" t="s">
        <v>605</v>
      </c>
      <c r="J323" s="5" t="s">
        <v>491</v>
      </c>
      <c r="K323" s="5" t="s">
        <v>368</v>
      </c>
      <c r="L323" s="5" t="s">
        <v>372</v>
      </c>
    </row>
    <row r="324" spans="1:12" ht="11.15" customHeight="1" x14ac:dyDescent="0.2">
      <c r="A324" s="17" t="s">
        <v>350</v>
      </c>
      <c r="B324" s="6">
        <v>2188</v>
      </c>
      <c r="C324" s="6">
        <v>1</v>
      </c>
      <c r="D324" s="6">
        <v>8</v>
      </c>
      <c r="E324" s="6">
        <v>88</v>
      </c>
      <c r="F324" s="6">
        <v>202</v>
      </c>
      <c r="G324" s="6">
        <v>245</v>
      </c>
      <c r="H324" s="6">
        <v>381</v>
      </c>
      <c r="I324" s="6">
        <v>326</v>
      </c>
      <c r="J324" s="6">
        <v>700</v>
      </c>
      <c r="K324" s="6">
        <v>237</v>
      </c>
      <c r="L324" s="6"/>
    </row>
    <row r="325" spans="1:12" ht="11.15" customHeight="1" x14ac:dyDescent="0.2">
      <c r="A325" s="18" t="s">
        <v>351</v>
      </c>
      <c r="B325" s="7">
        <v>100</v>
      </c>
      <c r="C325" s="7">
        <v>4.5704000000000002E-2</v>
      </c>
      <c r="D325" s="7">
        <v>0.36563099999999998</v>
      </c>
      <c r="E325" s="7">
        <v>4.0219379999999996</v>
      </c>
      <c r="F325" s="7">
        <v>9.2321760000000008</v>
      </c>
      <c r="G325" s="7">
        <v>11.197441</v>
      </c>
      <c r="H325" s="7">
        <v>17.413163000000001</v>
      </c>
      <c r="I325" s="7">
        <v>14.899452</v>
      </c>
      <c r="J325" s="7">
        <v>31.992687</v>
      </c>
      <c r="K325" s="7">
        <v>10.831810000000001</v>
      </c>
      <c r="L325" s="7">
        <v>24.787289000000001</v>
      </c>
    </row>
    <row r="326" spans="1:12" ht="11.15" customHeight="1" x14ac:dyDescent="0.2"/>
    <row r="327" spans="1:12" ht="11.15" customHeight="1" x14ac:dyDescent="0.2">
      <c r="A327" s="15" t="s">
        <v>60</v>
      </c>
      <c r="B327" s="8"/>
    </row>
    <row r="328" spans="1:12" ht="11.15" customHeight="1" x14ac:dyDescent="0.2">
      <c r="A328" s="14" t="str">
        <f xml:space="preserve"> HYPERLINK("#'目次'!B43","[38]")</f>
        <v>[38]</v>
      </c>
    </row>
    <row r="329" spans="1:12" ht="11.15" customHeight="1" x14ac:dyDescent="0.2">
      <c r="A329" s="15" t="s">
        <v>60</v>
      </c>
      <c r="B329" s="22" t="s">
        <v>261</v>
      </c>
    </row>
    <row r="330" spans="1:12" ht="11.15" customHeight="1" x14ac:dyDescent="0.2">
      <c r="A330" s="15" t="s">
        <v>60</v>
      </c>
      <c r="B330" s="22" t="s">
        <v>262</v>
      </c>
    </row>
    <row r="331" spans="1:12" ht="11.15" customHeight="1" x14ac:dyDescent="0.2">
      <c r="A331" s="15" t="s">
        <v>60</v>
      </c>
      <c r="B331" s="22" t="s">
        <v>263</v>
      </c>
    </row>
    <row r="332" spans="1:12" s="10" customFormat="1" ht="90" customHeight="1" x14ac:dyDescent="0.2">
      <c r="A332" s="16" t="s">
        <v>60</v>
      </c>
      <c r="B332" s="5" t="s">
        <v>346</v>
      </c>
      <c r="C332" s="5" t="s">
        <v>264</v>
      </c>
      <c r="D332" s="5" t="s">
        <v>265</v>
      </c>
      <c r="E332" s="5" t="s">
        <v>492</v>
      </c>
      <c r="F332" s="5" t="s">
        <v>493</v>
      </c>
      <c r="G332" s="5" t="s">
        <v>368</v>
      </c>
      <c r="H332" s="5" t="s">
        <v>494</v>
      </c>
    </row>
    <row r="333" spans="1:12" ht="11.15" customHeight="1" x14ac:dyDescent="0.2">
      <c r="A333" s="17" t="s">
        <v>350</v>
      </c>
      <c r="B333" s="6">
        <v>2188</v>
      </c>
      <c r="C333" s="6">
        <v>144</v>
      </c>
      <c r="D333" s="6">
        <v>408</v>
      </c>
      <c r="E333" s="6">
        <v>1294</v>
      </c>
      <c r="F333" s="6">
        <v>258</v>
      </c>
      <c r="G333" s="6">
        <v>84</v>
      </c>
      <c r="H333" s="6">
        <v>552</v>
      </c>
    </row>
    <row r="334" spans="1:12" ht="11.15" customHeight="1" x14ac:dyDescent="0.2">
      <c r="A334" s="18" t="s">
        <v>351</v>
      </c>
      <c r="B334" s="7">
        <v>100</v>
      </c>
      <c r="C334" s="7">
        <v>6.581353</v>
      </c>
      <c r="D334" s="7">
        <v>18.647165999999999</v>
      </c>
      <c r="E334" s="7">
        <v>59.140768000000001</v>
      </c>
      <c r="F334" s="7">
        <v>11.791589999999999</v>
      </c>
      <c r="G334" s="7">
        <v>3.8391220000000001</v>
      </c>
      <c r="H334" s="7">
        <v>25.228518999999999</v>
      </c>
    </row>
    <row r="335" spans="1:12" ht="11.15" customHeight="1" x14ac:dyDescent="0.2"/>
    <row r="336" spans="1:12" ht="11.15" customHeight="1" x14ac:dyDescent="0.2">
      <c r="A336" s="15" t="s">
        <v>60</v>
      </c>
      <c r="B336" s="8"/>
    </row>
    <row r="337" spans="1:9" ht="11.15" customHeight="1" x14ac:dyDescent="0.2">
      <c r="A337" s="14" t="str">
        <f xml:space="preserve"> HYPERLINK("#'目次'!B44","[39]")</f>
        <v>[39]</v>
      </c>
    </row>
    <row r="338" spans="1:9" ht="11.15" customHeight="1" x14ac:dyDescent="0.2">
      <c r="A338" s="15" t="s">
        <v>60</v>
      </c>
      <c r="B338" s="22" t="s">
        <v>266</v>
      </c>
    </row>
    <row r="339" spans="1:9" ht="11.15" customHeight="1" x14ac:dyDescent="0.2">
      <c r="A339" s="15" t="s">
        <v>60</v>
      </c>
      <c r="B339" s="22" t="s">
        <v>267</v>
      </c>
    </row>
    <row r="340" spans="1:9" s="10" customFormat="1" ht="90" customHeight="1" x14ac:dyDescent="0.2">
      <c r="A340" s="16" t="s">
        <v>60</v>
      </c>
      <c r="B340" s="5" t="s">
        <v>346</v>
      </c>
      <c r="C340" s="5" t="s">
        <v>495</v>
      </c>
      <c r="D340" s="5" t="s">
        <v>496</v>
      </c>
      <c r="E340" s="5" t="s">
        <v>497</v>
      </c>
      <c r="F340" s="5" t="s">
        <v>498</v>
      </c>
      <c r="G340" s="5" t="s">
        <v>368</v>
      </c>
      <c r="H340" s="5" t="s">
        <v>499</v>
      </c>
      <c r="I340" s="5" t="s">
        <v>500</v>
      </c>
    </row>
    <row r="341" spans="1:9" ht="11.15" customHeight="1" x14ac:dyDescent="0.2">
      <c r="A341" s="17" t="s">
        <v>350</v>
      </c>
      <c r="B341" s="6">
        <v>2188</v>
      </c>
      <c r="C341" s="6">
        <v>497</v>
      </c>
      <c r="D341" s="6">
        <v>841</v>
      </c>
      <c r="E341" s="6">
        <v>560</v>
      </c>
      <c r="F341" s="6">
        <v>227</v>
      </c>
      <c r="G341" s="6">
        <v>63</v>
      </c>
      <c r="H341" s="6">
        <v>1338</v>
      </c>
      <c r="I341" s="6">
        <v>787</v>
      </c>
    </row>
    <row r="342" spans="1:9" ht="11.15" customHeight="1" x14ac:dyDescent="0.2">
      <c r="A342" s="18" t="s">
        <v>351</v>
      </c>
      <c r="B342" s="7">
        <v>100</v>
      </c>
      <c r="C342" s="7">
        <v>22.714808000000001</v>
      </c>
      <c r="D342" s="7">
        <v>38.436928999999999</v>
      </c>
      <c r="E342" s="7">
        <v>25.594149999999999</v>
      </c>
      <c r="F342" s="7">
        <v>10.374771000000001</v>
      </c>
      <c r="G342" s="7">
        <v>2.8793419999999998</v>
      </c>
      <c r="H342" s="7">
        <v>61.151736999999997</v>
      </c>
      <c r="I342" s="7">
        <v>35.968921000000002</v>
      </c>
    </row>
    <row r="343" spans="1:9" ht="11.15" customHeight="1" x14ac:dyDescent="0.2"/>
    <row r="344" spans="1:9" ht="11.15" customHeight="1" x14ac:dyDescent="0.2">
      <c r="A344" s="15" t="s">
        <v>60</v>
      </c>
      <c r="B344" s="8"/>
    </row>
    <row r="345" spans="1:9" ht="11.15" customHeight="1" x14ac:dyDescent="0.2">
      <c r="A345" s="14" t="str">
        <f xml:space="preserve"> HYPERLINK("#'目次'!B45","[40]")</f>
        <v>[40]</v>
      </c>
    </row>
    <row r="346" spans="1:9" ht="11.15" customHeight="1" x14ac:dyDescent="0.2">
      <c r="A346" s="15" t="s">
        <v>60</v>
      </c>
      <c r="B346" s="22" t="s">
        <v>268</v>
      </c>
    </row>
    <row r="347" spans="1:9" ht="11.15" customHeight="1" x14ac:dyDescent="0.2">
      <c r="A347" s="15" t="s">
        <v>60</v>
      </c>
      <c r="B347" s="22" t="s">
        <v>269</v>
      </c>
    </row>
    <row r="348" spans="1:9" s="10" customFormat="1" ht="90" customHeight="1" x14ac:dyDescent="0.2">
      <c r="A348" s="16" t="s">
        <v>60</v>
      </c>
      <c r="B348" s="5" t="s">
        <v>346</v>
      </c>
      <c r="C348" s="5" t="s">
        <v>501</v>
      </c>
      <c r="D348" s="5" t="s">
        <v>502</v>
      </c>
      <c r="E348" s="5" t="s">
        <v>503</v>
      </c>
      <c r="F348" s="5" t="s">
        <v>504</v>
      </c>
      <c r="G348" s="5" t="s">
        <v>505</v>
      </c>
      <c r="H348" s="5" t="s">
        <v>368</v>
      </c>
      <c r="I348" s="5" t="s">
        <v>372</v>
      </c>
    </row>
    <row r="349" spans="1:9" ht="11.15" customHeight="1" x14ac:dyDescent="0.2">
      <c r="A349" s="17" t="s">
        <v>350</v>
      </c>
      <c r="B349" s="6">
        <v>1338</v>
      </c>
      <c r="C349" s="6">
        <v>28</v>
      </c>
      <c r="D349" s="6">
        <v>140</v>
      </c>
      <c r="E349" s="6">
        <v>487</v>
      </c>
      <c r="F349" s="6">
        <v>311</v>
      </c>
      <c r="G349" s="6">
        <v>229</v>
      </c>
      <c r="H349" s="6">
        <v>143</v>
      </c>
      <c r="I349" s="6"/>
    </row>
    <row r="350" spans="1:9" ht="11.15" customHeight="1" x14ac:dyDescent="0.2">
      <c r="A350" s="18" t="s">
        <v>351</v>
      </c>
      <c r="B350" s="7">
        <v>100</v>
      </c>
      <c r="C350" s="7">
        <v>2.092676</v>
      </c>
      <c r="D350" s="7">
        <v>10.463378000000001</v>
      </c>
      <c r="E350" s="7">
        <v>36.397607999999998</v>
      </c>
      <c r="F350" s="7">
        <v>23.243646999999999</v>
      </c>
      <c r="G350" s="7">
        <v>17.115096999999999</v>
      </c>
      <c r="H350" s="7">
        <v>10.687593</v>
      </c>
      <c r="I350" s="7">
        <v>6.7792469999999998</v>
      </c>
    </row>
    <row r="351" spans="1:9" ht="11.15" customHeight="1" x14ac:dyDescent="0.2"/>
    <row r="352" spans="1:9" ht="11.15" customHeight="1" x14ac:dyDescent="0.2">
      <c r="A352" s="15" t="s">
        <v>60</v>
      </c>
      <c r="B352" s="8"/>
    </row>
    <row r="353" spans="1:13" ht="11.15" customHeight="1" x14ac:dyDescent="0.2">
      <c r="A353" s="14" t="str">
        <f xml:space="preserve"> HYPERLINK("#'目次'!B46","[41]")</f>
        <v>[41]</v>
      </c>
    </row>
    <row r="354" spans="1:13" ht="11.15" customHeight="1" x14ac:dyDescent="0.2">
      <c r="A354" s="15" t="s">
        <v>60</v>
      </c>
      <c r="B354" s="22" t="s">
        <v>0</v>
      </c>
    </row>
    <row r="355" spans="1:13" ht="11.15" customHeight="1" x14ac:dyDescent="0.2">
      <c r="A355" s="15" t="s">
        <v>60</v>
      </c>
      <c r="B355" s="22" t="s">
        <v>270</v>
      </c>
    </row>
    <row r="356" spans="1:13" ht="11.15" customHeight="1" x14ac:dyDescent="0.2">
      <c r="A356" s="15" t="s">
        <v>60</v>
      </c>
      <c r="B356" s="22" t="s">
        <v>271</v>
      </c>
    </row>
    <row r="357" spans="1:13" s="10" customFormat="1" ht="90" customHeight="1" x14ac:dyDescent="0.2">
      <c r="A357" s="16" t="s">
        <v>60</v>
      </c>
      <c r="B357" s="5" t="s">
        <v>346</v>
      </c>
      <c r="C357" s="5" t="s">
        <v>506</v>
      </c>
      <c r="D357" s="5" t="s">
        <v>507</v>
      </c>
      <c r="E357" s="5" t="s">
        <v>272</v>
      </c>
      <c r="F357" s="5" t="s">
        <v>508</v>
      </c>
      <c r="G357" s="5" t="s">
        <v>509</v>
      </c>
      <c r="H357" s="5" t="s">
        <v>273</v>
      </c>
      <c r="I357" s="5" t="s">
        <v>510</v>
      </c>
      <c r="J357" s="5" t="s">
        <v>511</v>
      </c>
      <c r="K357" s="5" t="s">
        <v>349</v>
      </c>
      <c r="L357" s="5" t="s">
        <v>512</v>
      </c>
      <c r="M357" s="5" t="s">
        <v>368</v>
      </c>
    </row>
    <row r="358" spans="1:13" ht="11.15" customHeight="1" x14ac:dyDescent="0.2">
      <c r="A358" s="17" t="s">
        <v>350</v>
      </c>
      <c r="B358" s="6">
        <v>2188</v>
      </c>
      <c r="C358" s="6">
        <v>643</v>
      </c>
      <c r="D358" s="6">
        <v>215</v>
      </c>
      <c r="E358" s="6">
        <v>280</v>
      </c>
      <c r="F358" s="6">
        <v>1188</v>
      </c>
      <c r="G358" s="6">
        <v>879</v>
      </c>
      <c r="H358" s="6">
        <v>117</v>
      </c>
      <c r="I358" s="6">
        <v>6</v>
      </c>
      <c r="J358" s="6">
        <v>34</v>
      </c>
      <c r="K358" s="6">
        <v>72</v>
      </c>
      <c r="L358" s="6">
        <v>269</v>
      </c>
      <c r="M358" s="6">
        <v>85</v>
      </c>
    </row>
    <row r="359" spans="1:13" ht="11.15" customHeight="1" x14ac:dyDescent="0.2">
      <c r="A359" s="18" t="s">
        <v>351</v>
      </c>
      <c r="B359" s="7">
        <v>100</v>
      </c>
      <c r="C359" s="7">
        <v>29.387568999999999</v>
      </c>
      <c r="D359" s="7">
        <v>9.8263250000000006</v>
      </c>
      <c r="E359" s="7">
        <v>12.797075</v>
      </c>
      <c r="F359" s="7">
        <v>54.296160999999998</v>
      </c>
      <c r="G359" s="7">
        <v>40.173675000000003</v>
      </c>
      <c r="H359" s="7">
        <v>5.3473490000000004</v>
      </c>
      <c r="I359" s="7">
        <v>0.27422299999999999</v>
      </c>
      <c r="J359" s="7">
        <v>1.553931</v>
      </c>
      <c r="K359" s="7">
        <v>3.2906759999999999</v>
      </c>
      <c r="L359" s="7">
        <v>12.294333</v>
      </c>
      <c r="M359" s="7">
        <v>3.8848259999999999</v>
      </c>
    </row>
    <row r="360" spans="1:13" ht="11.15" customHeight="1" x14ac:dyDescent="0.2"/>
    <row r="361" spans="1:13" ht="11.15" customHeight="1" x14ac:dyDescent="0.2">
      <c r="A361" s="15" t="s">
        <v>60</v>
      </c>
      <c r="B361" s="8"/>
    </row>
    <row r="362" spans="1:13" ht="11.15" customHeight="1" x14ac:dyDescent="0.2">
      <c r="A362" s="14" t="str">
        <f xml:space="preserve"> HYPERLINK("#'目次'!B47","[42]")</f>
        <v>[42]</v>
      </c>
    </row>
    <row r="363" spans="1:13" ht="11.15" customHeight="1" x14ac:dyDescent="0.2">
      <c r="A363" s="15" t="s">
        <v>60</v>
      </c>
      <c r="B363" s="22" t="s">
        <v>274</v>
      </c>
    </row>
    <row r="364" spans="1:13" ht="11.15" customHeight="1" x14ac:dyDescent="0.2">
      <c r="A364" s="15" t="s">
        <v>60</v>
      </c>
      <c r="B364" s="22" t="s">
        <v>1</v>
      </c>
    </row>
    <row r="365" spans="1:13" s="10" customFormat="1" ht="150" x14ac:dyDescent="0.2">
      <c r="A365" s="16" t="s">
        <v>60</v>
      </c>
      <c r="B365" s="5" t="s">
        <v>346</v>
      </c>
      <c r="C365" s="5" t="s">
        <v>513</v>
      </c>
      <c r="D365" s="5" t="s">
        <v>514</v>
      </c>
      <c r="E365" s="5" t="s">
        <v>515</v>
      </c>
      <c r="F365" s="5" t="s">
        <v>516</v>
      </c>
      <c r="G365" s="5" t="s">
        <v>275</v>
      </c>
      <c r="H365" s="5" t="s">
        <v>517</v>
      </c>
      <c r="I365" s="5" t="s">
        <v>349</v>
      </c>
      <c r="J365" s="5" t="s">
        <v>518</v>
      </c>
      <c r="K365" s="5" t="s">
        <v>276</v>
      </c>
      <c r="L365" s="5" t="s">
        <v>368</v>
      </c>
    </row>
    <row r="366" spans="1:13" ht="11.15" customHeight="1" x14ac:dyDescent="0.2">
      <c r="A366" s="17" t="s">
        <v>350</v>
      </c>
      <c r="B366" s="6">
        <v>2188</v>
      </c>
      <c r="C366" s="6">
        <v>1350</v>
      </c>
      <c r="D366" s="6">
        <v>99</v>
      </c>
      <c r="E366" s="6">
        <v>5</v>
      </c>
      <c r="F366" s="6">
        <v>11</v>
      </c>
      <c r="G366" s="6">
        <v>68</v>
      </c>
      <c r="H366" s="6">
        <v>30</v>
      </c>
      <c r="I366" s="6">
        <v>63</v>
      </c>
      <c r="J366" s="6">
        <v>318</v>
      </c>
      <c r="K366" s="6">
        <v>428</v>
      </c>
      <c r="L366" s="6">
        <v>61</v>
      </c>
    </row>
    <row r="367" spans="1:13" ht="11.15" customHeight="1" x14ac:dyDescent="0.2">
      <c r="A367" s="18" t="s">
        <v>351</v>
      </c>
      <c r="B367" s="7">
        <v>100</v>
      </c>
      <c r="C367" s="7">
        <v>61.700183000000003</v>
      </c>
      <c r="D367" s="7">
        <v>4.52468</v>
      </c>
      <c r="E367" s="7">
        <v>0.228519</v>
      </c>
      <c r="F367" s="7">
        <v>0.50274200000000002</v>
      </c>
      <c r="G367" s="7">
        <v>3.1078610000000002</v>
      </c>
      <c r="H367" s="7">
        <v>1.3711150000000001</v>
      </c>
      <c r="I367" s="7">
        <v>2.8793419999999998</v>
      </c>
      <c r="J367" s="7">
        <v>14.533821</v>
      </c>
      <c r="K367" s="7">
        <v>19.561243000000001</v>
      </c>
      <c r="L367" s="7">
        <v>2.7879339999999999</v>
      </c>
    </row>
    <row r="368" spans="1:13" ht="11.15" customHeight="1" x14ac:dyDescent="0.2"/>
    <row r="369" spans="1:23" ht="11.15" customHeight="1" x14ac:dyDescent="0.2">
      <c r="A369" s="15" t="s">
        <v>60</v>
      </c>
      <c r="B369" s="8"/>
    </row>
    <row r="370" spans="1:23" ht="11.15" customHeight="1" x14ac:dyDescent="0.2">
      <c r="A370" s="14" t="str">
        <f xml:space="preserve"> HYPERLINK("#'目次'!B48","[43]")</f>
        <v>[43]</v>
      </c>
    </row>
    <row r="371" spans="1:23" ht="11.15" customHeight="1" x14ac:dyDescent="0.2">
      <c r="A371" s="15" t="s">
        <v>60</v>
      </c>
      <c r="B371" s="22" t="s">
        <v>0</v>
      </c>
    </row>
    <row r="372" spans="1:23" ht="11.15" customHeight="1" x14ac:dyDescent="0.2">
      <c r="A372" s="15" t="s">
        <v>60</v>
      </c>
      <c r="B372" s="22" t="s">
        <v>277</v>
      </c>
    </row>
    <row r="373" spans="1:23" ht="11.15" customHeight="1" x14ac:dyDescent="0.2">
      <c r="A373" s="15" t="s">
        <v>60</v>
      </c>
      <c r="B373" s="22" t="s">
        <v>278</v>
      </c>
    </row>
    <row r="374" spans="1:23" ht="11.15" customHeight="1" x14ac:dyDescent="0.2">
      <c r="A374" s="15" t="s">
        <v>60</v>
      </c>
      <c r="B374" s="22" t="s">
        <v>279</v>
      </c>
    </row>
    <row r="375" spans="1:23" s="10" customFormat="1" ht="100" x14ac:dyDescent="0.2">
      <c r="A375" s="16" t="s">
        <v>60</v>
      </c>
      <c r="B375" s="5" t="s">
        <v>346</v>
      </c>
      <c r="C375" s="5" t="s">
        <v>519</v>
      </c>
      <c r="D375" s="5" t="s">
        <v>520</v>
      </c>
      <c r="E375" s="5" t="s">
        <v>521</v>
      </c>
      <c r="F375" s="5" t="s">
        <v>280</v>
      </c>
      <c r="G375" s="5" t="s">
        <v>281</v>
      </c>
      <c r="H375" s="5" t="s">
        <v>522</v>
      </c>
      <c r="I375" s="5" t="s">
        <v>523</v>
      </c>
      <c r="J375" s="5" t="s">
        <v>524</v>
      </c>
      <c r="K375" s="5" t="s">
        <v>525</v>
      </c>
      <c r="L375" s="5" t="s">
        <v>282</v>
      </c>
      <c r="M375" s="5" t="s">
        <v>283</v>
      </c>
      <c r="N375" s="5" t="s">
        <v>284</v>
      </c>
      <c r="O375" s="5" t="s">
        <v>285</v>
      </c>
      <c r="P375" s="5" t="s">
        <v>526</v>
      </c>
      <c r="Q375" s="5" t="s">
        <v>527</v>
      </c>
      <c r="R375" s="5" t="s">
        <v>528</v>
      </c>
      <c r="S375" s="5" t="s">
        <v>286</v>
      </c>
      <c r="T375" s="5" t="s">
        <v>287</v>
      </c>
      <c r="U375" s="5" t="s">
        <v>349</v>
      </c>
      <c r="V375" s="5" t="s">
        <v>529</v>
      </c>
      <c r="W375" s="5" t="s">
        <v>368</v>
      </c>
    </row>
    <row r="376" spans="1:23" ht="11.15" customHeight="1" x14ac:dyDescent="0.2">
      <c r="A376" s="17" t="s">
        <v>350</v>
      </c>
      <c r="B376" s="6">
        <v>2188</v>
      </c>
      <c r="C376" s="6">
        <v>946</v>
      </c>
      <c r="D376" s="6">
        <v>310</v>
      </c>
      <c r="E376" s="6">
        <v>143</v>
      </c>
      <c r="F376" s="6">
        <v>401</v>
      </c>
      <c r="G376" s="6">
        <v>209</v>
      </c>
      <c r="H376" s="6">
        <v>327</v>
      </c>
      <c r="I376" s="6">
        <v>516</v>
      </c>
      <c r="J376" s="6">
        <v>264</v>
      </c>
      <c r="K376" s="6">
        <v>134</v>
      </c>
      <c r="L376" s="6">
        <v>1040</v>
      </c>
      <c r="M376" s="6">
        <v>528</v>
      </c>
      <c r="N376" s="6">
        <v>218</v>
      </c>
      <c r="O376" s="6">
        <v>564</v>
      </c>
      <c r="P376" s="6">
        <v>708</v>
      </c>
      <c r="Q376" s="6">
        <v>442</v>
      </c>
      <c r="R376" s="6">
        <v>185</v>
      </c>
      <c r="S376" s="6">
        <v>218</v>
      </c>
      <c r="T376" s="6">
        <v>123</v>
      </c>
      <c r="U376" s="6">
        <v>30</v>
      </c>
      <c r="V376" s="6">
        <v>95</v>
      </c>
      <c r="W376" s="6">
        <v>303</v>
      </c>
    </row>
    <row r="377" spans="1:23" ht="11.15" customHeight="1" x14ac:dyDescent="0.2">
      <c r="A377" s="18" t="s">
        <v>351</v>
      </c>
      <c r="B377" s="7">
        <v>100</v>
      </c>
      <c r="C377" s="7">
        <v>43.235832000000002</v>
      </c>
      <c r="D377" s="7">
        <v>14.168189999999999</v>
      </c>
      <c r="E377" s="7">
        <v>6.5356490000000003</v>
      </c>
      <c r="F377" s="7">
        <v>18.327238999999999</v>
      </c>
      <c r="G377" s="7">
        <v>9.5521019999999996</v>
      </c>
      <c r="H377" s="7">
        <v>14.945155</v>
      </c>
      <c r="I377" s="7">
        <v>23.583181</v>
      </c>
      <c r="J377" s="7">
        <v>12.065814</v>
      </c>
      <c r="K377" s="7">
        <v>6.124314</v>
      </c>
      <c r="L377" s="7">
        <v>47.531993</v>
      </c>
      <c r="M377" s="7">
        <v>24.131627000000002</v>
      </c>
      <c r="N377" s="7">
        <v>9.9634370000000008</v>
      </c>
      <c r="O377" s="7">
        <v>25.776965000000001</v>
      </c>
      <c r="P377" s="7">
        <v>32.358317999999997</v>
      </c>
      <c r="Q377" s="7">
        <v>20.201097000000001</v>
      </c>
      <c r="R377" s="7">
        <v>8.4552099999999992</v>
      </c>
      <c r="S377" s="7">
        <v>9.9634370000000008</v>
      </c>
      <c r="T377" s="7">
        <v>5.6215719999999996</v>
      </c>
      <c r="U377" s="7">
        <v>1.3711150000000001</v>
      </c>
      <c r="V377" s="7">
        <v>4.3418650000000003</v>
      </c>
      <c r="W377" s="7">
        <v>13.848262999999999</v>
      </c>
    </row>
    <row r="378" spans="1:23" ht="11.15" customHeight="1" x14ac:dyDescent="0.2"/>
    <row r="379" spans="1:23" ht="11.15" customHeight="1" x14ac:dyDescent="0.2">
      <c r="A379" s="15" t="s">
        <v>60</v>
      </c>
      <c r="B379" s="8"/>
    </row>
    <row r="380" spans="1:23" ht="11.15" customHeight="1" x14ac:dyDescent="0.2">
      <c r="A380" s="14" t="str">
        <f xml:space="preserve"> HYPERLINK("#'目次'!B49","[44]")</f>
        <v>[44]</v>
      </c>
    </row>
    <row r="381" spans="1:23" ht="11.15" customHeight="1" x14ac:dyDescent="0.2">
      <c r="A381" s="15" t="s">
        <v>60</v>
      </c>
      <c r="B381" s="22" t="s">
        <v>0</v>
      </c>
    </row>
    <row r="382" spans="1:23" ht="11.15" customHeight="1" x14ac:dyDescent="0.2">
      <c r="A382" s="15" t="s">
        <v>60</v>
      </c>
      <c r="B382" s="22" t="s">
        <v>277</v>
      </c>
    </row>
    <row r="383" spans="1:23" ht="11.15" customHeight="1" x14ac:dyDescent="0.2">
      <c r="A383" s="15" t="s">
        <v>60</v>
      </c>
      <c r="B383" s="22" t="s">
        <v>278</v>
      </c>
    </row>
    <row r="384" spans="1:23" ht="11.15" customHeight="1" x14ac:dyDescent="0.2">
      <c r="A384" s="15" t="s">
        <v>60</v>
      </c>
      <c r="B384" s="22" t="s">
        <v>288</v>
      </c>
    </row>
    <row r="385" spans="1:23" s="10" customFormat="1" ht="100" x14ac:dyDescent="0.2">
      <c r="A385" s="16" t="s">
        <v>60</v>
      </c>
      <c r="B385" s="5" t="s">
        <v>346</v>
      </c>
      <c r="C385" s="5" t="s">
        <v>519</v>
      </c>
      <c r="D385" s="5" t="s">
        <v>520</v>
      </c>
      <c r="E385" s="5" t="s">
        <v>521</v>
      </c>
      <c r="F385" s="5" t="s">
        <v>280</v>
      </c>
      <c r="G385" s="5" t="s">
        <v>281</v>
      </c>
      <c r="H385" s="5" t="s">
        <v>522</v>
      </c>
      <c r="I385" s="5" t="s">
        <v>523</v>
      </c>
      <c r="J385" s="5" t="s">
        <v>524</v>
      </c>
      <c r="K385" s="5" t="s">
        <v>525</v>
      </c>
      <c r="L385" s="5" t="s">
        <v>282</v>
      </c>
      <c r="M385" s="5" t="s">
        <v>283</v>
      </c>
      <c r="N385" s="5" t="s">
        <v>284</v>
      </c>
      <c r="O385" s="5" t="s">
        <v>285</v>
      </c>
      <c r="P385" s="5" t="s">
        <v>526</v>
      </c>
      <c r="Q385" s="5" t="s">
        <v>527</v>
      </c>
      <c r="R385" s="5" t="s">
        <v>528</v>
      </c>
      <c r="S385" s="5" t="s">
        <v>286</v>
      </c>
      <c r="T385" s="5" t="s">
        <v>287</v>
      </c>
      <c r="U385" s="5" t="s">
        <v>349</v>
      </c>
      <c r="V385" s="5" t="s">
        <v>529</v>
      </c>
      <c r="W385" s="5" t="s">
        <v>368</v>
      </c>
    </row>
    <row r="386" spans="1:23" ht="11.15" customHeight="1" x14ac:dyDescent="0.2">
      <c r="A386" s="17" t="s">
        <v>350</v>
      </c>
      <c r="B386" s="6">
        <v>2188</v>
      </c>
      <c r="C386" s="6">
        <v>828</v>
      </c>
      <c r="D386" s="6">
        <v>1323</v>
      </c>
      <c r="E386" s="6">
        <v>328</v>
      </c>
      <c r="F386" s="6">
        <v>577</v>
      </c>
      <c r="G386" s="6">
        <v>984</v>
      </c>
      <c r="H386" s="6">
        <v>895</v>
      </c>
      <c r="I386" s="6">
        <v>366</v>
      </c>
      <c r="J386" s="6">
        <v>888</v>
      </c>
      <c r="K386" s="6">
        <v>1156</v>
      </c>
      <c r="L386" s="6">
        <v>269</v>
      </c>
      <c r="M386" s="6">
        <v>512</v>
      </c>
      <c r="N386" s="6">
        <v>251</v>
      </c>
      <c r="O386" s="6">
        <v>377</v>
      </c>
      <c r="P386" s="6">
        <v>583</v>
      </c>
      <c r="Q386" s="6">
        <v>575</v>
      </c>
      <c r="R386" s="6">
        <v>533</v>
      </c>
      <c r="S386" s="6">
        <v>484</v>
      </c>
      <c r="T386" s="6">
        <v>548</v>
      </c>
      <c r="U386" s="6">
        <v>232</v>
      </c>
      <c r="V386" s="6">
        <v>132</v>
      </c>
      <c r="W386" s="6">
        <v>267</v>
      </c>
    </row>
    <row r="387" spans="1:23" ht="11.15" customHeight="1" x14ac:dyDescent="0.2">
      <c r="A387" s="18" t="s">
        <v>351</v>
      </c>
      <c r="B387" s="7">
        <v>100</v>
      </c>
      <c r="C387" s="7">
        <v>37.842779</v>
      </c>
      <c r="D387" s="7">
        <v>60.466178999999997</v>
      </c>
      <c r="E387" s="7">
        <v>14.990859</v>
      </c>
      <c r="F387" s="7">
        <v>26.371115</v>
      </c>
      <c r="G387" s="7">
        <v>44.972577999999999</v>
      </c>
      <c r="H387" s="7">
        <v>40.904935999999999</v>
      </c>
      <c r="I387" s="7">
        <v>16.727605000000001</v>
      </c>
      <c r="J387" s="7">
        <v>40.585008999999999</v>
      </c>
      <c r="K387" s="7">
        <v>52.833638000000001</v>
      </c>
      <c r="L387" s="7">
        <v>12.294333</v>
      </c>
      <c r="M387" s="7">
        <v>23.400366000000002</v>
      </c>
      <c r="N387" s="7">
        <v>11.471664000000001</v>
      </c>
      <c r="O387" s="7">
        <v>17.230346999999998</v>
      </c>
      <c r="P387" s="7">
        <v>26.645337999999999</v>
      </c>
      <c r="Q387" s="7">
        <v>26.279706999999998</v>
      </c>
      <c r="R387" s="7">
        <v>24.360146</v>
      </c>
      <c r="S387" s="7">
        <v>22.120657999999999</v>
      </c>
      <c r="T387" s="7">
        <v>25.045704000000001</v>
      </c>
      <c r="U387" s="7">
        <v>10.603291</v>
      </c>
      <c r="V387" s="7">
        <v>6.0329069999999998</v>
      </c>
      <c r="W387" s="7">
        <v>12.202925</v>
      </c>
    </row>
    <row r="388" spans="1:23" ht="11.15" customHeight="1" x14ac:dyDescent="0.2"/>
    <row r="389" spans="1:23" ht="11.15" customHeight="1" x14ac:dyDescent="0.2">
      <c r="A389" s="15" t="s">
        <v>60</v>
      </c>
      <c r="B389" s="8"/>
    </row>
    <row r="390" spans="1:23" ht="11.15" customHeight="1" x14ac:dyDescent="0.2">
      <c r="A390" s="14" t="str">
        <f xml:space="preserve"> HYPERLINK("#'目次'!B50","[45]")</f>
        <v>[45]</v>
      </c>
    </row>
    <row r="391" spans="1:23" ht="11.15" customHeight="1" x14ac:dyDescent="0.2">
      <c r="A391" s="15" t="s">
        <v>60</v>
      </c>
      <c r="B391" s="22" t="s">
        <v>0</v>
      </c>
    </row>
    <row r="392" spans="1:23" ht="11.15" customHeight="1" x14ac:dyDescent="0.2">
      <c r="A392" s="15" t="s">
        <v>60</v>
      </c>
      <c r="B392" s="22" t="s">
        <v>289</v>
      </c>
    </row>
    <row r="393" spans="1:23" ht="11.15" customHeight="1" x14ac:dyDescent="0.2">
      <c r="A393" s="15" t="s">
        <v>60</v>
      </c>
      <c r="B393" s="22" t="s">
        <v>278</v>
      </c>
    </row>
    <row r="394" spans="1:23" s="10" customFormat="1" ht="100" x14ac:dyDescent="0.2">
      <c r="A394" s="16" t="s">
        <v>60</v>
      </c>
      <c r="B394" s="5" t="s">
        <v>346</v>
      </c>
      <c r="C394" s="5" t="s">
        <v>530</v>
      </c>
      <c r="D394" s="5" t="s">
        <v>531</v>
      </c>
      <c r="E394" s="5" t="s">
        <v>290</v>
      </c>
      <c r="F394" s="5" t="s">
        <v>291</v>
      </c>
      <c r="G394" s="5" t="s">
        <v>292</v>
      </c>
      <c r="H394" s="5" t="s">
        <v>532</v>
      </c>
      <c r="I394" s="5" t="s">
        <v>533</v>
      </c>
      <c r="J394" s="5" t="s">
        <v>293</v>
      </c>
      <c r="K394" s="5" t="s">
        <v>294</v>
      </c>
      <c r="L394" s="5" t="s">
        <v>349</v>
      </c>
      <c r="M394" s="5" t="s">
        <v>534</v>
      </c>
      <c r="N394" s="5" t="s">
        <v>368</v>
      </c>
      <c r="O394" s="5" t="s">
        <v>535</v>
      </c>
    </row>
    <row r="395" spans="1:23" ht="11.15" customHeight="1" x14ac:dyDescent="0.2">
      <c r="A395" s="17" t="s">
        <v>350</v>
      </c>
      <c r="B395" s="6">
        <v>2188</v>
      </c>
      <c r="C395" s="6">
        <v>1031</v>
      </c>
      <c r="D395" s="6">
        <v>1631</v>
      </c>
      <c r="E395" s="6">
        <v>166</v>
      </c>
      <c r="F395" s="6">
        <v>801</v>
      </c>
      <c r="G395" s="6">
        <v>944</v>
      </c>
      <c r="H395" s="6">
        <v>907</v>
      </c>
      <c r="I395" s="6">
        <v>520</v>
      </c>
      <c r="J395" s="6">
        <v>556</v>
      </c>
      <c r="K395" s="6">
        <v>362</v>
      </c>
      <c r="L395" s="6">
        <v>78</v>
      </c>
      <c r="M395" s="6">
        <v>101</v>
      </c>
      <c r="N395" s="6">
        <v>60</v>
      </c>
      <c r="O395" s="6">
        <v>2027</v>
      </c>
    </row>
    <row r="396" spans="1:23" ht="11.15" customHeight="1" x14ac:dyDescent="0.2">
      <c r="A396" s="18" t="s">
        <v>351</v>
      </c>
      <c r="B396" s="7">
        <v>100</v>
      </c>
      <c r="C396" s="7">
        <v>47.120657999999999</v>
      </c>
      <c r="D396" s="7">
        <v>74.542962000000003</v>
      </c>
      <c r="E396" s="7">
        <v>7.5868370000000001</v>
      </c>
      <c r="F396" s="7">
        <v>36.608775000000001</v>
      </c>
      <c r="G396" s="7">
        <v>43.144424000000001</v>
      </c>
      <c r="H396" s="7">
        <v>41.453381999999998</v>
      </c>
      <c r="I396" s="7">
        <v>23.765996000000001</v>
      </c>
      <c r="J396" s="7">
        <v>25.411335000000001</v>
      </c>
      <c r="K396" s="7">
        <v>16.544789999999999</v>
      </c>
      <c r="L396" s="7">
        <v>3.564899</v>
      </c>
      <c r="M396" s="7">
        <v>4.6160880000000004</v>
      </c>
      <c r="N396" s="7">
        <v>2.7422300000000002</v>
      </c>
      <c r="O396" s="7">
        <v>92.641682000000003</v>
      </c>
    </row>
    <row r="397" spans="1:23" ht="11.15" customHeight="1" x14ac:dyDescent="0.2"/>
    <row r="398" spans="1:23" ht="11.15" customHeight="1" x14ac:dyDescent="0.2">
      <c r="A398" s="15" t="s">
        <v>60</v>
      </c>
      <c r="B398" s="8"/>
    </row>
    <row r="399" spans="1:23" ht="11.15" customHeight="1" x14ac:dyDescent="0.2">
      <c r="A399" s="14" t="str">
        <f xml:space="preserve"> HYPERLINK("#'目次'!B51","[46]")</f>
        <v>[46]</v>
      </c>
    </row>
    <row r="400" spans="1:23" ht="11.15" customHeight="1" x14ac:dyDescent="0.2">
      <c r="A400" s="15" t="s">
        <v>60</v>
      </c>
      <c r="B400" s="22" t="s">
        <v>295</v>
      </c>
    </row>
    <row r="401" spans="1:12" ht="11.15" customHeight="1" x14ac:dyDescent="0.2">
      <c r="A401" s="15" t="s">
        <v>60</v>
      </c>
      <c r="B401" s="22" t="s">
        <v>296</v>
      </c>
    </row>
    <row r="402" spans="1:12" ht="11.15" customHeight="1" x14ac:dyDescent="0.2">
      <c r="A402" s="15" t="s">
        <v>60</v>
      </c>
      <c r="B402" s="22" t="s">
        <v>297</v>
      </c>
    </row>
    <row r="403" spans="1:12" s="10" customFormat="1" ht="150" x14ac:dyDescent="0.2">
      <c r="A403" s="16" t="s">
        <v>60</v>
      </c>
      <c r="B403" s="5" t="s">
        <v>346</v>
      </c>
      <c r="C403" s="5" t="s">
        <v>536</v>
      </c>
      <c r="D403" s="5" t="s">
        <v>298</v>
      </c>
      <c r="E403" s="5" t="s">
        <v>299</v>
      </c>
      <c r="F403" s="5" t="s">
        <v>300</v>
      </c>
      <c r="G403" s="5" t="s">
        <v>301</v>
      </c>
      <c r="H403" s="5" t="s">
        <v>302</v>
      </c>
      <c r="I403" s="5" t="s">
        <v>303</v>
      </c>
      <c r="J403" s="5" t="s">
        <v>368</v>
      </c>
    </row>
    <row r="404" spans="1:12" ht="11.15" customHeight="1" x14ac:dyDescent="0.2">
      <c r="A404" s="17" t="s">
        <v>350</v>
      </c>
      <c r="B404" s="6">
        <v>2188</v>
      </c>
      <c r="C404" s="6">
        <v>529</v>
      </c>
      <c r="D404" s="6">
        <v>1765</v>
      </c>
      <c r="E404" s="6">
        <v>473</v>
      </c>
      <c r="F404" s="6">
        <v>557</v>
      </c>
      <c r="G404" s="6">
        <v>272</v>
      </c>
      <c r="H404" s="6">
        <v>171</v>
      </c>
      <c r="I404" s="6">
        <v>834</v>
      </c>
      <c r="J404" s="6">
        <v>174</v>
      </c>
    </row>
    <row r="405" spans="1:12" ht="11.15" customHeight="1" x14ac:dyDescent="0.2">
      <c r="A405" s="18" t="s">
        <v>351</v>
      </c>
      <c r="B405" s="7">
        <v>100</v>
      </c>
      <c r="C405" s="7">
        <v>24.177330999999999</v>
      </c>
      <c r="D405" s="7">
        <v>80.667276000000001</v>
      </c>
      <c r="E405" s="7">
        <v>21.617916000000001</v>
      </c>
      <c r="F405" s="7">
        <v>25.457038000000001</v>
      </c>
      <c r="G405" s="7">
        <v>12.431444000000001</v>
      </c>
      <c r="H405" s="7">
        <v>7.8153560000000004</v>
      </c>
      <c r="I405" s="7">
        <v>38.117001999999999</v>
      </c>
      <c r="J405" s="7">
        <v>7.9524679999999996</v>
      </c>
    </row>
    <row r="406" spans="1:12" ht="11.15" customHeight="1" x14ac:dyDescent="0.2"/>
    <row r="407" spans="1:12" ht="11.15" customHeight="1" x14ac:dyDescent="0.2">
      <c r="A407" s="15" t="s">
        <v>60</v>
      </c>
      <c r="B407" s="8"/>
    </row>
    <row r="408" spans="1:12" ht="11.15" customHeight="1" x14ac:dyDescent="0.2">
      <c r="A408" s="14" t="str">
        <f xml:space="preserve"> HYPERLINK("#'目次'!B52","[47]")</f>
        <v>[47]</v>
      </c>
    </row>
    <row r="409" spans="1:12" ht="11.15" customHeight="1" x14ac:dyDescent="0.2">
      <c r="A409" s="15" t="s">
        <v>60</v>
      </c>
      <c r="B409" s="22" t="s">
        <v>0</v>
      </c>
    </row>
    <row r="410" spans="1:12" ht="11.15" customHeight="1" x14ac:dyDescent="0.2">
      <c r="A410" s="15" t="s">
        <v>60</v>
      </c>
      <c r="B410" s="22" t="s">
        <v>537</v>
      </c>
    </row>
    <row r="411" spans="1:12" ht="11.15" customHeight="1" x14ac:dyDescent="0.2">
      <c r="A411" s="15" t="s">
        <v>60</v>
      </c>
      <c r="B411" s="22" t="s">
        <v>304</v>
      </c>
    </row>
    <row r="412" spans="1:12" s="10" customFormat="1" ht="90" customHeight="1" x14ac:dyDescent="0.2">
      <c r="A412" s="16" t="s">
        <v>60</v>
      </c>
      <c r="B412" s="5" t="s">
        <v>594</v>
      </c>
      <c r="C412" s="5" t="s">
        <v>595</v>
      </c>
      <c r="D412" s="5" t="s">
        <v>613</v>
      </c>
      <c r="E412" s="5" t="s">
        <v>614</v>
      </c>
      <c r="F412" s="5" t="s">
        <v>615</v>
      </c>
      <c r="G412" s="5" t="s">
        <v>616</v>
      </c>
      <c r="H412" s="5" t="s">
        <v>617</v>
      </c>
      <c r="I412" s="5" t="s">
        <v>618</v>
      </c>
      <c r="J412" s="5" t="s">
        <v>596</v>
      </c>
      <c r="K412" s="27" t="s">
        <v>597</v>
      </c>
      <c r="L412" s="30" t="s">
        <v>619</v>
      </c>
    </row>
    <row r="413" spans="1:12" ht="11.15" customHeight="1" x14ac:dyDescent="0.2">
      <c r="A413" s="17" t="s">
        <v>598</v>
      </c>
      <c r="B413" s="6">
        <v>2188</v>
      </c>
      <c r="C413" s="6">
        <v>117</v>
      </c>
      <c r="D413" s="6">
        <v>351</v>
      </c>
      <c r="E413" s="6">
        <v>274</v>
      </c>
      <c r="F413" s="6">
        <v>314</v>
      </c>
      <c r="G413" s="6">
        <v>208</v>
      </c>
      <c r="H413" s="6">
        <v>174</v>
      </c>
      <c r="I413" s="6">
        <v>147</v>
      </c>
      <c r="J413" s="6">
        <v>603</v>
      </c>
      <c r="K413" s="28"/>
      <c r="L413" s="31"/>
    </row>
    <row r="414" spans="1:12" ht="11.15" customHeight="1" x14ac:dyDescent="0.2">
      <c r="A414" s="18" t="s">
        <v>59</v>
      </c>
      <c r="B414" s="7">
        <v>100</v>
      </c>
      <c r="C414" s="7">
        <v>5.3473490000000004</v>
      </c>
      <c r="D414" s="7">
        <v>16.042048000000001</v>
      </c>
      <c r="E414" s="7">
        <v>12.522852</v>
      </c>
      <c r="F414" s="7">
        <v>14.351005000000001</v>
      </c>
      <c r="G414" s="7">
        <v>9.506399</v>
      </c>
      <c r="H414" s="7">
        <v>7.9524679999999996</v>
      </c>
      <c r="I414" s="7">
        <v>6.718464</v>
      </c>
      <c r="J414" s="7">
        <v>27.559415000000001</v>
      </c>
      <c r="K414" s="29">
        <v>1768.8233439999999</v>
      </c>
      <c r="L414" s="32">
        <v>1000</v>
      </c>
    </row>
    <row r="415" spans="1:12" ht="11.15" customHeight="1" x14ac:dyDescent="0.2"/>
    <row r="416" spans="1:12" ht="11.15" customHeight="1" x14ac:dyDescent="0.2">
      <c r="A416" s="15" t="s">
        <v>60</v>
      </c>
      <c r="B416" s="8"/>
    </row>
    <row r="417" spans="1:12" ht="11.15" customHeight="1" x14ac:dyDescent="0.2">
      <c r="A417" s="14" t="str">
        <f xml:space="preserve"> HYPERLINK("#'目次'!B53","[48]")</f>
        <v>[48]</v>
      </c>
    </row>
    <row r="418" spans="1:12" ht="11.15" customHeight="1" x14ac:dyDescent="0.2">
      <c r="A418" s="15" t="s">
        <v>60</v>
      </c>
      <c r="B418" s="22" t="s">
        <v>538</v>
      </c>
    </row>
    <row r="419" spans="1:12" ht="11.15" customHeight="1" x14ac:dyDescent="0.2">
      <c r="A419" s="15" t="s">
        <v>60</v>
      </c>
      <c r="B419" s="22" t="s">
        <v>305</v>
      </c>
    </row>
    <row r="420" spans="1:12" s="10" customFormat="1" ht="90" customHeight="1" x14ac:dyDescent="0.2">
      <c r="A420" s="16" t="s">
        <v>60</v>
      </c>
      <c r="B420" s="5" t="s">
        <v>594</v>
      </c>
      <c r="C420" s="5" t="s">
        <v>595</v>
      </c>
      <c r="D420" s="5" t="s">
        <v>613</v>
      </c>
      <c r="E420" s="5" t="s">
        <v>614</v>
      </c>
      <c r="F420" s="5" t="s">
        <v>615</v>
      </c>
      <c r="G420" s="5" t="s">
        <v>616</v>
      </c>
      <c r="H420" s="5" t="s">
        <v>617</v>
      </c>
      <c r="I420" s="5" t="s">
        <v>618</v>
      </c>
      <c r="J420" s="5" t="s">
        <v>596</v>
      </c>
      <c r="K420" s="5" t="s">
        <v>597</v>
      </c>
      <c r="L420" s="30" t="s">
        <v>619</v>
      </c>
    </row>
    <row r="421" spans="1:12" ht="11.15" customHeight="1" x14ac:dyDescent="0.2">
      <c r="A421" s="17" t="s">
        <v>598</v>
      </c>
      <c r="B421" s="6">
        <v>2188</v>
      </c>
      <c r="C421" s="6">
        <v>30</v>
      </c>
      <c r="D421" s="6">
        <v>106</v>
      </c>
      <c r="E421" s="6">
        <v>134</v>
      </c>
      <c r="F421" s="6">
        <v>349</v>
      </c>
      <c r="G421" s="6">
        <v>374</v>
      </c>
      <c r="H421" s="6">
        <v>319</v>
      </c>
      <c r="I421" s="6">
        <v>225</v>
      </c>
      <c r="J421" s="6">
        <v>651</v>
      </c>
      <c r="K421" s="6"/>
      <c r="L421" s="31"/>
    </row>
    <row r="422" spans="1:12" ht="11.15" customHeight="1" x14ac:dyDescent="0.2">
      <c r="A422" s="18" t="s">
        <v>59</v>
      </c>
      <c r="B422" s="7">
        <v>100</v>
      </c>
      <c r="C422" s="7">
        <v>1.3711150000000001</v>
      </c>
      <c r="D422" s="7">
        <v>4.8446069999999999</v>
      </c>
      <c r="E422" s="7">
        <v>6.124314</v>
      </c>
      <c r="F422" s="7">
        <v>15.95064</v>
      </c>
      <c r="G422" s="7">
        <v>17.093236000000001</v>
      </c>
      <c r="H422" s="7">
        <v>14.579525</v>
      </c>
      <c r="I422" s="7">
        <v>10.283364000000001</v>
      </c>
      <c r="J422" s="7">
        <v>29.753198999999999</v>
      </c>
      <c r="K422" s="7">
        <v>2647.6135330000002</v>
      </c>
      <c r="L422" s="32">
        <v>2000</v>
      </c>
    </row>
    <row r="423" spans="1:12" ht="11.15" customHeight="1" x14ac:dyDescent="0.2"/>
    <row r="424" spans="1:12" ht="11.15" customHeight="1" x14ac:dyDescent="0.2">
      <c r="A424" s="15" t="s">
        <v>60</v>
      </c>
      <c r="B424" s="8"/>
    </row>
    <row r="425" spans="1:12" ht="11.15" customHeight="1" x14ac:dyDescent="0.2">
      <c r="A425" s="14" t="str">
        <f xml:space="preserve"> HYPERLINK("#'目次'!B54","[49]")</f>
        <v>[49]</v>
      </c>
    </row>
    <row r="426" spans="1:12" ht="11.15" customHeight="1" x14ac:dyDescent="0.2">
      <c r="A426" s="15" t="s">
        <v>60</v>
      </c>
      <c r="B426" s="22" t="s">
        <v>306</v>
      </c>
    </row>
    <row r="427" spans="1:12" ht="11.15" customHeight="1" x14ac:dyDescent="0.2">
      <c r="A427" s="15" t="s">
        <v>60</v>
      </c>
      <c r="B427" s="22" t="s">
        <v>307</v>
      </c>
    </row>
    <row r="428" spans="1:12" s="10" customFormat="1" ht="90" customHeight="1" x14ac:dyDescent="0.2">
      <c r="A428" s="16" t="s">
        <v>60</v>
      </c>
      <c r="B428" s="5" t="s">
        <v>346</v>
      </c>
      <c r="C428" s="5" t="s">
        <v>539</v>
      </c>
      <c r="D428" s="5" t="s">
        <v>540</v>
      </c>
      <c r="E428" s="5" t="s">
        <v>541</v>
      </c>
      <c r="F428" s="5" t="s">
        <v>542</v>
      </c>
      <c r="G428" s="5" t="s">
        <v>543</v>
      </c>
      <c r="H428" s="5" t="s">
        <v>349</v>
      </c>
      <c r="I428" s="5" t="s">
        <v>544</v>
      </c>
      <c r="J428" s="5" t="s">
        <v>368</v>
      </c>
    </row>
    <row r="429" spans="1:12" ht="11.15" customHeight="1" x14ac:dyDescent="0.2">
      <c r="A429" s="17" t="s">
        <v>350</v>
      </c>
      <c r="B429" s="6">
        <v>2188</v>
      </c>
      <c r="C429" s="6">
        <v>432</v>
      </c>
      <c r="D429" s="6">
        <v>285</v>
      </c>
      <c r="E429" s="6">
        <v>1110</v>
      </c>
      <c r="F429" s="6">
        <v>291</v>
      </c>
      <c r="G429" s="6">
        <v>1226</v>
      </c>
      <c r="H429" s="6">
        <v>41</v>
      </c>
      <c r="I429" s="6">
        <v>376</v>
      </c>
      <c r="J429" s="6">
        <v>140</v>
      </c>
    </row>
    <row r="430" spans="1:12" ht="11.15" customHeight="1" x14ac:dyDescent="0.2">
      <c r="A430" s="18" t="s">
        <v>351</v>
      </c>
      <c r="B430" s="7">
        <v>100</v>
      </c>
      <c r="C430" s="7">
        <v>19.744059</v>
      </c>
      <c r="D430" s="7">
        <v>13.025594</v>
      </c>
      <c r="E430" s="7">
        <v>50.731261000000003</v>
      </c>
      <c r="F430" s="7">
        <v>13.299817000000001</v>
      </c>
      <c r="G430" s="7">
        <v>56.032907000000002</v>
      </c>
      <c r="H430" s="7">
        <v>1.8738570000000001</v>
      </c>
      <c r="I430" s="7">
        <v>17.184643999999999</v>
      </c>
      <c r="J430" s="7">
        <v>6.3985370000000001</v>
      </c>
    </row>
    <row r="431" spans="1:12" ht="11.15" customHeight="1" x14ac:dyDescent="0.2"/>
    <row r="432" spans="1:12" ht="11.15" customHeight="1" x14ac:dyDescent="0.2">
      <c r="A432" s="15" t="s">
        <v>60</v>
      </c>
      <c r="B432" s="8"/>
    </row>
    <row r="433" spans="1:9" ht="11.15" customHeight="1" x14ac:dyDescent="0.2">
      <c r="A433" s="14" t="str">
        <f xml:space="preserve"> HYPERLINK("#'目次'!B55","[50]")</f>
        <v>[50]</v>
      </c>
    </row>
    <row r="434" spans="1:9" ht="11.15" customHeight="1" x14ac:dyDescent="0.2">
      <c r="A434" s="15" t="s">
        <v>60</v>
      </c>
      <c r="B434" s="22" t="s">
        <v>308</v>
      </c>
    </row>
    <row r="435" spans="1:9" ht="11.15" customHeight="1" x14ac:dyDescent="0.2">
      <c r="A435" s="15" t="s">
        <v>60</v>
      </c>
      <c r="B435" s="22" t="s">
        <v>309</v>
      </c>
    </row>
    <row r="436" spans="1:9" s="10" customFormat="1" ht="90" customHeight="1" x14ac:dyDescent="0.2">
      <c r="A436" s="16" t="s">
        <v>60</v>
      </c>
      <c r="B436" s="5" t="s">
        <v>346</v>
      </c>
      <c r="C436" s="5" t="s">
        <v>545</v>
      </c>
      <c r="D436" s="5" t="s">
        <v>546</v>
      </c>
      <c r="E436" s="5" t="s">
        <v>547</v>
      </c>
      <c r="F436" s="5" t="s">
        <v>548</v>
      </c>
      <c r="G436" s="5" t="s">
        <v>368</v>
      </c>
      <c r="H436" s="5" t="s">
        <v>499</v>
      </c>
      <c r="I436" s="5" t="s">
        <v>549</v>
      </c>
    </row>
    <row r="437" spans="1:9" ht="11.15" customHeight="1" x14ac:dyDescent="0.2">
      <c r="A437" s="17" t="s">
        <v>350</v>
      </c>
      <c r="B437" s="6">
        <v>2188</v>
      </c>
      <c r="C437" s="6">
        <v>130</v>
      </c>
      <c r="D437" s="6">
        <v>673</v>
      </c>
      <c r="E437" s="6">
        <v>480</v>
      </c>
      <c r="F437" s="6">
        <v>770</v>
      </c>
      <c r="G437" s="6">
        <v>135</v>
      </c>
      <c r="H437" s="6">
        <v>803</v>
      </c>
      <c r="I437" s="6">
        <v>1250</v>
      </c>
    </row>
    <row r="438" spans="1:9" ht="11.15" customHeight="1" x14ac:dyDescent="0.2">
      <c r="A438" s="18" t="s">
        <v>351</v>
      </c>
      <c r="B438" s="7">
        <v>100</v>
      </c>
      <c r="C438" s="7">
        <v>5.9414990000000003</v>
      </c>
      <c r="D438" s="7">
        <v>30.758683999999999</v>
      </c>
      <c r="E438" s="7">
        <v>21.937843000000001</v>
      </c>
      <c r="F438" s="7">
        <v>35.191955999999998</v>
      </c>
      <c r="G438" s="7">
        <v>6.1700179999999998</v>
      </c>
      <c r="H438" s="7">
        <v>36.700183000000003</v>
      </c>
      <c r="I438" s="7">
        <v>57.129798999999998</v>
      </c>
    </row>
    <row r="439" spans="1:9" ht="11.15" customHeight="1" x14ac:dyDescent="0.2"/>
    <row r="440" spans="1:9" ht="11.15" customHeight="1" x14ac:dyDescent="0.2">
      <c r="A440" s="15" t="s">
        <v>60</v>
      </c>
      <c r="B440" s="8"/>
    </row>
    <row r="441" spans="1:9" ht="11.15" customHeight="1" x14ac:dyDescent="0.2">
      <c r="A441" s="14" t="str">
        <f xml:space="preserve"> HYPERLINK("#'目次'!B56","[51]")</f>
        <v>[51]</v>
      </c>
    </row>
    <row r="442" spans="1:9" ht="11.15" customHeight="1" x14ac:dyDescent="0.2">
      <c r="A442" s="15" t="s">
        <v>60</v>
      </c>
      <c r="B442" s="22" t="s">
        <v>0</v>
      </c>
    </row>
    <row r="443" spans="1:9" ht="11.15" customHeight="1" x14ac:dyDescent="0.2">
      <c r="A443" s="15" t="s">
        <v>60</v>
      </c>
      <c r="B443" s="22" t="s">
        <v>310</v>
      </c>
    </row>
    <row r="444" spans="1:9" ht="11.15" customHeight="1" x14ac:dyDescent="0.2">
      <c r="A444" s="15" t="s">
        <v>60</v>
      </c>
      <c r="B444" s="22" t="s">
        <v>311</v>
      </c>
    </row>
    <row r="445" spans="1:9" s="10" customFormat="1" ht="90" customHeight="1" x14ac:dyDescent="0.2">
      <c r="A445" s="16" t="s">
        <v>60</v>
      </c>
      <c r="B445" s="5" t="s">
        <v>346</v>
      </c>
      <c r="C445" s="5" t="s">
        <v>550</v>
      </c>
      <c r="D445" s="5" t="s">
        <v>551</v>
      </c>
      <c r="E445" s="5" t="s">
        <v>312</v>
      </c>
      <c r="F445" s="5" t="s">
        <v>552</v>
      </c>
      <c r="G445" s="5" t="s">
        <v>313</v>
      </c>
      <c r="H445" s="5" t="s">
        <v>368</v>
      </c>
    </row>
    <row r="446" spans="1:9" ht="11.15" customHeight="1" x14ac:dyDescent="0.2">
      <c r="A446" s="17" t="s">
        <v>350</v>
      </c>
      <c r="B446" s="6">
        <v>2188</v>
      </c>
      <c r="C446" s="6">
        <v>722</v>
      </c>
      <c r="D446" s="6">
        <v>785</v>
      </c>
      <c r="E446" s="6">
        <v>66</v>
      </c>
      <c r="F446" s="6">
        <v>537</v>
      </c>
      <c r="G446" s="6">
        <v>314</v>
      </c>
      <c r="H446" s="6">
        <v>138</v>
      </c>
    </row>
    <row r="447" spans="1:9" ht="11.15" customHeight="1" x14ac:dyDescent="0.2">
      <c r="A447" s="18" t="s">
        <v>351</v>
      </c>
      <c r="B447" s="7">
        <v>100</v>
      </c>
      <c r="C447" s="7">
        <v>32.998171999999997</v>
      </c>
      <c r="D447" s="7">
        <v>35.877513999999998</v>
      </c>
      <c r="E447" s="7">
        <v>3.0164529999999998</v>
      </c>
      <c r="F447" s="7">
        <v>24.542961999999999</v>
      </c>
      <c r="G447" s="7">
        <v>14.351005000000001</v>
      </c>
      <c r="H447" s="7">
        <v>6.3071299999999999</v>
      </c>
    </row>
    <row r="448" spans="1:9" ht="11.15" customHeight="1" x14ac:dyDescent="0.2"/>
    <row r="449" spans="1:12" ht="11.15" customHeight="1" x14ac:dyDescent="0.2">
      <c r="A449" s="15" t="s">
        <v>60</v>
      </c>
      <c r="B449" s="8"/>
    </row>
    <row r="450" spans="1:12" ht="11.15" customHeight="1" x14ac:dyDescent="0.2">
      <c r="A450" s="14" t="str">
        <f xml:space="preserve"> HYPERLINK("#'目次'!B57","[52]")</f>
        <v>[52]</v>
      </c>
    </row>
    <row r="451" spans="1:12" ht="11.15" customHeight="1" x14ac:dyDescent="0.2">
      <c r="A451" s="15" t="s">
        <v>60</v>
      </c>
      <c r="B451" s="22" t="s">
        <v>314</v>
      </c>
    </row>
    <row r="452" spans="1:12" ht="11.15" customHeight="1" x14ac:dyDescent="0.2">
      <c r="A452" s="15" t="s">
        <v>60</v>
      </c>
      <c r="B452" s="22" t="s">
        <v>315</v>
      </c>
    </row>
    <row r="453" spans="1:12" ht="11.15" customHeight="1" x14ac:dyDescent="0.2">
      <c r="A453" s="15" t="s">
        <v>60</v>
      </c>
      <c r="B453" s="22" t="s">
        <v>316</v>
      </c>
    </row>
    <row r="454" spans="1:12" s="10" customFormat="1" ht="112.5" x14ac:dyDescent="0.2">
      <c r="A454" s="16" t="s">
        <v>60</v>
      </c>
      <c r="B454" s="5" t="s">
        <v>346</v>
      </c>
      <c r="C454" s="5" t="s">
        <v>317</v>
      </c>
      <c r="D454" s="5" t="s">
        <v>318</v>
      </c>
      <c r="E454" s="5" t="s">
        <v>553</v>
      </c>
      <c r="F454" s="5" t="s">
        <v>319</v>
      </c>
      <c r="G454" s="5" t="s">
        <v>320</v>
      </c>
      <c r="H454" s="5" t="s">
        <v>349</v>
      </c>
      <c r="I454" s="5" t="s">
        <v>554</v>
      </c>
      <c r="J454" s="5" t="s">
        <v>368</v>
      </c>
    </row>
    <row r="455" spans="1:12" ht="11.15" customHeight="1" x14ac:dyDescent="0.2">
      <c r="A455" s="17" t="s">
        <v>350</v>
      </c>
      <c r="B455" s="6">
        <v>2188</v>
      </c>
      <c r="C455" s="6">
        <v>150</v>
      </c>
      <c r="D455" s="6">
        <v>701</v>
      </c>
      <c r="E455" s="6">
        <v>796</v>
      </c>
      <c r="F455" s="6">
        <v>17</v>
      </c>
      <c r="G455" s="6">
        <v>46</v>
      </c>
      <c r="H455" s="6">
        <v>51</v>
      </c>
      <c r="I455" s="6">
        <v>236</v>
      </c>
      <c r="J455" s="6">
        <v>191</v>
      </c>
    </row>
    <row r="456" spans="1:12" ht="11.15" customHeight="1" x14ac:dyDescent="0.2">
      <c r="A456" s="18" t="s">
        <v>351</v>
      </c>
      <c r="B456" s="7">
        <v>100</v>
      </c>
      <c r="C456" s="7">
        <v>6.8555760000000001</v>
      </c>
      <c r="D456" s="7">
        <v>32.038390999999997</v>
      </c>
      <c r="E456" s="7">
        <v>36.380256000000003</v>
      </c>
      <c r="F456" s="7">
        <v>0.77696500000000002</v>
      </c>
      <c r="G456" s="7">
        <v>2.1023770000000002</v>
      </c>
      <c r="H456" s="7">
        <v>2.3308960000000001</v>
      </c>
      <c r="I456" s="7">
        <v>10.786106</v>
      </c>
      <c r="J456" s="7">
        <v>8.7294330000000002</v>
      </c>
    </row>
    <row r="457" spans="1:12" ht="11.15" customHeight="1" x14ac:dyDescent="0.2"/>
    <row r="458" spans="1:12" ht="11.15" customHeight="1" x14ac:dyDescent="0.2">
      <c r="A458" s="15" t="s">
        <v>60</v>
      </c>
      <c r="B458" s="8"/>
    </row>
    <row r="459" spans="1:12" ht="11.15" customHeight="1" x14ac:dyDescent="0.2">
      <c r="A459" s="14" t="str">
        <f xml:space="preserve"> HYPERLINK("#'目次'!B58","[53]")</f>
        <v>[53]</v>
      </c>
    </row>
    <row r="460" spans="1:12" ht="11.15" customHeight="1" x14ac:dyDescent="0.2">
      <c r="A460" s="15" t="s">
        <v>60</v>
      </c>
      <c r="B460" s="22" t="s">
        <v>321</v>
      </c>
    </row>
    <row r="461" spans="1:12" ht="11.15" customHeight="1" x14ac:dyDescent="0.2">
      <c r="A461" s="15" t="s">
        <v>60</v>
      </c>
      <c r="B461" s="22" t="s">
        <v>322</v>
      </c>
    </row>
    <row r="462" spans="1:12" s="10" customFormat="1" ht="150" x14ac:dyDescent="0.2">
      <c r="A462" s="16" t="s">
        <v>60</v>
      </c>
      <c r="B462" s="5" t="s">
        <v>346</v>
      </c>
      <c r="C462" s="5" t="s">
        <v>555</v>
      </c>
      <c r="D462" s="5" t="s">
        <v>556</v>
      </c>
      <c r="E462" s="5" t="s">
        <v>557</v>
      </c>
      <c r="F462" s="5" t="s">
        <v>323</v>
      </c>
      <c r="G462" s="5" t="s">
        <v>324</v>
      </c>
      <c r="H462" s="5" t="s">
        <v>325</v>
      </c>
      <c r="I462" s="5" t="s">
        <v>349</v>
      </c>
      <c r="J462" s="5" t="s">
        <v>558</v>
      </c>
      <c r="K462" s="5" t="s">
        <v>368</v>
      </c>
      <c r="L462" s="5" t="s">
        <v>559</v>
      </c>
    </row>
    <row r="463" spans="1:12" ht="11.15" customHeight="1" x14ac:dyDescent="0.2">
      <c r="A463" s="17" t="s">
        <v>350</v>
      </c>
      <c r="B463" s="6">
        <v>2188</v>
      </c>
      <c r="C463" s="6">
        <v>446</v>
      </c>
      <c r="D463" s="6">
        <v>447</v>
      </c>
      <c r="E463" s="6">
        <v>278</v>
      </c>
      <c r="F463" s="6">
        <v>611</v>
      </c>
      <c r="G463" s="6">
        <v>170</v>
      </c>
      <c r="H463" s="6">
        <v>71</v>
      </c>
      <c r="I463" s="6">
        <v>77</v>
      </c>
      <c r="J463" s="6">
        <v>819</v>
      </c>
      <c r="K463" s="6">
        <v>139</v>
      </c>
      <c r="L463" s="6">
        <v>1230</v>
      </c>
    </row>
    <row r="464" spans="1:12" ht="11.15" customHeight="1" x14ac:dyDescent="0.2">
      <c r="A464" s="18" t="s">
        <v>351</v>
      </c>
      <c r="B464" s="7">
        <v>100</v>
      </c>
      <c r="C464" s="7">
        <v>20.383911999999999</v>
      </c>
      <c r="D464" s="7">
        <v>20.429615999999999</v>
      </c>
      <c r="E464" s="7">
        <v>12.705667</v>
      </c>
      <c r="F464" s="7">
        <v>27.925045999999998</v>
      </c>
      <c r="G464" s="7">
        <v>7.7696529999999999</v>
      </c>
      <c r="H464" s="7">
        <v>3.2449729999999999</v>
      </c>
      <c r="I464" s="7">
        <v>3.519196</v>
      </c>
      <c r="J464" s="7">
        <v>37.431443999999999</v>
      </c>
      <c r="K464" s="7">
        <v>6.3528339999999996</v>
      </c>
      <c r="L464" s="7">
        <v>56.215722</v>
      </c>
    </row>
    <row r="465" spans="1:14" ht="11.15" customHeight="1" x14ac:dyDescent="0.2"/>
    <row r="466" spans="1:14" ht="11.15" customHeight="1" x14ac:dyDescent="0.2">
      <c r="A466" s="15" t="s">
        <v>60</v>
      </c>
      <c r="B466" s="8"/>
    </row>
    <row r="467" spans="1:14" ht="11.15" customHeight="1" x14ac:dyDescent="0.2">
      <c r="A467" s="14" t="str">
        <f xml:space="preserve"> HYPERLINK("#'目次'!B59","[54]")</f>
        <v>[54]</v>
      </c>
    </row>
    <row r="468" spans="1:14" ht="11.15" customHeight="1" x14ac:dyDescent="0.2">
      <c r="A468" s="15" t="s">
        <v>60</v>
      </c>
      <c r="B468" s="22" t="s">
        <v>0</v>
      </c>
    </row>
    <row r="469" spans="1:14" ht="11.15" customHeight="1" x14ac:dyDescent="0.2">
      <c r="A469" s="15" t="s">
        <v>60</v>
      </c>
      <c r="B469" s="22" t="s">
        <v>326</v>
      </c>
    </row>
    <row r="470" spans="1:14" ht="11.15" customHeight="1" x14ac:dyDescent="0.2">
      <c r="A470" s="15" t="s">
        <v>60</v>
      </c>
      <c r="B470" s="22" t="s">
        <v>327</v>
      </c>
    </row>
    <row r="471" spans="1:14" ht="11.15" customHeight="1" x14ac:dyDescent="0.2">
      <c r="A471" s="15" t="s">
        <v>60</v>
      </c>
      <c r="B471" s="22" t="s">
        <v>328</v>
      </c>
    </row>
    <row r="472" spans="1:14" s="10" customFormat="1" ht="137.5" x14ac:dyDescent="0.2">
      <c r="A472" s="16" t="s">
        <v>60</v>
      </c>
      <c r="B472" s="5" t="s">
        <v>346</v>
      </c>
      <c r="C472" s="5" t="s">
        <v>329</v>
      </c>
      <c r="D472" s="5" t="s">
        <v>330</v>
      </c>
      <c r="E472" s="5" t="s">
        <v>331</v>
      </c>
      <c r="F472" s="5" t="s">
        <v>332</v>
      </c>
      <c r="G472" s="5" t="s">
        <v>333</v>
      </c>
      <c r="H472" s="5" t="s">
        <v>334</v>
      </c>
      <c r="I472" s="5" t="s">
        <v>335</v>
      </c>
      <c r="J472" s="5" t="s">
        <v>560</v>
      </c>
      <c r="K472" s="5" t="s">
        <v>336</v>
      </c>
      <c r="L472" s="5" t="s">
        <v>337</v>
      </c>
      <c r="M472" s="5" t="s">
        <v>561</v>
      </c>
      <c r="N472" s="5" t="s">
        <v>368</v>
      </c>
    </row>
    <row r="473" spans="1:14" ht="11.15" customHeight="1" x14ac:dyDescent="0.2">
      <c r="A473" s="17" t="s">
        <v>350</v>
      </c>
      <c r="B473" s="6">
        <v>2188</v>
      </c>
      <c r="C473" s="6">
        <v>1564</v>
      </c>
      <c r="D473" s="6">
        <v>94</v>
      </c>
      <c r="E473" s="6">
        <v>121</v>
      </c>
      <c r="F473" s="6">
        <v>55</v>
      </c>
      <c r="G473" s="6">
        <v>5</v>
      </c>
      <c r="H473" s="6">
        <v>7</v>
      </c>
      <c r="I473" s="6">
        <v>19</v>
      </c>
      <c r="J473" s="6">
        <v>14</v>
      </c>
      <c r="K473" s="6">
        <v>27</v>
      </c>
      <c r="L473" s="6">
        <v>45</v>
      </c>
      <c r="M473" s="6">
        <v>164</v>
      </c>
      <c r="N473" s="6">
        <v>73</v>
      </c>
    </row>
    <row r="474" spans="1:14" ht="11.15" customHeight="1" x14ac:dyDescent="0.2">
      <c r="A474" s="18" t="s">
        <v>351</v>
      </c>
      <c r="B474" s="7">
        <v>100</v>
      </c>
      <c r="C474" s="7">
        <v>71.480804000000006</v>
      </c>
      <c r="D474" s="7">
        <v>4.2961609999999997</v>
      </c>
      <c r="E474" s="7">
        <v>5.5301650000000002</v>
      </c>
      <c r="F474" s="7">
        <v>2.5137109999999998</v>
      </c>
      <c r="G474" s="7">
        <v>0.228519</v>
      </c>
      <c r="H474" s="7">
        <v>0.31992700000000002</v>
      </c>
      <c r="I474" s="7">
        <v>0.86837299999999995</v>
      </c>
      <c r="J474" s="7">
        <v>0.63985400000000003</v>
      </c>
      <c r="K474" s="7">
        <v>1.2340040000000001</v>
      </c>
      <c r="L474" s="7">
        <v>2.056673</v>
      </c>
      <c r="M474" s="7">
        <v>7.4954299999999998</v>
      </c>
      <c r="N474" s="7">
        <v>3.3363800000000001</v>
      </c>
    </row>
    <row r="475" spans="1:14" ht="11.15" customHeight="1" x14ac:dyDescent="0.2"/>
    <row r="476" spans="1:14" ht="11.15" customHeight="1" x14ac:dyDescent="0.2">
      <c r="A476" s="15" t="s">
        <v>60</v>
      </c>
      <c r="B476" s="8"/>
    </row>
    <row r="477" spans="1:14" ht="11.15" customHeight="1" x14ac:dyDescent="0.2">
      <c r="A477" s="14" t="str">
        <f xml:space="preserve"> HYPERLINK("#'目次'!B60","[55]")</f>
        <v>[55]</v>
      </c>
    </row>
    <row r="478" spans="1:14" ht="11.15" customHeight="1" x14ac:dyDescent="0.2">
      <c r="A478" s="15" t="s">
        <v>60</v>
      </c>
      <c r="B478" s="22" t="s">
        <v>326</v>
      </c>
    </row>
    <row r="479" spans="1:14" ht="11.15" customHeight="1" x14ac:dyDescent="0.2">
      <c r="A479" s="15" t="s">
        <v>60</v>
      </c>
      <c r="B479" s="22" t="s">
        <v>327</v>
      </c>
    </row>
    <row r="480" spans="1:14" ht="11.15" customHeight="1" x14ac:dyDescent="0.2">
      <c r="A480" s="15" t="s">
        <v>60</v>
      </c>
      <c r="B480" s="22" t="s">
        <v>338</v>
      </c>
    </row>
    <row r="481" spans="1:14" s="10" customFormat="1" ht="137.5" x14ac:dyDescent="0.2">
      <c r="A481" s="16" t="s">
        <v>60</v>
      </c>
      <c r="B481" s="5" t="s">
        <v>346</v>
      </c>
      <c r="C481" s="5" t="s">
        <v>329</v>
      </c>
      <c r="D481" s="5" t="s">
        <v>330</v>
      </c>
      <c r="E481" s="5" t="s">
        <v>331</v>
      </c>
      <c r="F481" s="5" t="s">
        <v>332</v>
      </c>
      <c r="G481" s="5" t="s">
        <v>333</v>
      </c>
      <c r="H481" s="5" t="s">
        <v>334</v>
      </c>
      <c r="I481" s="5" t="s">
        <v>335</v>
      </c>
      <c r="J481" s="5" t="s">
        <v>560</v>
      </c>
      <c r="K481" s="5" t="s">
        <v>336</v>
      </c>
      <c r="L481" s="5" t="s">
        <v>337</v>
      </c>
      <c r="M481" s="5" t="s">
        <v>561</v>
      </c>
      <c r="N481" s="5" t="s">
        <v>368</v>
      </c>
    </row>
    <row r="482" spans="1:14" ht="11.15" customHeight="1" x14ac:dyDescent="0.2">
      <c r="A482" s="17" t="s">
        <v>350</v>
      </c>
      <c r="B482" s="6">
        <v>2188</v>
      </c>
      <c r="C482" s="6">
        <v>265</v>
      </c>
      <c r="D482" s="6">
        <v>374</v>
      </c>
      <c r="E482" s="6">
        <v>662</v>
      </c>
      <c r="F482" s="6">
        <v>94</v>
      </c>
      <c r="G482" s="6">
        <v>19</v>
      </c>
      <c r="H482" s="6">
        <v>26</v>
      </c>
      <c r="I482" s="6">
        <v>71</v>
      </c>
      <c r="J482" s="6">
        <v>39</v>
      </c>
      <c r="K482" s="6">
        <v>66</v>
      </c>
      <c r="L482" s="6">
        <v>99</v>
      </c>
      <c r="M482" s="6">
        <v>324</v>
      </c>
      <c r="N482" s="6">
        <v>149</v>
      </c>
    </row>
    <row r="483" spans="1:14" ht="11.15" customHeight="1" x14ac:dyDescent="0.2">
      <c r="A483" s="18" t="s">
        <v>351</v>
      </c>
      <c r="B483" s="7">
        <v>100</v>
      </c>
      <c r="C483" s="7">
        <v>12.111516999999999</v>
      </c>
      <c r="D483" s="7">
        <v>17.093236000000001</v>
      </c>
      <c r="E483" s="7">
        <v>30.255941</v>
      </c>
      <c r="F483" s="7">
        <v>4.2961609999999997</v>
      </c>
      <c r="G483" s="7">
        <v>0.86837299999999995</v>
      </c>
      <c r="H483" s="7">
        <v>1.1882999999999999</v>
      </c>
      <c r="I483" s="7">
        <v>3.2449729999999999</v>
      </c>
      <c r="J483" s="7">
        <v>1.7824500000000001</v>
      </c>
      <c r="K483" s="7">
        <v>3.0164529999999998</v>
      </c>
      <c r="L483" s="7">
        <v>4.52468</v>
      </c>
      <c r="M483" s="7">
        <v>14.808044000000001</v>
      </c>
      <c r="N483" s="7">
        <v>6.8098720000000004</v>
      </c>
    </row>
    <row r="484" spans="1:14" ht="11.15" customHeight="1" x14ac:dyDescent="0.2"/>
    <row r="485" spans="1:14" ht="11.15" customHeight="1" x14ac:dyDescent="0.2">
      <c r="A485" s="15" t="s">
        <v>60</v>
      </c>
      <c r="B485" s="8"/>
    </row>
    <row r="486" spans="1:14" ht="11.15" customHeight="1" x14ac:dyDescent="0.2">
      <c r="A486" s="14" t="str">
        <f xml:space="preserve"> HYPERLINK("#'目次'!B61","[56]")</f>
        <v>[56]</v>
      </c>
    </row>
    <row r="487" spans="1:14" ht="11.15" customHeight="1" x14ac:dyDescent="0.2">
      <c r="A487" s="15" t="s">
        <v>60</v>
      </c>
      <c r="B487" s="22" t="s">
        <v>326</v>
      </c>
    </row>
    <row r="488" spans="1:14" ht="11.15" customHeight="1" x14ac:dyDescent="0.2">
      <c r="A488" s="15" t="s">
        <v>60</v>
      </c>
      <c r="B488" s="22" t="s">
        <v>327</v>
      </c>
    </row>
    <row r="489" spans="1:14" ht="11.15" customHeight="1" x14ac:dyDescent="0.2">
      <c r="A489" s="15" t="s">
        <v>60</v>
      </c>
      <c r="B489" s="22" t="s">
        <v>339</v>
      </c>
    </row>
    <row r="490" spans="1:14" s="10" customFormat="1" ht="137.5" x14ac:dyDescent="0.2">
      <c r="A490" s="16" t="s">
        <v>60</v>
      </c>
      <c r="B490" s="5" t="s">
        <v>346</v>
      </c>
      <c r="C490" s="5" t="s">
        <v>329</v>
      </c>
      <c r="D490" s="5" t="s">
        <v>330</v>
      </c>
      <c r="E490" s="5" t="s">
        <v>331</v>
      </c>
      <c r="F490" s="5" t="s">
        <v>332</v>
      </c>
      <c r="G490" s="5" t="s">
        <v>333</v>
      </c>
      <c r="H490" s="5" t="s">
        <v>334</v>
      </c>
      <c r="I490" s="5" t="s">
        <v>335</v>
      </c>
      <c r="J490" s="5" t="s">
        <v>560</v>
      </c>
      <c r="K490" s="5" t="s">
        <v>336</v>
      </c>
      <c r="L490" s="5" t="s">
        <v>337</v>
      </c>
      <c r="M490" s="5" t="s">
        <v>561</v>
      </c>
      <c r="N490" s="5" t="s">
        <v>368</v>
      </c>
    </row>
    <row r="491" spans="1:14" ht="11.15" customHeight="1" x14ac:dyDescent="0.2">
      <c r="A491" s="17" t="s">
        <v>350</v>
      </c>
      <c r="B491" s="6">
        <v>2188</v>
      </c>
      <c r="C491" s="6">
        <v>85</v>
      </c>
      <c r="D491" s="6">
        <v>189</v>
      </c>
      <c r="E491" s="6">
        <v>339</v>
      </c>
      <c r="F491" s="6">
        <v>79</v>
      </c>
      <c r="G491" s="6">
        <v>30</v>
      </c>
      <c r="H491" s="6">
        <v>46</v>
      </c>
      <c r="I491" s="6">
        <v>71</v>
      </c>
      <c r="J491" s="6">
        <v>48</v>
      </c>
      <c r="K491" s="6">
        <v>117</v>
      </c>
      <c r="L491" s="6">
        <v>185</v>
      </c>
      <c r="M491" s="6">
        <v>668</v>
      </c>
      <c r="N491" s="6">
        <v>331</v>
      </c>
    </row>
    <row r="492" spans="1:14" ht="11.15" customHeight="1" x14ac:dyDescent="0.2">
      <c r="A492" s="18" t="s">
        <v>351</v>
      </c>
      <c r="B492" s="7">
        <v>100</v>
      </c>
      <c r="C492" s="7">
        <v>3.8848259999999999</v>
      </c>
      <c r="D492" s="7">
        <v>8.638026</v>
      </c>
      <c r="E492" s="7">
        <v>15.493601</v>
      </c>
      <c r="F492" s="7">
        <v>3.6106029999999998</v>
      </c>
      <c r="G492" s="7">
        <v>1.3711150000000001</v>
      </c>
      <c r="H492" s="7">
        <v>2.1023770000000002</v>
      </c>
      <c r="I492" s="7">
        <v>3.2449729999999999</v>
      </c>
      <c r="J492" s="7">
        <v>2.193784</v>
      </c>
      <c r="K492" s="7">
        <v>5.3473490000000004</v>
      </c>
      <c r="L492" s="7">
        <v>8.4552099999999992</v>
      </c>
      <c r="M492" s="7">
        <v>30.530165</v>
      </c>
      <c r="N492" s="7">
        <v>15.127971000000001</v>
      </c>
    </row>
    <row r="493" spans="1:14" ht="11.15" customHeight="1" x14ac:dyDescent="0.2"/>
    <row r="494" spans="1:14" ht="11.15" customHeight="1" x14ac:dyDescent="0.2">
      <c r="A494" s="15" t="s">
        <v>60</v>
      </c>
      <c r="B494" s="8"/>
    </row>
    <row r="495" spans="1:14" ht="11.15" customHeight="1" x14ac:dyDescent="0.2">
      <c r="A495" s="14" t="str">
        <f xml:space="preserve"> HYPERLINK("#'目次'!B62","[57]")</f>
        <v>[57]</v>
      </c>
    </row>
    <row r="496" spans="1:14" ht="11.15" customHeight="1" x14ac:dyDescent="0.2">
      <c r="A496" s="15" t="s">
        <v>60</v>
      </c>
      <c r="B496" s="22" t="s">
        <v>326</v>
      </c>
    </row>
    <row r="497" spans="1:14" ht="11.15" customHeight="1" x14ac:dyDescent="0.2">
      <c r="A497" s="15" t="s">
        <v>60</v>
      </c>
      <c r="B497" s="22" t="s">
        <v>327</v>
      </c>
    </row>
    <row r="498" spans="1:14" ht="11.15" customHeight="1" x14ac:dyDescent="0.2">
      <c r="A498" s="15" t="s">
        <v>60</v>
      </c>
      <c r="B498" s="22" t="s">
        <v>340</v>
      </c>
    </row>
    <row r="499" spans="1:14" s="10" customFormat="1" ht="137.5" x14ac:dyDescent="0.2">
      <c r="A499" s="16" t="s">
        <v>60</v>
      </c>
      <c r="B499" s="5" t="s">
        <v>346</v>
      </c>
      <c r="C499" s="5" t="s">
        <v>329</v>
      </c>
      <c r="D499" s="5" t="s">
        <v>330</v>
      </c>
      <c r="E499" s="5" t="s">
        <v>331</v>
      </c>
      <c r="F499" s="5" t="s">
        <v>332</v>
      </c>
      <c r="G499" s="5" t="s">
        <v>333</v>
      </c>
      <c r="H499" s="5" t="s">
        <v>334</v>
      </c>
      <c r="I499" s="5" t="s">
        <v>335</v>
      </c>
      <c r="J499" s="5" t="s">
        <v>560</v>
      </c>
      <c r="K499" s="5" t="s">
        <v>336</v>
      </c>
      <c r="L499" s="5" t="s">
        <v>337</v>
      </c>
      <c r="M499" s="5" t="s">
        <v>561</v>
      </c>
      <c r="N499" s="5" t="s">
        <v>368</v>
      </c>
    </row>
    <row r="500" spans="1:14" ht="11.15" customHeight="1" x14ac:dyDescent="0.2">
      <c r="A500" s="17" t="s">
        <v>350</v>
      </c>
      <c r="B500" s="6">
        <v>2188</v>
      </c>
      <c r="C500" s="6">
        <v>1914</v>
      </c>
      <c r="D500" s="6">
        <v>657</v>
      </c>
      <c r="E500" s="6">
        <v>1122</v>
      </c>
      <c r="F500" s="6">
        <v>228</v>
      </c>
      <c r="G500" s="6">
        <v>54</v>
      </c>
      <c r="H500" s="6">
        <v>79</v>
      </c>
      <c r="I500" s="6">
        <v>161</v>
      </c>
      <c r="J500" s="6">
        <v>101</v>
      </c>
      <c r="K500" s="6">
        <v>210</v>
      </c>
      <c r="L500" s="6">
        <v>329</v>
      </c>
      <c r="M500" s="6">
        <v>1156</v>
      </c>
      <c r="N500" s="6">
        <v>73</v>
      </c>
    </row>
    <row r="501" spans="1:14" ht="11.15" customHeight="1" x14ac:dyDescent="0.2">
      <c r="A501" s="18" t="s">
        <v>351</v>
      </c>
      <c r="B501" s="7">
        <v>100</v>
      </c>
      <c r="C501" s="7">
        <v>87.477148</v>
      </c>
      <c r="D501" s="7">
        <v>30.027422000000001</v>
      </c>
      <c r="E501" s="7">
        <v>51.279707000000002</v>
      </c>
      <c r="F501" s="7">
        <v>10.420475</v>
      </c>
      <c r="G501" s="7">
        <v>2.4680070000000001</v>
      </c>
      <c r="H501" s="7">
        <v>3.6106029999999998</v>
      </c>
      <c r="I501" s="7">
        <v>7.3583179999999997</v>
      </c>
      <c r="J501" s="7">
        <v>4.6160880000000004</v>
      </c>
      <c r="K501" s="7">
        <v>9.5978060000000003</v>
      </c>
      <c r="L501" s="7">
        <v>15.036562999999999</v>
      </c>
      <c r="M501" s="7">
        <v>52.833638000000001</v>
      </c>
      <c r="N501" s="7">
        <v>3.3363800000000001</v>
      </c>
    </row>
    <row r="502" spans="1:14" ht="11.15" customHeight="1" x14ac:dyDescent="0.2"/>
    <row r="503" spans="1:14" ht="11.15" customHeight="1" x14ac:dyDescent="0.2">
      <c r="A503" s="15" t="s">
        <v>60</v>
      </c>
      <c r="B503" s="8"/>
    </row>
    <row r="504" spans="1:14" ht="11.15" customHeight="1" x14ac:dyDescent="0.2">
      <c r="A504" s="14" t="str">
        <f xml:space="preserve"> HYPERLINK("#'目次'!B63","[58]")</f>
        <v>[58]</v>
      </c>
    </row>
    <row r="505" spans="1:14" ht="11.15" customHeight="1" x14ac:dyDescent="0.2">
      <c r="A505" s="15" t="s">
        <v>60</v>
      </c>
      <c r="B505" s="22" t="s">
        <v>341</v>
      </c>
    </row>
    <row r="506" spans="1:14" s="10" customFormat="1" ht="90" customHeight="1" x14ac:dyDescent="0.2">
      <c r="A506" s="16" t="s">
        <v>60</v>
      </c>
      <c r="B506" s="5" t="s">
        <v>346</v>
      </c>
      <c r="C506" s="5" t="s">
        <v>562</v>
      </c>
      <c r="D506" s="5" t="s">
        <v>563</v>
      </c>
      <c r="E506" s="5" t="s">
        <v>564</v>
      </c>
      <c r="F506" s="5" t="s">
        <v>565</v>
      </c>
    </row>
    <row r="507" spans="1:14" ht="11.15" customHeight="1" x14ac:dyDescent="0.2">
      <c r="A507" s="17" t="s">
        <v>350</v>
      </c>
      <c r="B507" s="6">
        <v>2188</v>
      </c>
      <c r="C507" s="6">
        <v>541</v>
      </c>
      <c r="D507" s="6">
        <v>877</v>
      </c>
      <c r="E507" s="6">
        <v>543</v>
      </c>
      <c r="F507" s="6">
        <v>227</v>
      </c>
    </row>
    <row r="508" spans="1:14" ht="11.15" customHeight="1" x14ac:dyDescent="0.2">
      <c r="A508" s="18" t="s">
        <v>351</v>
      </c>
      <c r="B508" s="7">
        <v>100</v>
      </c>
      <c r="C508" s="7">
        <v>24.725777000000001</v>
      </c>
      <c r="D508" s="7">
        <v>40.082267000000002</v>
      </c>
      <c r="E508" s="7">
        <v>24.817184999999998</v>
      </c>
      <c r="F508" s="7">
        <v>10.374771000000001</v>
      </c>
    </row>
    <row r="509" spans="1:14" ht="11.15" customHeight="1" x14ac:dyDescent="0.2"/>
    <row r="510" spans="1:14" ht="11.15" customHeight="1" x14ac:dyDescent="0.2">
      <c r="A510" s="15" t="s">
        <v>60</v>
      </c>
      <c r="B510" s="8"/>
    </row>
    <row r="511" spans="1:14" ht="11.15" customHeight="1" x14ac:dyDescent="0.2">
      <c r="A511" s="14" t="str">
        <f xml:space="preserve"> HYPERLINK("#'目次'!B64","[59]")</f>
        <v>[59]</v>
      </c>
    </row>
    <row r="512" spans="1:14" ht="11.15" customHeight="1" x14ac:dyDescent="0.2">
      <c r="A512" s="15" t="s">
        <v>60</v>
      </c>
      <c r="B512" s="22" t="s">
        <v>342</v>
      </c>
    </row>
    <row r="513" spans="1:12" s="10" customFormat="1" ht="90" customHeight="1" x14ac:dyDescent="0.2">
      <c r="A513" s="16" t="s">
        <v>60</v>
      </c>
      <c r="B513" s="5" t="s">
        <v>346</v>
      </c>
      <c r="C513" s="5" t="s">
        <v>566</v>
      </c>
      <c r="D513" s="5" t="s">
        <v>567</v>
      </c>
      <c r="E513" s="5" t="s">
        <v>568</v>
      </c>
      <c r="F513" s="5" t="s">
        <v>569</v>
      </c>
      <c r="G513" s="5" t="s">
        <v>570</v>
      </c>
      <c r="H513" s="5" t="s">
        <v>571</v>
      </c>
    </row>
    <row r="514" spans="1:12" ht="11.15" customHeight="1" x14ac:dyDescent="0.2">
      <c r="A514" s="17" t="s">
        <v>350</v>
      </c>
      <c r="B514" s="6">
        <v>2188</v>
      </c>
      <c r="C514" s="6">
        <v>294</v>
      </c>
      <c r="D514" s="6">
        <v>664</v>
      </c>
      <c r="E514" s="6">
        <v>421</v>
      </c>
      <c r="F514" s="6">
        <v>358</v>
      </c>
      <c r="G514" s="6">
        <v>217</v>
      </c>
      <c r="H514" s="6">
        <v>234</v>
      </c>
    </row>
    <row r="515" spans="1:12" ht="11.15" customHeight="1" x14ac:dyDescent="0.2">
      <c r="A515" s="18" t="s">
        <v>351</v>
      </c>
      <c r="B515" s="7">
        <v>100</v>
      </c>
      <c r="C515" s="7">
        <v>13.436928999999999</v>
      </c>
      <c r="D515" s="7">
        <v>30.347349000000001</v>
      </c>
      <c r="E515" s="7">
        <v>19.241316000000001</v>
      </c>
      <c r="F515" s="7">
        <v>16.361974</v>
      </c>
      <c r="G515" s="7">
        <v>9.9177330000000001</v>
      </c>
      <c r="H515" s="7">
        <v>10.694698000000001</v>
      </c>
    </row>
    <row r="516" spans="1:12" ht="11.15" customHeight="1" x14ac:dyDescent="0.2"/>
    <row r="517" spans="1:12" ht="11.15" customHeight="1" x14ac:dyDescent="0.2">
      <c r="A517" s="15" t="s">
        <v>60</v>
      </c>
      <c r="B517" s="8"/>
    </row>
    <row r="518" spans="1:12" ht="11.15" customHeight="1" x14ac:dyDescent="0.2">
      <c r="A518" s="14" t="str">
        <f xml:space="preserve"> HYPERLINK("#'目次'!B65","[60]")</f>
        <v>[60]</v>
      </c>
    </row>
    <row r="519" spans="1:12" ht="11.15" customHeight="1" x14ac:dyDescent="0.2">
      <c r="A519" s="15" t="s">
        <v>60</v>
      </c>
      <c r="B519" s="22" t="s">
        <v>343</v>
      </c>
    </row>
    <row r="520" spans="1:12" s="10" customFormat="1" ht="90" customHeight="1" x14ac:dyDescent="0.2">
      <c r="A520" s="16" t="s">
        <v>60</v>
      </c>
      <c r="B520" s="5" t="s">
        <v>346</v>
      </c>
      <c r="C520" s="5" t="s">
        <v>572</v>
      </c>
      <c r="D520" s="5" t="s">
        <v>573</v>
      </c>
      <c r="E520" s="5" t="s">
        <v>567</v>
      </c>
      <c r="F520" s="5" t="s">
        <v>574</v>
      </c>
      <c r="G520" s="5" t="s">
        <v>575</v>
      </c>
      <c r="H520" s="5" t="s">
        <v>576</v>
      </c>
      <c r="I520" s="5" t="s">
        <v>569</v>
      </c>
      <c r="J520" s="5" t="s">
        <v>577</v>
      </c>
      <c r="K520" s="5" t="s">
        <v>578</v>
      </c>
      <c r="L520" s="5" t="s">
        <v>571</v>
      </c>
    </row>
    <row r="521" spans="1:12" ht="11.15" customHeight="1" x14ac:dyDescent="0.2">
      <c r="A521" s="17" t="s">
        <v>350</v>
      </c>
      <c r="B521" s="6">
        <v>2188</v>
      </c>
      <c r="C521" s="6">
        <v>101</v>
      </c>
      <c r="D521" s="6">
        <v>193</v>
      </c>
      <c r="E521" s="6">
        <v>664</v>
      </c>
      <c r="F521" s="6">
        <v>106</v>
      </c>
      <c r="G521" s="6">
        <v>106</v>
      </c>
      <c r="H521" s="6">
        <v>209</v>
      </c>
      <c r="I521" s="6">
        <v>358</v>
      </c>
      <c r="J521" s="6">
        <v>145</v>
      </c>
      <c r="K521" s="6">
        <v>72</v>
      </c>
      <c r="L521" s="6">
        <v>234</v>
      </c>
    </row>
    <row r="522" spans="1:12" ht="11.15" customHeight="1" x14ac:dyDescent="0.2">
      <c r="A522" s="18" t="s">
        <v>59</v>
      </c>
      <c r="B522" s="7">
        <v>100</v>
      </c>
      <c r="C522" s="7">
        <v>4.6160880000000004</v>
      </c>
      <c r="D522" s="7">
        <v>8.8208409999999997</v>
      </c>
      <c r="E522" s="7">
        <v>30.347349000000001</v>
      </c>
      <c r="F522" s="7">
        <v>4.8446069999999999</v>
      </c>
      <c r="G522" s="7">
        <v>4.8446069999999999</v>
      </c>
      <c r="H522" s="7">
        <v>9.5521019999999996</v>
      </c>
      <c r="I522" s="7">
        <v>16.361974</v>
      </c>
      <c r="J522" s="7">
        <v>6.6270569999999998</v>
      </c>
      <c r="K522" s="7">
        <v>3.2906759999999999</v>
      </c>
      <c r="L522" s="7">
        <v>10.694698000000001</v>
      </c>
    </row>
    <row r="523" spans="1:12" ht="11.15" customHeight="1" x14ac:dyDescent="0.2"/>
    <row r="525" spans="1:12" x14ac:dyDescent="0.2">
      <c r="A525" s="20"/>
    </row>
  </sheetData>
  <mergeCells count="1">
    <mergeCell ref="A1:G1"/>
  </mergeCells>
  <phoneticPr fontId="1"/>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目次</vt:lpstr>
      <vt:lpstr>GT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sjc-dell2018-12</dc:creator>
  <cp:lastModifiedBy>大引 裕司(OBIKI Hiroshi)</cp:lastModifiedBy>
  <cp:lastPrinted>2024-10-23T04:21:18Z</cp:lastPrinted>
  <dcterms:created xsi:type="dcterms:W3CDTF">2023-11-16T05:22:51Z</dcterms:created>
  <dcterms:modified xsi:type="dcterms:W3CDTF">2025-04-24T00:55:30Z</dcterms:modified>
</cp:coreProperties>
</file>