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429"/>
  <workbookPr filterPrivacy="1" defaultThemeVersion="124226"/>
  <xr:revisionPtr revIDLastSave="0" documentId="13_ncr:1_{6F402D30-357A-438C-AB05-B6DF79CD6A59}" xr6:coauthVersionLast="47" xr6:coauthVersionMax="47" xr10:uidLastSave="{00000000-0000-0000-0000-000000000000}"/>
  <bookViews>
    <workbookView xWindow="12195" yWindow="630" windowWidth="16335" windowHeight="12480" tabRatio="800" firstSheet="1" activeTab="1" xr2:uid="{00000000-000D-0000-FFFF-FFFF00000000}"/>
  </bookViews>
  <sheets>
    <sheet name="年の入力" sheetId="56" r:id="rId1"/>
    <sheet name="概況_第１表" sheetId="2" r:id="rId2"/>
    <sheet name="概況_第２表" sheetId="36" r:id="rId3"/>
    <sheet name="I-第2図の値" sheetId="57" r:id="rId4"/>
    <sheet name="概況_第３表" sheetId="3" r:id="rId5"/>
    <sheet name="概況_第４表" sheetId="4" r:id="rId6"/>
    <sheet name="概況_第５表" sheetId="5" r:id="rId7"/>
    <sheet name="概況_第６表" sheetId="6" r:id="rId8"/>
    <sheet name="概況_第７表" sheetId="7" r:id="rId9"/>
    <sheet name="概況_第８表" sheetId="8" r:id="rId10"/>
    <sheet name="概況_第９表" sheetId="9" r:id="rId11"/>
    <sheet name="概況_第１０表" sheetId="10" r:id="rId12"/>
    <sheet name="概況_第１１表" sheetId="11" r:id="rId13"/>
    <sheet name="概況_第１２表" sheetId="12" r:id="rId14"/>
    <sheet name="概況_第１３表" sheetId="13" r:id="rId15"/>
    <sheet name="I-13表" sheetId="58" r:id="rId16"/>
    <sheet name="概況_第１４表" sheetId="14" r:id="rId17"/>
    <sheet name="概況_第１５表" sheetId="15" r:id="rId18"/>
    <sheet name="概況_第１６表" sheetId="37" r:id="rId19"/>
    <sheet name="概況_第１７表" sheetId="16" r:id="rId20"/>
    <sheet name="概況_第１８表" sheetId="17" r:id="rId21"/>
    <sheet name="概況_第１９表" sheetId="18" r:id="rId22"/>
    <sheet name="I-19表" sheetId="59" r:id="rId23"/>
    <sheet name="概況_第２０表" sheetId="38" r:id="rId24"/>
    <sheet name="概況_第２１表" sheetId="39" r:id="rId25"/>
    <sheet name="概況_第２２表" sheetId="19" r:id="rId26"/>
    <sheet name="I-22表" sheetId="60" r:id="rId27"/>
    <sheet name="概況_第２３表" sheetId="20" r:id="rId28"/>
    <sheet name="I-23表" sheetId="61" r:id="rId29"/>
    <sheet name="概況_第２４表" sheetId="21" r:id="rId30"/>
    <sheet name="I-24表" sheetId="62" r:id="rId31"/>
    <sheet name="概況_第２５表" sheetId="22" r:id="rId32"/>
    <sheet name="I-25表" sheetId="63" r:id="rId33"/>
    <sheet name="概況_第２６表" sheetId="40" r:id="rId34"/>
    <sheet name="概況_第２７表" sheetId="41" r:id="rId35"/>
    <sheet name="概況_第２８表" sheetId="23" r:id="rId36"/>
    <sheet name="概況_第２９表" sheetId="24" r:id="rId37"/>
    <sheet name="概況_第３０表" sheetId="25" r:id="rId38"/>
    <sheet name="概況_第３１表" sheetId="26" r:id="rId39"/>
    <sheet name="概況_第３２表" sheetId="43" r:id="rId40"/>
    <sheet name="概況_第３３表" sheetId="27" r:id="rId41"/>
    <sheet name="概況_第３４表" sheetId="42" r:id="rId42"/>
    <sheet name="概況_第３５表" sheetId="28" r:id="rId43"/>
    <sheet name="概況_第３６表" sheetId="44" r:id="rId44"/>
    <sheet name="概況_第３７表" sheetId="29" r:id="rId45"/>
    <sheet name="概況_第３８表" sheetId="30" r:id="rId46"/>
    <sheet name="概況_第３９表" sheetId="31" r:id="rId47"/>
    <sheet name="概況_第４０表" sheetId="32" r:id="rId48"/>
    <sheet name="概況_第４１表" sheetId="33" r:id="rId49"/>
    <sheet name="概況_第４２表" sheetId="34" r:id="rId50"/>
    <sheet name="概況_第４３表" sheetId="45" r:id="rId51"/>
    <sheet name="概況_第４４表" sheetId="46" r:id="rId52"/>
    <sheet name="概況_第４５表" sheetId="47" r:id="rId53"/>
    <sheet name="概況_第４６表" sheetId="48" r:id="rId54"/>
    <sheet name="概況_第４７表" sheetId="49" r:id="rId55"/>
    <sheet name="概況_第４８表" sheetId="50" r:id="rId56"/>
    <sheet name="概況_第４９表" sheetId="35" r:id="rId57"/>
    <sheet name="概況_第５０表" sheetId="51" r:id="rId58"/>
    <sheet name="概況_第５１表" sheetId="52" r:id="rId59"/>
    <sheet name="概況_第５２表" sheetId="53" r:id="rId60"/>
    <sheet name="概況_第５３表" sheetId="54" r:id="rId61"/>
    <sheet name="概況_第５４表" sheetId="55" r:id="rId62"/>
  </sheets>
  <definedNames>
    <definedName name="ExternalData_1" localSheetId="18">概況_第１６表!$B$1:$G$13</definedName>
    <definedName name="ExternalData_1" localSheetId="23">概況_第２０表!$B$1:$E$13</definedName>
    <definedName name="ExternalData_1" localSheetId="24">概況_第２１表!$B$1:$D$28</definedName>
    <definedName name="ExternalData_1" localSheetId="33">概況_第２６表!$B$1:$R$2</definedName>
    <definedName name="ExternalData_1" localSheetId="34">概況_第２７表!$B$1:$AB$2</definedName>
    <definedName name="ExternalData_1" localSheetId="2">概況_第２表!$B$1:$G$13</definedName>
    <definedName name="ExternalData_1" localSheetId="39">概況_第３２表!$B$1:$D$32</definedName>
    <definedName name="ExternalData_1" localSheetId="41">概況_第３４表!$B$1:$H$24</definedName>
    <definedName name="ExternalData_1" localSheetId="43">概況_第３６表!$B$1:$F$16</definedName>
    <definedName name="ExternalData_1" localSheetId="50">概況_第４３表!$B$1:$P$13</definedName>
    <definedName name="ExternalData_1" localSheetId="51">概況_第４４表!$B$1:$BK$2</definedName>
    <definedName name="ExternalData_1" localSheetId="55">概況_第４８表!$B$1:$D$33</definedName>
    <definedName name="ExternalData_1" localSheetId="57">概況_第５０表!$B$1:$D$16</definedName>
    <definedName name="ExternalData_1" localSheetId="59">概況_第５２表!$B$1:$D$33</definedName>
    <definedName name="ExternalData_1" localSheetId="61">概況_第５４表!$B$1:$D$33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16" i="40" l="1"/>
  <c r="C29" i="39"/>
  <c r="K8" i="12"/>
  <c r="I8" i="12"/>
  <c r="G8" i="12"/>
  <c r="E8" i="12"/>
  <c r="J8" i="12"/>
  <c r="H8" i="12"/>
  <c r="F8" i="12"/>
  <c r="D8" i="12"/>
  <c r="C33" i="55" l="1"/>
  <c r="B1" i="55"/>
  <c r="B1" i="53"/>
  <c r="B1" i="54"/>
  <c r="B13" i="54"/>
  <c r="B12" i="54"/>
  <c r="B11" i="54"/>
  <c r="B10" i="54"/>
  <c r="B9" i="54"/>
  <c r="B8" i="54"/>
  <c r="B7" i="54"/>
  <c r="B6" i="54"/>
  <c r="B5" i="54"/>
  <c r="B4" i="54"/>
  <c r="C33" i="53"/>
  <c r="B1" i="51"/>
  <c r="B1" i="52"/>
  <c r="B13" i="52"/>
  <c r="B12" i="52"/>
  <c r="B11" i="52"/>
  <c r="B10" i="52"/>
  <c r="B9" i="52"/>
  <c r="B8" i="52"/>
  <c r="B7" i="52"/>
  <c r="B6" i="52"/>
  <c r="B5" i="52"/>
  <c r="B4" i="52"/>
  <c r="B1" i="35"/>
  <c r="B1" i="50" l="1"/>
  <c r="B1" i="46"/>
  <c r="C33" i="50"/>
  <c r="B1" i="49" l="1"/>
  <c r="B13" i="49" l="1"/>
  <c r="B12" i="49"/>
  <c r="B11" i="49"/>
  <c r="B10" i="49"/>
  <c r="B9" i="49"/>
  <c r="B8" i="49"/>
  <c r="B7" i="49"/>
  <c r="B6" i="49"/>
  <c r="B5" i="49"/>
  <c r="B4" i="49"/>
  <c r="B13" i="48"/>
  <c r="B12" i="48"/>
  <c r="B11" i="48"/>
  <c r="B10" i="48"/>
  <c r="B9" i="48"/>
  <c r="B8" i="48"/>
  <c r="B7" i="48"/>
  <c r="B6" i="48"/>
  <c r="B5" i="48"/>
  <c r="B4" i="48"/>
  <c r="B13" i="47"/>
  <c r="B12" i="47"/>
  <c r="B11" i="47"/>
  <c r="B10" i="47"/>
  <c r="B9" i="47"/>
  <c r="B8" i="47"/>
  <c r="B7" i="47"/>
  <c r="B6" i="47"/>
  <c r="B5" i="47"/>
  <c r="B4" i="47"/>
  <c r="B1" i="34"/>
  <c r="B13" i="45"/>
  <c r="B12" i="45"/>
  <c r="B11" i="45"/>
  <c r="B10" i="45"/>
  <c r="B9" i="45"/>
  <c r="B8" i="45"/>
  <c r="B7" i="45"/>
  <c r="B6" i="45"/>
  <c r="B5" i="45"/>
  <c r="B4" i="45"/>
  <c r="G5" i="57"/>
  <c r="B1" i="33"/>
  <c r="B1" i="32"/>
  <c r="B1" i="31"/>
  <c r="B1" i="30"/>
  <c r="B1" i="29"/>
  <c r="K40" i="29"/>
  <c r="J40" i="29"/>
  <c r="I40" i="29"/>
  <c r="H40" i="29"/>
  <c r="G40" i="29"/>
  <c r="F40" i="29"/>
  <c r="E40" i="29"/>
  <c r="B1" i="44"/>
  <c r="B1" i="28"/>
  <c r="B1" i="42"/>
  <c r="B1" i="27"/>
  <c r="B1" i="43"/>
  <c r="C33" i="43"/>
  <c r="B1" i="26"/>
  <c r="B1" i="25"/>
  <c r="B1" i="23"/>
  <c r="L4" i="24"/>
  <c r="K4" i="24"/>
  <c r="J4" i="24"/>
  <c r="M4" i="24"/>
  <c r="G10" i="57"/>
  <c r="C3" i="24"/>
  <c r="B1" i="41"/>
  <c r="B1" i="40"/>
  <c r="C29" i="41"/>
  <c r="E4" i="22"/>
  <c r="C21" i="22"/>
  <c r="C20" i="22"/>
  <c r="C19" i="22"/>
  <c r="C18" i="22"/>
  <c r="C17" i="22"/>
  <c r="C16" i="22"/>
  <c r="C15" i="22"/>
  <c r="C14" i="22"/>
  <c r="C13" i="22"/>
  <c r="C12" i="22"/>
  <c r="G24" i="22"/>
  <c r="F24" i="22"/>
  <c r="E24" i="22"/>
  <c r="G23" i="22"/>
  <c r="F23" i="22"/>
  <c r="E23" i="22"/>
  <c r="G22" i="22"/>
  <c r="F22" i="22"/>
  <c r="E22" i="22"/>
  <c r="G21" i="22"/>
  <c r="F21" i="22"/>
  <c r="E21" i="22"/>
  <c r="G20" i="22"/>
  <c r="F20" i="22"/>
  <c r="E20" i="22"/>
  <c r="G19" i="22"/>
  <c r="F19" i="22"/>
  <c r="E19" i="22"/>
  <c r="G18" i="22"/>
  <c r="F18" i="22"/>
  <c r="E18" i="22"/>
  <c r="G17" i="22"/>
  <c r="F17" i="22"/>
  <c r="E17" i="22"/>
  <c r="G16" i="22"/>
  <c r="F16" i="22"/>
  <c r="E16" i="22"/>
  <c r="G15" i="22"/>
  <c r="F15" i="22"/>
  <c r="E15" i="22"/>
  <c r="G14" i="22"/>
  <c r="F14" i="22"/>
  <c r="E14" i="22"/>
  <c r="G13" i="22"/>
  <c r="F13" i="22"/>
  <c r="E13" i="22"/>
  <c r="G12" i="22"/>
  <c r="F12" i="22"/>
  <c r="E12" i="22"/>
  <c r="G11" i="22"/>
  <c r="F11" i="22"/>
  <c r="E11" i="22"/>
  <c r="G10" i="22"/>
  <c r="F10" i="22"/>
  <c r="E10" i="22"/>
  <c r="G9" i="22"/>
  <c r="F9" i="22"/>
  <c r="E9" i="22"/>
  <c r="G8" i="22"/>
  <c r="F8" i="22"/>
  <c r="E8" i="22"/>
  <c r="G7" i="22"/>
  <c r="F7" i="22"/>
  <c r="E7" i="22"/>
  <c r="G6" i="22"/>
  <c r="F6" i="22"/>
  <c r="G5" i="22"/>
  <c r="F5" i="22"/>
  <c r="E5" i="22"/>
  <c r="E6" i="22"/>
  <c r="B11" i="22"/>
  <c r="B10" i="22"/>
  <c r="B9" i="22"/>
  <c r="B8" i="22"/>
  <c r="B7" i="22"/>
  <c r="B6" i="22"/>
  <c r="F4" i="22"/>
  <c r="F4" i="21"/>
  <c r="D5" i="21"/>
  <c r="D4" i="21"/>
  <c r="K21" i="21"/>
  <c r="J21" i="21"/>
  <c r="K20" i="21"/>
  <c r="J20" i="21"/>
  <c r="K19" i="21"/>
  <c r="J19" i="21"/>
  <c r="K18" i="21"/>
  <c r="J18" i="21"/>
  <c r="I21" i="21"/>
  <c r="H21" i="21"/>
  <c r="G21" i="21"/>
  <c r="F21" i="21"/>
  <c r="I20" i="21"/>
  <c r="H20" i="21"/>
  <c r="G20" i="21"/>
  <c r="F20" i="21"/>
  <c r="I19" i="21"/>
  <c r="H19" i="21"/>
  <c r="G19" i="21"/>
  <c r="F19" i="21"/>
  <c r="I18" i="21"/>
  <c r="H18" i="21"/>
  <c r="G18" i="21"/>
  <c r="F18" i="21"/>
  <c r="D21" i="21"/>
  <c r="D20" i="21"/>
  <c r="D19" i="21"/>
  <c r="D18" i="21"/>
  <c r="K17" i="21"/>
  <c r="J17" i="21"/>
  <c r="I17" i="21"/>
  <c r="K15" i="21"/>
  <c r="J15" i="21"/>
  <c r="I15" i="21"/>
  <c r="K13" i="21"/>
  <c r="J13" i="21"/>
  <c r="I16" i="21"/>
  <c r="I14" i="21"/>
  <c r="I13" i="21"/>
  <c r="I12" i="21"/>
  <c r="G17" i="21"/>
  <c r="F17" i="21"/>
  <c r="E17" i="21"/>
  <c r="G16" i="21"/>
  <c r="F16" i="21"/>
  <c r="E16" i="21"/>
  <c r="G15" i="21"/>
  <c r="F15" i="21"/>
  <c r="E15" i="21"/>
  <c r="G14" i="21"/>
  <c r="F14" i="21"/>
  <c r="E14" i="21"/>
  <c r="G13" i="21"/>
  <c r="F13" i="21"/>
  <c r="E13" i="21"/>
  <c r="E12" i="21"/>
  <c r="B11" i="20"/>
  <c r="B10" i="20"/>
  <c r="B9" i="20"/>
  <c r="B8" i="20"/>
  <c r="B7" i="20"/>
  <c r="B6" i="20"/>
  <c r="B11" i="21"/>
  <c r="B10" i="21"/>
  <c r="B9" i="21"/>
  <c r="B8" i="21"/>
  <c r="B7" i="21"/>
  <c r="B6" i="21"/>
  <c r="K11" i="21"/>
  <c r="J11" i="21"/>
  <c r="K10" i="21"/>
  <c r="J10" i="21"/>
  <c r="K9" i="21"/>
  <c r="J9" i="21"/>
  <c r="K8" i="21"/>
  <c r="J8" i="21"/>
  <c r="K7" i="21"/>
  <c r="J7" i="21"/>
  <c r="K6" i="21"/>
  <c r="J6" i="21"/>
  <c r="K5" i="21"/>
  <c r="J5" i="21"/>
  <c r="I11" i="21"/>
  <c r="H11" i="21"/>
  <c r="G11" i="21"/>
  <c r="F11" i="21"/>
  <c r="I10" i="21"/>
  <c r="H10" i="21"/>
  <c r="G10" i="21"/>
  <c r="F10" i="21"/>
  <c r="I9" i="21"/>
  <c r="H9" i="21"/>
  <c r="G9" i="21"/>
  <c r="F9" i="21"/>
  <c r="I8" i="21"/>
  <c r="H8" i="21"/>
  <c r="G8" i="21"/>
  <c r="F8" i="21"/>
  <c r="I7" i="21"/>
  <c r="H7" i="21"/>
  <c r="G7" i="21"/>
  <c r="F7" i="21"/>
  <c r="I6" i="21"/>
  <c r="H6" i="21"/>
  <c r="G6" i="21"/>
  <c r="F6" i="21"/>
  <c r="I5" i="21"/>
  <c r="H5" i="21"/>
  <c r="G5" i="21"/>
  <c r="F5" i="21"/>
  <c r="D11" i="21"/>
  <c r="D10" i="21"/>
  <c r="D9" i="21"/>
  <c r="D8" i="21"/>
  <c r="D7" i="21"/>
  <c r="D6" i="21"/>
  <c r="J4" i="21"/>
  <c r="H4" i="21"/>
  <c r="F4" i="20"/>
  <c r="E4" i="20"/>
  <c r="C15" i="20"/>
  <c r="C14" i="20"/>
  <c r="C13" i="20"/>
  <c r="C12" i="20"/>
  <c r="G21" i="20"/>
  <c r="F21" i="20"/>
  <c r="E21" i="20"/>
  <c r="G20" i="20"/>
  <c r="F20" i="20"/>
  <c r="E20" i="20"/>
  <c r="G19" i="20"/>
  <c r="F19" i="20"/>
  <c r="E19" i="20"/>
  <c r="G18" i="20"/>
  <c r="F18" i="20"/>
  <c r="E18" i="20"/>
  <c r="G17" i="20"/>
  <c r="F17" i="20"/>
  <c r="E17" i="20"/>
  <c r="G16" i="20"/>
  <c r="F16" i="20"/>
  <c r="E16" i="20"/>
  <c r="G15" i="20"/>
  <c r="F15" i="20"/>
  <c r="E15" i="20"/>
  <c r="G14" i="20"/>
  <c r="F14" i="20"/>
  <c r="E14" i="20"/>
  <c r="G13" i="20"/>
  <c r="F13" i="20"/>
  <c r="E13" i="20"/>
  <c r="G12" i="20"/>
  <c r="F12" i="20"/>
  <c r="E12" i="20"/>
  <c r="G11" i="20"/>
  <c r="F11" i="20"/>
  <c r="E11" i="20"/>
  <c r="G10" i="20"/>
  <c r="F10" i="20"/>
  <c r="E10" i="20"/>
  <c r="G9" i="20"/>
  <c r="F9" i="20"/>
  <c r="E9" i="20"/>
  <c r="G8" i="20"/>
  <c r="F8" i="20"/>
  <c r="E8" i="20"/>
  <c r="G7" i="20"/>
  <c r="F7" i="20"/>
  <c r="E7" i="20"/>
  <c r="G6" i="20"/>
  <c r="F6" i="20"/>
  <c r="E6" i="20"/>
  <c r="G5" i="20"/>
  <c r="F5" i="20"/>
  <c r="E5" i="20"/>
  <c r="C14" i="19"/>
  <c r="C13" i="19"/>
  <c r="C12" i="19"/>
  <c r="G18" i="19"/>
  <c r="F18" i="19"/>
  <c r="E18" i="19"/>
  <c r="G17" i="19"/>
  <c r="F17" i="19"/>
  <c r="E17" i="19"/>
  <c r="G16" i="19"/>
  <c r="F16" i="19"/>
  <c r="E16" i="19"/>
  <c r="G15" i="19"/>
  <c r="F15" i="19"/>
  <c r="E15" i="19"/>
  <c r="G14" i="19"/>
  <c r="F14" i="19"/>
  <c r="E14" i="19"/>
  <c r="G13" i="19"/>
  <c r="F13" i="19"/>
  <c r="E13" i="19"/>
  <c r="G12" i="19"/>
  <c r="F12" i="19"/>
  <c r="E12" i="19"/>
  <c r="G11" i="19"/>
  <c r="F11" i="19"/>
  <c r="E11" i="19"/>
  <c r="G10" i="19"/>
  <c r="F10" i="19"/>
  <c r="E10" i="19"/>
  <c r="G9" i="19"/>
  <c r="F9" i="19"/>
  <c r="E9" i="19"/>
  <c r="G8" i="19"/>
  <c r="F8" i="19"/>
  <c r="E8" i="19"/>
  <c r="G7" i="19"/>
  <c r="F7" i="19"/>
  <c r="E7" i="19"/>
  <c r="G6" i="19"/>
  <c r="F6" i="19"/>
  <c r="E6" i="19"/>
  <c r="G5" i="19"/>
  <c r="F5" i="19"/>
  <c r="E5" i="19"/>
  <c r="F4" i="19"/>
  <c r="E3" i="2"/>
  <c r="E4" i="19"/>
  <c r="D3" i="2"/>
  <c r="B1" i="39"/>
  <c r="B1" i="17"/>
  <c r="B13" i="38"/>
  <c r="B12" i="38"/>
  <c r="B11" i="38"/>
  <c r="B10" i="38"/>
  <c r="B9" i="38"/>
  <c r="B8" i="38"/>
  <c r="B7" i="38"/>
  <c r="B6" i="38"/>
  <c r="B5" i="38"/>
  <c r="B4" i="38"/>
  <c r="C14" i="18"/>
  <c r="C13" i="18"/>
  <c r="C12" i="18"/>
  <c r="M18" i="18"/>
  <c r="L18" i="18"/>
  <c r="K18" i="18"/>
  <c r="J18" i="18"/>
  <c r="I18" i="18"/>
  <c r="H18" i="18"/>
  <c r="G18" i="18"/>
  <c r="F18" i="18"/>
  <c r="E18" i="18"/>
  <c r="M17" i="18"/>
  <c r="L17" i="18"/>
  <c r="K17" i="18"/>
  <c r="J17" i="18"/>
  <c r="I17" i="18"/>
  <c r="H17" i="18"/>
  <c r="G17" i="18"/>
  <c r="F17" i="18"/>
  <c r="E17" i="18"/>
  <c r="M16" i="18"/>
  <c r="L16" i="18"/>
  <c r="K16" i="18"/>
  <c r="J16" i="18"/>
  <c r="I16" i="18"/>
  <c r="H16" i="18"/>
  <c r="G16" i="18"/>
  <c r="F16" i="18"/>
  <c r="E16" i="18"/>
  <c r="M15" i="18"/>
  <c r="L15" i="18"/>
  <c r="K15" i="18"/>
  <c r="J15" i="18"/>
  <c r="I15" i="18"/>
  <c r="H15" i="18"/>
  <c r="G15" i="18"/>
  <c r="F15" i="18"/>
  <c r="E15" i="18"/>
  <c r="M14" i="18"/>
  <c r="L14" i="18"/>
  <c r="K14" i="18"/>
  <c r="J14" i="18"/>
  <c r="I14" i="18"/>
  <c r="H14" i="18"/>
  <c r="G14" i="18"/>
  <c r="F14" i="18"/>
  <c r="E14" i="18"/>
  <c r="M13" i="18"/>
  <c r="L13" i="18"/>
  <c r="K13" i="18"/>
  <c r="J13" i="18"/>
  <c r="I13" i="18"/>
  <c r="H13" i="18"/>
  <c r="G13" i="18"/>
  <c r="F13" i="18"/>
  <c r="E13" i="18"/>
  <c r="M12" i="18"/>
  <c r="L12" i="18"/>
  <c r="K12" i="18"/>
  <c r="J12" i="18"/>
  <c r="I12" i="18"/>
  <c r="H12" i="18"/>
  <c r="G12" i="18"/>
  <c r="F12" i="18"/>
  <c r="E12" i="18"/>
  <c r="M11" i="18"/>
  <c r="L11" i="18"/>
  <c r="K11" i="18"/>
  <c r="J11" i="18"/>
  <c r="I11" i="18"/>
  <c r="H11" i="18"/>
  <c r="G11" i="18"/>
  <c r="F11" i="18"/>
  <c r="E11" i="18"/>
  <c r="M10" i="18"/>
  <c r="L10" i="18"/>
  <c r="K10" i="18"/>
  <c r="J10" i="18"/>
  <c r="I10" i="18"/>
  <c r="H10" i="18"/>
  <c r="G10" i="18"/>
  <c r="F10" i="18"/>
  <c r="E10" i="18"/>
  <c r="M9" i="18"/>
  <c r="L9" i="18"/>
  <c r="K9" i="18"/>
  <c r="J9" i="18"/>
  <c r="I9" i="18"/>
  <c r="H9" i="18"/>
  <c r="G9" i="18"/>
  <c r="F9" i="18"/>
  <c r="E9" i="18"/>
  <c r="M8" i="18"/>
  <c r="L8" i="18"/>
  <c r="K8" i="18"/>
  <c r="J8" i="18"/>
  <c r="I8" i="18"/>
  <c r="H8" i="18"/>
  <c r="G8" i="18"/>
  <c r="F8" i="18"/>
  <c r="E8" i="18"/>
  <c r="M7" i="18"/>
  <c r="L7" i="18"/>
  <c r="K7" i="18"/>
  <c r="J7" i="18"/>
  <c r="I7" i="18"/>
  <c r="H7" i="18"/>
  <c r="G7" i="18"/>
  <c r="F7" i="18"/>
  <c r="E7" i="18"/>
  <c r="M6" i="18"/>
  <c r="L6" i="18"/>
  <c r="K6" i="18"/>
  <c r="J6" i="18"/>
  <c r="I6" i="18"/>
  <c r="H6" i="18"/>
  <c r="G6" i="18"/>
  <c r="F6" i="18"/>
  <c r="E6" i="18"/>
  <c r="M5" i="18"/>
  <c r="L5" i="18"/>
  <c r="K5" i="18"/>
  <c r="J5" i="18"/>
  <c r="I5" i="18"/>
  <c r="H5" i="18"/>
  <c r="G5" i="18"/>
  <c r="F5" i="18"/>
  <c r="E5" i="18"/>
  <c r="L4" i="18"/>
  <c r="K4" i="18"/>
  <c r="I4" i="18"/>
  <c r="H4" i="18"/>
  <c r="F4" i="18"/>
  <c r="E4" i="18"/>
  <c r="B1" i="16" l="1"/>
  <c r="B1" i="15"/>
  <c r="B13" i="37"/>
  <c r="B12" i="37"/>
  <c r="B11" i="37"/>
  <c r="B10" i="37"/>
  <c r="B9" i="37"/>
  <c r="B8" i="37"/>
  <c r="B7" i="37"/>
  <c r="B6" i="37"/>
  <c r="B5" i="37"/>
  <c r="B4" i="37"/>
  <c r="B1" i="14"/>
  <c r="B1" i="13"/>
  <c r="M8" i="13"/>
  <c r="L8" i="13"/>
  <c r="K8" i="13"/>
  <c r="J8" i="13"/>
  <c r="I8" i="13"/>
  <c r="M10" i="13"/>
  <c r="L10" i="13"/>
  <c r="K10" i="13"/>
  <c r="J10" i="13"/>
  <c r="I10" i="13"/>
  <c r="M7" i="13"/>
  <c r="L7" i="13"/>
  <c r="K7" i="13"/>
  <c r="J7" i="13"/>
  <c r="I7" i="13"/>
  <c r="C10" i="13"/>
  <c r="C7" i="13"/>
  <c r="H10" i="13"/>
  <c r="G10" i="13"/>
  <c r="F10" i="13"/>
  <c r="E10" i="13"/>
  <c r="D10" i="13"/>
  <c r="H7" i="13"/>
  <c r="G7" i="13"/>
  <c r="F7" i="13"/>
  <c r="E7" i="13"/>
  <c r="D7" i="13"/>
  <c r="H9" i="13"/>
  <c r="G9" i="13"/>
  <c r="F9" i="13"/>
  <c r="E9" i="13"/>
  <c r="D9" i="13"/>
  <c r="H6" i="13"/>
  <c r="G6" i="13"/>
  <c r="F6" i="13"/>
  <c r="E6" i="13"/>
  <c r="D6" i="13"/>
  <c r="M6" i="13"/>
  <c r="L6" i="13"/>
  <c r="K6" i="13"/>
  <c r="J6" i="13"/>
  <c r="M5" i="13"/>
  <c r="L5" i="13"/>
  <c r="K5" i="13"/>
  <c r="J5" i="13"/>
  <c r="I5" i="13"/>
  <c r="I6" i="13"/>
  <c r="H8" i="13"/>
  <c r="G8" i="13"/>
  <c r="F8" i="13"/>
  <c r="E8" i="13"/>
  <c r="D8" i="13"/>
  <c r="H5" i="13"/>
  <c r="G5" i="13"/>
  <c r="F5" i="13"/>
  <c r="E5" i="13"/>
  <c r="D5" i="13"/>
  <c r="C8" i="13"/>
  <c r="C5" i="13"/>
  <c r="B1" i="12"/>
  <c r="B1" i="10"/>
  <c r="B5" i="11"/>
  <c r="B7" i="11"/>
  <c r="E3" i="8"/>
  <c r="D3" i="8"/>
  <c r="L3" i="9"/>
  <c r="K3" i="9"/>
  <c r="J3" i="9"/>
  <c r="I3" i="9"/>
  <c r="H3" i="9"/>
  <c r="G3" i="9"/>
  <c r="F3" i="9"/>
  <c r="E3" i="9"/>
  <c r="D3" i="9"/>
  <c r="C3" i="9"/>
  <c r="G3" i="6"/>
  <c r="C3" i="6"/>
  <c r="B1" i="7"/>
  <c r="B1" i="3"/>
  <c r="E3" i="4"/>
  <c r="E3" i="5"/>
  <c r="C3" i="5"/>
  <c r="F3" i="4"/>
  <c r="B13" i="36" l="1"/>
  <c r="B12" i="36"/>
  <c r="B11" i="36"/>
  <c r="B10" i="36"/>
  <c r="B9" i="36"/>
  <c r="B8" i="36"/>
  <c r="B7" i="36"/>
  <c r="B6" i="36"/>
  <c r="B5" i="36"/>
  <c r="B4" i="36"/>
  <c r="B1" i="36" s="1"/>
  <c r="G14" i="57"/>
  <c r="G13" i="57"/>
  <c r="G12" i="57"/>
  <c r="G11" i="57"/>
  <c r="G9" i="57"/>
  <c r="G8" i="57"/>
  <c r="G7" i="57"/>
  <c r="G6" i="57"/>
  <c r="K14" i="57"/>
  <c r="F13" i="36" s="1"/>
  <c r="J14" i="57"/>
  <c r="E13" i="36" s="1"/>
  <c r="K13" i="57"/>
  <c r="F12" i="36" s="1"/>
  <c r="J13" i="57"/>
  <c r="E12" i="36" s="1"/>
  <c r="I13" i="57"/>
  <c r="D12" i="36" s="1"/>
  <c r="H13" i="57"/>
  <c r="C12" i="36" s="1"/>
  <c r="K12" i="57"/>
  <c r="F11" i="36" s="1"/>
  <c r="J12" i="57"/>
  <c r="E11" i="36" s="1"/>
  <c r="I12" i="57"/>
  <c r="D11" i="36" s="1"/>
  <c r="H12" i="57"/>
  <c r="C11" i="36" s="1"/>
  <c r="J11" i="57"/>
  <c r="E10" i="36" s="1"/>
  <c r="I11" i="57"/>
  <c r="D10" i="36" s="1"/>
  <c r="K10" i="57"/>
  <c r="F9" i="36" s="1"/>
  <c r="J10" i="57"/>
  <c r="E9" i="36" s="1"/>
  <c r="H10" i="57"/>
  <c r="C9" i="36" s="1"/>
  <c r="K9" i="57"/>
  <c r="F8" i="36" s="1"/>
  <c r="J9" i="57"/>
  <c r="E8" i="36" s="1"/>
  <c r="I9" i="57"/>
  <c r="D8" i="36" s="1"/>
  <c r="H9" i="57"/>
  <c r="C8" i="36" s="1"/>
  <c r="H8" i="57"/>
  <c r="C7" i="36" s="1"/>
  <c r="K8" i="57"/>
  <c r="F7" i="36" s="1"/>
  <c r="J8" i="57"/>
  <c r="E7" i="36" s="1"/>
  <c r="I8" i="57"/>
  <c r="D7" i="36" s="1"/>
  <c r="K7" i="57"/>
  <c r="F6" i="36" s="1"/>
  <c r="J7" i="57"/>
  <c r="E6" i="36" s="1"/>
  <c r="I7" i="57"/>
  <c r="D6" i="36" s="1"/>
  <c r="H7" i="57"/>
  <c r="C6" i="36" s="1"/>
  <c r="J6" i="57"/>
  <c r="E5" i="36" s="1"/>
  <c r="K6" i="57"/>
  <c r="F5" i="36" s="1"/>
  <c r="I6" i="57"/>
  <c r="D5" i="36" s="1"/>
  <c r="H6" i="57"/>
  <c r="C5" i="36" s="1"/>
  <c r="K5" i="57"/>
  <c r="F4" i="36" s="1"/>
  <c r="J5" i="57"/>
  <c r="E4" i="36" s="1"/>
  <c r="H5" i="57"/>
  <c r="C4" i="36" s="1"/>
  <c r="K11" i="57"/>
  <c r="F10" i="36" s="1"/>
  <c r="I14" i="57"/>
  <c r="D13" i="36" s="1"/>
  <c r="H14" i="57"/>
  <c r="C13" i="36" s="1"/>
  <c r="H11" i="57" l="1"/>
  <c r="C10" i="36" s="1"/>
  <c r="I5" i="57"/>
  <c r="D4" i="36" s="1"/>
  <c r="I10" i="57"/>
  <c r="D9" i="36" s="1"/>
  <c r="B36" i="2" l="1"/>
</calcChain>
</file>

<file path=xl/sharedStrings.xml><?xml version="1.0" encoding="utf-8"?>
<sst xmlns="http://schemas.openxmlformats.org/spreadsheetml/2006/main" count="1668" uniqueCount="836">
  <si>
    <t>件</t>
    <rPh sb="0" eb="1">
      <t>ケン</t>
    </rPh>
    <phoneticPr fontId="16"/>
  </si>
  <si>
    <t>出火率</t>
  </si>
  <si>
    <t>百万円</t>
    <rPh sb="0" eb="3">
      <t>ヒャクマンエン</t>
    </rPh>
    <phoneticPr fontId="16"/>
  </si>
  <si>
    <t>損害額</t>
  </si>
  <si>
    <t>人</t>
    <rPh sb="0" eb="1">
      <t>ニン</t>
    </rPh>
    <phoneticPr fontId="16"/>
  </si>
  <si>
    <t>り災人員</t>
  </si>
  <si>
    <t>　小損</t>
    <phoneticPr fontId="16"/>
  </si>
  <si>
    <t>　半損</t>
    <phoneticPr fontId="16"/>
  </si>
  <si>
    <t>　全損</t>
    <phoneticPr fontId="16"/>
  </si>
  <si>
    <t>世帯</t>
    <rPh sb="0" eb="2">
      <t>セタイ</t>
    </rPh>
    <phoneticPr fontId="16"/>
  </si>
  <si>
    <t>り災世帯数</t>
  </si>
  <si>
    <t>負傷者</t>
  </si>
  <si>
    <t>人</t>
    <rPh sb="0" eb="1">
      <t>ヒト</t>
    </rPh>
    <phoneticPr fontId="16"/>
  </si>
  <si>
    <t>死者</t>
  </si>
  <si>
    <t>ａ</t>
  </si>
  <si>
    <t>林野焼損面積</t>
  </si>
  <si>
    <t>建物焼損表面積</t>
  </si>
  <si>
    <t>㎡</t>
  </si>
  <si>
    <t>建物焼損床面積</t>
  </si>
  <si>
    <t>　ぼや</t>
    <phoneticPr fontId="16"/>
  </si>
  <si>
    <t>　部分焼</t>
    <phoneticPr fontId="16"/>
  </si>
  <si>
    <t>　半焼</t>
    <phoneticPr fontId="16"/>
  </si>
  <si>
    <t>　全焼</t>
    <phoneticPr fontId="16"/>
  </si>
  <si>
    <t>棟</t>
    <rPh sb="0" eb="1">
      <t>ムネ</t>
    </rPh>
    <phoneticPr fontId="16"/>
  </si>
  <si>
    <t>焼損棟数</t>
  </si>
  <si>
    <t>　その他</t>
  </si>
  <si>
    <t>　航空機</t>
  </si>
  <si>
    <t>　船舶</t>
  </si>
  <si>
    <t>　車両</t>
  </si>
  <si>
    <t>　林野</t>
  </si>
  <si>
    <t>　建物</t>
  </si>
  <si>
    <t>出火件数</t>
  </si>
  <si>
    <t>単位</t>
    <rPh sb="0" eb="2">
      <t>タンイ</t>
    </rPh>
    <phoneticPr fontId="16"/>
  </si>
  <si>
    <t>区分</t>
    <rPh sb="0" eb="2">
      <t>クブン</t>
    </rPh>
    <phoneticPr fontId="16"/>
  </si>
  <si>
    <t>計</t>
  </si>
  <si>
    <t>割合</t>
    <rPh sb="0" eb="2">
      <t>ワリアイ</t>
    </rPh>
    <phoneticPr fontId="16"/>
  </si>
  <si>
    <t>火災件数</t>
  </si>
  <si>
    <t>万円</t>
    <rPh sb="0" eb="2">
      <t>マンエン</t>
    </rPh>
    <phoneticPr fontId="16"/>
  </si>
  <si>
    <t>林野火災１件当たり</t>
    <rPh sb="0" eb="2">
      <t>リンヤ</t>
    </rPh>
    <rPh sb="2" eb="4">
      <t>カサイ</t>
    </rPh>
    <rPh sb="5" eb="6">
      <t>ケン</t>
    </rPh>
    <rPh sb="6" eb="7">
      <t>ア</t>
    </rPh>
    <phoneticPr fontId="16"/>
  </si>
  <si>
    <t>建物焼損表面積</t>
    <phoneticPr fontId="16"/>
  </si>
  <si>
    <t>建物焼損床面積</t>
    <phoneticPr fontId="16"/>
  </si>
  <si>
    <t>建物火災１件当たり</t>
    <rPh sb="0" eb="2">
      <t>タテモノ</t>
    </rPh>
    <rPh sb="2" eb="4">
      <t>カサイ</t>
    </rPh>
    <rPh sb="5" eb="6">
      <t>ケン</t>
    </rPh>
    <rPh sb="6" eb="7">
      <t>ア</t>
    </rPh>
    <phoneticPr fontId="16"/>
  </si>
  <si>
    <t>全火災１件当たり</t>
    <rPh sb="0" eb="1">
      <t>ゼン</t>
    </rPh>
    <rPh sb="1" eb="3">
      <t>カサイ</t>
    </rPh>
    <rPh sb="4" eb="5">
      <t>ケン</t>
    </rPh>
    <rPh sb="5" eb="6">
      <t>ア</t>
    </rPh>
    <phoneticPr fontId="16"/>
  </si>
  <si>
    <t>林野火災１日当たり</t>
    <rPh sb="0" eb="2">
      <t>リンヤ</t>
    </rPh>
    <rPh sb="2" eb="4">
      <t>カサイ</t>
    </rPh>
    <rPh sb="5" eb="6">
      <t>ニチ</t>
    </rPh>
    <rPh sb="6" eb="7">
      <t>ア</t>
    </rPh>
    <phoneticPr fontId="16"/>
  </si>
  <si>
    <t>建物火災１日当たり</t>
    <rPh sb="0" eb="2">
      <t>タテモノ</t>
    </rPh>
    <rPh sb="2" eb="4">
      <t>カサイ</t>
    </rPh>
    <rPh sb="5" eb="6">
      <t>ニチ</t>
    </rPh>
    <rPh sb="6" eb="7">
      <t>ア</t>
    </rPh>
    <phoneticPr fontId="16"/>
  </si>
  <si>
    <t>全火災１日当たり</t>
    <rPh sb="0" eb="1">
      <t>ゼン</t>
    </rPh>
    <rPh sb="1" eb="3">
      <t>カサイ</t>
    </rPh>
    <rPh sb="4" eb="5">
      <t>ニチ</t>
    </rPh>
    <rPh sb="5" eb="6">
      <t>ア</t>
    </rPh>
    <phoneticPr fontId="16"/>
  </si>
  <si>
    <t>計</t>
    <phoneticPr fontId="16"/>
  </si>
  <si>
    <t>その他の火災</t>
  </si>
  <si>
    <t>航空機火災</t>
  </si>
  <si>
    <t>船舶火災</t>
  </si>
  <si>
    <t>車両火災</t>
  </si>
  <si>
    <t>林野火災</t>
  </si>
  <si>
    <t>建物火災</t>
  </si>
  <si>
    <t>件数</t>
    <rPh sb="0" eb="2">
      <t>ケンスウ</t>
    </rPh>
    <phoneticPr fontId="16"/>
  </si>
  <si>
    <t>件数</t>
  </si>
  <si>
    <t>計</t>
    <phoneticPr fontId="16"/>
  </si>
  <si>
    <t>損害額
（千円）</t>
    <rPh sb="0" eb="2">
      <t>ソンガイ</t>
    </rPh>
    <rPh sb="2" eb="3">
      <t>ガク</t>
    </rPh>
    <rPh sb="5" eb="7">
      <t>センエン</t>
    </rPh>
    <phoneticPr fontId="16"/>
  </si>
  <si>
    <t>出火件数</t>
    <rPh sb="0" eb="2">
      <t>シュッカ</t>
    </rPh>
    <rPh sb="2" eb="4">
      <t>ケンスウ</t>
    </rPh>
    <phoneticPr fontId="16"/>
  </si>
  <si>
    <t>割合</t>
  </si>
  <si>
    <t>火災警報発令中</t>
  </si>
  <si>
    <t>世帯数</t>
    <rPh sb="0" eb="3">
      <t>セタイスウ</t>
    </rPh>
    <phoneticPr fontId="16"/>
  </si>
  <si>
    <t>人</t>
    <rPh sb="0" eb="1">
      <t>ジン</t>
    </rPh>
    <phoneticPr fontId="16"/>
  </si>
  <si>
    <t>人口</t>
    <rPh sb="0" eb="2">
      <t>ジンコウ</t>
    </rPh>
    <phoneticPr fontId="16"/>
  </si>
  <si>
    <t>建物火災件数</t>
    <rPh sb="0" eb="2">
      <t>タテモノ</t>
    </rPh>
    <rPh sb="2" eb="4">
      <t>カサイ</t>
    </rPh>
    <rPh sb="4" eb="6">
      <t>ケンスウ</t>
    </rPh>
    <phoneticPr fontId="16"/>
  </si>
  <si>
    <t>総火災件数</t>
    <rPh sb="0" eb="1">
      <t>ソウ</t>
    </rPh>
    <rPh sb="1" eb="3">
      <t>カサイ</t>
    </rPh>
    <rPh sb="3" eb="5">
      <t>ケンスウ</t>
    </rPh>
    <phoneticPr fontId="16"/>
  </si>
  <si>
    <t>（件/人口１万人）</t>
    <rPh sb="1" eb="2">
      <t>ケン</t>
    </rPh>
    <rPh sb="3" eb="5">
      <t>ジンコウ</t>
    </rPh>
    <rPh sb="6" eb="8">
      <t>マンニン</t>
    </rPh>
    <phoneticPr fontId="16"/>
  </si>
  <si>
    <t>出火率</t>
    <rPh sb="0" eb="2">
      <t>シュッカ</t>
    </rPh>
    <rPh sb="2" eb="3">
      <t>リツ</t>
    </rPh>
    <phoneticPr fontId="16"/>
  </si>
  <si>
    <t>全国計</t>
    <phoneticPr fontId="16"/>
  </si>
  <si>
    <t>町村</t>
    <phoneticPr fontId="16"/>
  </si>
  <si>
    <t>その他の都市</t>
  </si>
  <si>
    <t>三重県</t>
  </si>
  <si>
    <t>沖縄県</t>
  </si>
  <si>
    <t>愛知県</t>
  </si>
  <si>
    <t>鹿児島県</t>
  </si>
  <si>
    <t>静岡県</t>
  </si>
  <si>
    <t>宮崎県</t>
  </si>
  <si>
    <t>岐阜県</t>
  </si>
  <si>
    <t>大分県</t>
  </si>
  <si>
    <t>長野県</t>
  </si>
  <si>
    <t>熊本県</t>
  </si>
  <si>
    <t>山梨県</t>
  </si>
  <si>
    <t>長崎県</t>
  </si>
  <si>
    <t>福井県</t>
  </si>
  <si>
    <t>佐賀県</t>
  </si>
  <si>
    <t>石川県</t>
  </si>
  <si>
    <t>福岡県</t>
  </si>
  <si>
    <t>富山県</t>
  </si>
  <si>
    <t>高知県</t>
  </si>
  <si>
    <t>新潟県</t>
  </si>
  <si>
    <t>愛媛県</t>
  </si>
  <si>
    <t>神奈川県</t>
  </si>
  <si>
    <t>香川県</t>
  </si>
  <si>
    <t>東京都</t>
  </si>
  <si>
    <t>徳島県</t>
  </si>
  <si>
    <t>千葉県</t>
  </si>
  <si>
    <t>山口県</t>
  </si>
  <si>
    <t>埼玉県</t>
  </si>
  <si>
    <t>広島県</t>
  </si>
  <si>
    <t>群馬県</t>
  </si>
  <si>
    <t>岡山県</t>
  </si>
  <si>
    <t>栃木県</t>
  </si>
  <si>
    <t>島根県</t>
  </si>
  <si>
    <t>茨城県</t>
  </si>
  <si>
    <t>鳥取県</t>
  </si>
  <si>
    <t>福島県</t>
  </si>
  <si>
    <t>和歌山県</t>
  </si>
  <si>
    <t>山形県</t>
  </si>
  <si>
    <t>奈良県</t>
  </si>
  <si>
    <t>秋田県</t>
  </si>
  <si>
    <t>兵庫県</t>
  </si>
  <si>
    <t>宮城県</t>
  </si>
  <si>
    <t>大阪府</t>
  </si>
  <si>
    <t>岩手県</t>
  </si>
  <si>
    <t>京都府</t>
  </si>
  <si>
    <t>青森県</t>
  </si>
  <si>
    <t>滋賀県</t>
  </si>
  <si>
    <t>北海道</t>
  </si>
  <si>
    <t>人口</t>
  </si>
  <si>
    <t>都道府県</t>
    <rPh sb="0" eb="4">
      <t>トドウフケン</t>
    </rPh>
    <phoneticPr fontId="16"/>
  </si>
  <si>
    <t>有効</t>
  </si>
  <si>
    <t>件数</t>
    <phoneticPr fontId="16"/>
  </si>
  <si>
    <t>件数</t>
    <phoneticPr fontId="16"/>
  </si>
  <si>
    <t>未実施</t>
    <phoneticPr fontId="16"/>
  </si>
  <si>
    <t>その他</t>
    <phoneticPr fontId="16"/>
  </si>
  <si>
    <t>固定消火設備</t>
    <phoneticPr fontId="16"/>
  </si>
  <si>
    <t>消火器</t>
    <phoneticPr fontId="16"/>
  </si>
  <si>
    <t>簡易消火用具</t>
    <phoneticPr fontId="16"/>
  </si>
  <si>
    <t>計</t>
    <phoneticPr fontId="16"/>
  </si>
  <si>
    <t>その他</t>
  </si>
  <si>
    <t>事後聞知</t>
  </si>
  <si>
    <t>駆け付け通報</t>
  </si>
  <si>
    <t>警察電話</t>
  </si>
  <si>
    <t>加入電話
（携帯電話から）</t>
    <phoneticPr fontId="16"/>
  </si>
  <si>
    <t>加入電話
（固定電話から）</t>
    <phoneticPr fontId="16"/>
  </si>
  <si>
    <t>町村</t>
  </si>
  <si>
    <t>大都市</t>
  </si>
  <si>
    <t>死者発生火災件数</t>
    <phoneticPr fontId="16"/>
  </si>
  <si>
    <t>死者数</t>
    <phoneticPr fontId="16"/>
  </si>
  <si>
    <t>爆発</t>
    <phoneticPr fontId="16"/>
  </si>
  <si>
    <t>ぼや</t>
    <phoneticPr fontId="16"/>
  </si>
  <si>
    <t>部分焼</t>
    <phoneticPr fontId="16"/>
  </si>
  <si>
    <t>半焼</t>
    <phoneticPr fontId="16"/>
  </si>
  <si>
    <t>全焼</t>
    <phoneticPr fontId="16"/>
  </si>
  <si>
    <t>その他
の火災</t>
    <rPh sb="2" eb="3">
      <t>タ</t>
    </rPh>
    <rPh sb="5" eb="7">
      <t>カサイ</t>
    </rPh>
    <phoneticPr fontId="16"/>
  </si>
  <si>
    <t>航空機
火災</t>
    <phoneticPr fontId="16"/>
  </si>
  <si>
    <t>船舶
火災</t>
    <phoneticPr fontId="16"/>
  </si>
  <si>
    <t>車両
火災</t>
    <phoneticPr fontId="16"/>
  </si>
  <si>
    <t>林野
火災</t>
    <phoneticPr fontId="16"/>
  </si>
  <si>
    <t>建物火災</t>
    <rPh sb="0" eb="2">
      <t>タテモノ</t>
    </rPh>
    <rPh sb="2" eb="4">
      <t>カサイ</t>
    </rPh>
    <phoneticPr fontId="16"/>
  </si>
  <si>
    <t>死者数・割合</t>
  </si>
  <si>
    <t>軽症</t>
    <rPh sb="0" eb="2">
      <t>ケイショウ</t>
    </rPh>
    <phoneticPr fontId="16"/>
  </si>
  <si>
    <t>負傷者：軽症</t>
  </si>
  <si>
    <t>中等症</t>
    <rPh sb="0" eb="2">
      <t>チュウトウ</t>
    </rPh>
    <rPh sb="2" eb="3">
      <t>ショウ</t>
    </rPh>
    <phoneticPr fontId="16"/>
  </si>
  <si>
    <t>負傷者：中等症</t>
  </si>
  <si>
    <t>重症</t>
    <rPh sb="0" eb="2">
      <t>ジュウショウ</t>
    </rPh>
    <phoneticPr fontId="16"/>
  </si>
  <si>
    <t>負傷者：重症</t>
  </si>
  <si>
    <t>計</t>
    <rPh sb="0" eb="1">
      <t>ケイ</t>
    </rPh>
    <phoneticPr fontId="16"/>
  </si>
  <si>
    <t>負傷者</t>
    <rPh sb="0" eb="3">
      <t>フショウシャ</t>
    </rPh>
    <phoneticPr fontId="16"/>
  </si>
  <si>
    <t>負傷者：計</t>
  </si>
  <si>
    <t>自損</t>
  </si>
  <si>
    <t>消防協力者</t>
  </si>
  <si>
    <t>応急消火
義務者</t>
    <phoneticPr fontId="16"/>
  </si>
  <si>
    <t>消防団員</t>
  </si>
  <si>
    <t>消防吏員</t>
  </si>
  <si>
    <t>死者</t>
    <rPh sb="0" eb="2">
      <t>シシャ</t>
    </rPh>
    <phoneticPr fontId="16"/>
  </si>
  <si>
    <t>構成比</t>
    <rPh sb="0" eb="3">
      <t>コウセイヒ</t>
    </rPh>
    <phoneticPr fontId="16"/>
  </si>
  <si>
    <t>女</t>
  </si>
  <si>
    <t>男</t>
  </si>
  <si>
    <t>航空機</t>
    <phoneticPr fontId="16"/>
  </si>
  <si>
    <t>船舶</t>
    <phoneticPr fontId="16"/>
  </si>
  <si>
    <t>車両</t>
    <phoneticPr fontId="16"/>
  </si>
  <si>
    <t>林野</t>
    <phoneticPr fontId="16"/>
  </si>
  <si>
    <t>建物</t>
    <phoneticPr fontId="16"/>
  </si>
  <si>
    <t>１件当たりの
損害額（千円）</t>
    <rPh sb="1" eb="2">
      <t>ケン</t>
    </rPh>
    <rPh sb="2" eb="3">
      <t>ア</t>
    </rPh>
    <rPh sb="7" eb="9">
      <t>ソンガイ</t>
    </rPh>
    <rPh sb="9" eb="10">
      <t>ガク</t>
    </rPh>
    <rPh sb="11" eb="13">
      <t>センエン</t>
    </rPh>
    <phoneticPr fontId="16"/>
  </si>
  <si>
    <t>損害額（千円）</t>
    <rPh sb="4" eb="6">
      <t>センエン</t>
    </rPh>
    <phoneticPr fontId="16"/>
  </si>
  <si>
    <t>こんろ</t>
  </si>
  <si>
    <t>たばこ</t>
  </si>
  <si>
    <t>損害額（百万円）</t>
  </si>
  <si>
    <t>林野焼損面積（a）</t>
  </si>
  <si>
    <t>建物焼損表面積（㎡）</t>
  </si>
  <si>
    <t>建物焼損床面積（㎡）</t>
  </si>
  <si>
    <t>マッチ</t>
  </si>
  <si>
    <t>ライター</t>
  </si>
  <si>
    <t>主な発火源</t>
    <rPh sb="0" eb="1">
      <t>オモ</t>
    </rPh>
    <rPh sb="2" eb="4">
      <t>ハッカ</t>
    </rPh>
    <rPh sb="4" eb="5">
      <t>ゲン</t>
    </rPh>
    <phoneticPr fontId="16"/>
  </si>
  <si>
    <t>　その他の火災</t>
    <phoneticPr fontId="16"/>
  </si>
  <si>
    <t>　航空機火災</t>
  </si>
  <si>
    <t>　船舶火災</t>
  </si>
  <si>
    <t>　車両火災</t>
  </si>
  <si>
    <t>　林野火災</t>
  </si>
  <si>
    <t>　建物火災</t>
  </si>
  <si>
    <t>総出火件数</t>
  </si>
  <si>
    <t>増減率</t>
  </si>
  <si>
    <t>増減値</t>
  </si>
  <si>
    <t>放火と放火の疑いの合計</t>
    <rPh sb="0" eb="2">
      <t>ホウカ</t>
    </rPh>
    <rPh sb="3" eb="5">
      <t>ホウカ</t>
    </rPh>
    <rPh sb="6" eb="7">
      <t>ウタガ</t>
    </rPh>
    <rPh sb="9" eb="11">
      <t>ゴウケイ</t>
    </rPh>
    <phoneticPr fontId="16"/>
  </si>
  <si>
    <t>放火の疑い</t>
    <rPh sb="0" eb="2">
      <t>ホウカ</t>
    </rPh>
    <rPh sb="3" eb="4">
      <t>ウタガ</t>
    </rPh>
    <phoneticPr fontId="16"/>
  </si>
  <si>
    <t>放火</t>
    <rPh sb="0" eb="2">
      <t>ホウカ</t>
    </rPh>
    <phoneticPr fontId="16"/>
  </si>
  <si>
    <t>主な経過</t>
    <rPh sb="0" eb="1">
      <t>オモ</t>
    </rPh>
    <rPh sb="2" eb="4">
      <t>ケイカ</t>
    </rPh>
    <phoneticPr fontId="16"/>
  </si>
  <si>
    <t>主なこんろ</t>
    <rPh sb="0" eb="1">
      <t>オモ</t>
    </rPh>
    <phoneticPr fontId="16"/>
  </si>
  <si>
    <t>a</t>
  </si>
  <si>
    <t>林野焼損面積</t>
    <phoneticPr fontId="16"/>
  </si>
  <si>
    <t>建物焼損床面積</t>
    <phoneticPr fontId="16"/>
  </si>
  <si>
    <t>発火源</t>
    <rPh sb="0" eb="2">
      <t>ハッカ</t>
    </rPh>
    <rPh sb="2" eb="3">
      <t>ゲン</t>
    </rPh>
    <phoneticPr fontId="16"/>
  </si>
  <si>
    <t>経過</t>
    <rPh sb="0" eb="2">
      <t>ケイカ</t>
    </rPh>
    <phoneticPr fontId="16"/>
  </si>
  <si>
    <t>主な発火源・経過</t>
    <rPh sb="0" eb="1">
      <t>オモ</t>
    </rPh>
    <rPh sb="2" eb="4">
      <t>ハッカ</t>
    </rPh>
    <rPh sb="4" eb="5">
      <t>ゲン</t>
    </rPh>
    <rPh sb="6" eb="8">
      <t>ケイカ</t>
    </rPh>
    <phoneticPr fontId="16"/>
  </si>
  <si>
    <t>火遊び</t>
    <rPh sb="0" eb="2">
      <t>ヒアソ</t>
    </rPh>
    <phoneticPr fontId="16"/>
  </si>
  <si>
    <t>たき火</t>
    <rPh sb="2" eb="3">
      <t>ビ</t>
    </rPh>
    <phoneticPr fontId="16"/>
  </si>
  <si>
    <t>建物焼損表面積</t>
    <phoneticPr fontId="16"/>
  </si>
  <si>
    <t>ストーブ</t>
    <phoneticPr fontId="16"/>
  </si>
  <si>
    <t>文化財</t>
  </si>
  <si>
    <t>(17)</t>
  </si>
  <si>
    <t>準地下街</t>
  </si>
  <si>
    <t>(16の3)</t>
  </si>
  <si>
    <t>地下街</t>
  </si>
  <si>
    <t>(16の2)</t>
  </si>
  <si>
    <t>非特定複合用途</t>
  </si>
  <si>
    <t>ロ</t>
  </si>
  <si>
    <t>特定複合用途</t>
  </si>
  <si>
    <t>イ</t>
  </si>
  <si>
    <t>(16)</t>
  </si>
  <si>
    <t>事務所等</t>
  </si>
  <si>
    <t>(15)</t>
  </si>
  <si>
    <t>倉庫</t>
  </si>
  <si>
    <t>(14)</t>
  </si>
  <si>
    <t>航空機格納庫</t>
  </si>
  <si>
    <t>駐車場等</t>
  </si>
  <si>
    <t>(13)</t>
  </si>
  <si>
    <t>スタジオ</t>
  </si>
  <si>
    <t>工場・作業場</t>
  </si>
  <si>
    <t>(12)</t>
  </si>
  <si>
    <t>神社・寺院等</t>
  </si>
  <si>
    <t>(11)</t>
  </si>
  <si>
    <t>停車場等</t>
  </si>
  <si>
    <t>(10)</t>
  </si>
  <si>
    <t>公衆浴場</t>
  </si>
  <si>
    <t>特殊浴場</t>
  </si>
  <si>
    <t>(9)</t>
  </si>
  <si>
    <t>図書館等</t>
  </si>
  <si>
    <t>(8)</t>
  </si>
  <si>
    <t>学校</t>
  </si>
  <si>
    <t>(7)</t>
  </si>
  <si>
    <t>幼稚園等</t>
  </si>
  <si>
    <t>ニ</t>
    <phoneticPr fontId="16"/>
  </si>
  <si>
    <t>ハ</t>
    <phoneticPr fontId="16"/>
  </si>
  <si>
    <t>ロ</t>
    <phoneticPr fontId="16"/>
  </si>
  <si>
    <t>病院等</t>
  </si>
  <si>
    <t>(6)</t>
  </si>
  <si>
    <t>旅館・ホテル等</t>
  </si>
  <si>
    <t>イ</t>
    <phoneticPr fontId="16"/>
  </si>
  <si>
    <t>(5)</t>
  </si>
  <si>
    <t>物品販売店舗等</t>
  </si>
  <si>
    <t>(4)</t>
  </si>
  <si>
    <t>飲食店</t>
  </si>
  <si>
    <t>料理店等</t>
  </si>
  <si>
    <t>(3)</t>
  </si>
  <si>
    <t>カラオケボックス等</t>
  </si>
  <si>
    <t>ニ</t>
  </si>
  <si>
    <t>性風俗施設</t>
  </si>
  <si>
    <t>ハ</t>
  </si>
  <si>
    <t>遊技場等</t>
  </si>
  <si>
    <t>キャバレー等</t>
  </si>
  <si>
    <t>(2)</t>
  </si>
  <si>
    <t>公会堂等</t>
  </si>
  <si>
    <t>劇場等</t>
  </si>
  <si>
    <t>(1)</t>
  </si>
  <si>
    <t>住宅計</t>
    <rPh sb="0" eb="2">
      <t>ジュウタク</t>
    </rPh>
    <rPh sb="2" eb="3">
      <t>ケイ</t>
    </rPh>
    <phoneticPr fontId="16"/>
  </si>
  <si>
    <t>共同住宅</t>
  </si>
  <si>
    <t>(5)</t>
    <phoneticPr fontId="16"/>
  </si>
  <si>
    <t>併用住宅</t>
  </si>
  <si>
    <t>一般住宅</t>
  </si>
  <si>
    <t>死者
(人）</t>
    <phoneticPr fontId="16"/>
  </si>
  <si>
    <t>負傷者
（人）</t>
    <phoneticPr fontId="16"/>
  </si>
  <si>
    <t>損害額
（千円）</t>
    <phoneticPr fontId="16"/>
  </si>
  <si>
    <t>焼損表面積
（㎡）</t>
    <phoneticPr fontId="16"/>
  </si>
  <si>
    <t>焼損床面積
（㎡）</t>
    <phoneticPr fontId="16"/>
  </si>
  <si>
    <t>出火件数</t>
    <rPh sb="0" eb="2">
      <t>シュッカ</t>
    </rPh>
    <phoneticPr fontId="16"/>
  </si>
  <si>
    <t>その他の
建築物・不明</t>
    <phoneticPr fontId="16"/>
  </si>
  <si>
    <t>耐火建築物</t>
    <phoneticPr fontId="16"/>
  </si>
  <si>
    <t>準耐火建築物
（非木造）</t>
    <phoneticPr fontId="16"/>
  </si>
  <si>
    <t>準耐火建築物
（木造）</t>
    <phoneticPr fontId="16"/>
  </si>
  <si>
    <t>防火構造
建築物</t>
    <phoneticPr fontId="16"/>
  </si>
  <si>
    <t>木造建築物</t>
    <phoneticPr fontId="16"/>
  </si>
  <si>
    <t>1件
当たりの
損害額
（千円）</t>
    <phoneticPr fontId="16"/>
  </si>
  <si>
    <t>1件
当たりの
焼損
床面積
（㎡）</t>
    <phoneticPr fontId="16"/>
  </si>
  <si>
    <t>延焼
率</t>
    <phoneticPr fontId="16"/>
  </si>
  <si>
    <t>延焼
件数</t>
    <phoneticPr fontId="16"/>
  </si>
  <si>
    <t>損害額
（千円）</t>
    <phoneticPr fontId="16"/>
  </si>
  <si>
    <t>焼損
床面積
（㎡）</t>
    <phoneticPr fontId="16"/>
  </si>
  <si>
    <t>出火
件数</t>
    <phoneticPr fontId="16"/>
  </si>
  <si>
    <t>界壁等（建築基準法施行令第114条）</t>
  </si>
  <si>
    <t>消防法施行規則第13条の区画</t>
  </si>
  <si>
    <t>共同住宅の特例区画</t>
  </si>
  <si>
    <t>防火壁（建築基準法施行令第113条）</t>
  </si>
  <si>
    <t>防火区画（建築基準法施行令第112条）</t>
  </si>
  <si>
    <t>延焼件数</t>
  </si>
  <si>
    <t>延焼建物</t>
  </si>
  <si>
    <t>火元建物</t>
  </si>
  <si>
    <t>ぼや</t>
  </si>
  <si>
    <t>部分焼</t>
  </si>
  <si>
    <t>半焼</t>
  </si>
  <si>
    <t>全焼</t>
  </si>
  <si>
    <t>1件当たり
の焼損床
面積（㎡）</t>
    <phoneticPr fontId="16"/>
  </si>
  <si>
    <t>建物焼損
床面積
（㎡）</t>
    <phoneticPr fontId="16"/>
  </si>
  <si>
    <t>建物火災
件数</t>
    <phoneticPr fontId="16"/>
  </si>
  <si>
    <t>1件当たり
の焼損床
面積（㎡）</t>
    <phoneticPr fontId="16"/>
  </si>
  <si>
    <t>建物焼損
床面積
（㎡）</t>
    <phoneticPr fontId="16"/>
  </si>
  <si>
    <t>建物火災
件数</t>
    <phoneticPr fontId="16"/>
  </si>
  <si>
    <t>事後聞知</t>
    <rPh sb="0" eb="2">
      <t>ジゴ</t>
    </rPh>
    <rPh sb="2" eb="4">
      <t>ブンチ</t>
    </rPh>
    <phoneticPr fontId="16"/>
  </si>
  <si>
    <t>小計</t>
  </si>
  <si>
    <t>夜</t>
  </si>
  <si>
    <t>昼</t>
  </si>
  <si>
    <t>延焼率</t>
  </si>
  <si>
    <t>1件当たりの
放水ポンプ台数</t>
    <phoneticPr fontId="16"/>
  </si>
  <si>
    <t>1件当たりの
焼損表面積（㎡）</t>
    <phoneticPr fontId="16"/>
  </si>
  <si>
    <t>1件当たりの
焼損床面積（㎡）</t>
    <phoneticPr fontId="16"/>
  </si>
  <si>
    <t>建物火災件数</t>
  </si>
  <si>
    <t>(17)</t>
    <phoneticPr fontId="16"/>
  </si>
  <si>
    <t>(16の3)</t>
    <phoneticPr fontId="16"/>
  </si>
  <si>
    <t>(16の2)</t>
    <phoneticPr fontId="16"/>
  </si>
  <si>
    <t>(16)</t>
    <phoneticPr fontId="16"/>
  </si>
  <si>
    <t>(15)</t>
    <phoneticPr fontId="16"/>
  </si>
  <si>
    <t>(14)</t>
    <phoneticPr fontId="16"/>
  </si>
  <si>
    <t>ロ</t>
    <phoneticPr fontId="16"/>
  </si>
  <si>
    <t>(13)</t>
    <phoneticPr fontId="16"/>
  </si>
  <si>
    <t>ロ</t>
    <phoneticPr fontId="16"/>
  </si>
  <si>
    <t>イ</t>
    <phoneticPr fontId="16"/>
  </si>
  <si>
    <t>(12)</t>
    <phoneticPr fontId="16"/>
  </si>
  <si>
    <t>(11)</t>
    <phoneticPr fontId="16"/>
  </si>
  <si>
    <t>(10)</t>
    <phoneticPr fontId="16"/>
  </si>
  <si>
    <t>イ</t>
    <phoneticPr fontId="16"/>
  </si>
  <si>
    <t>(9)</t>
    <phoneticPr fontId="16"/>
  </si>
  <si>
    <t>(8)</t>
    <phoneticPr fontId="16"/>
  </si>
  <si>
    <t>(7)</t>
    <phoneticPr fontId="16"/>
  </si>
  <si>
    <t>ハ</t>
    <phoneticPr fontId="16"/>
  </si>
  <si>
    <t>(6)</t>
    <phoneticPr fontId="16"/>
  </si>
  <si>
    <t>イ</t>
    <phoneticPr fontId="16"/>
  </si>
  <si>
    <t>(4)</t>
    <phoneticPr fontId="16"/>
  </si>
  <si>
    <t>(3)</t>
    <phoneticPr fontId="16"/>
  </si>
  <si>
    <t>(2)</t>
    <phoneticPr fontId="16"/>
  </si>
  <si>
    <t>ロ</t>
    <phoneticPr fontId="16"/>
  </si>
  <si>
    <t>(1)</t>
    <phoneticPr fontId="16"/>
  </si>
  <si>
    <t>(5)</t>
    <phoneticPr fontId="16"/>
  </si>
  <si>
    <t>自損者</t>
  </si>
  <si>
    <t>消防
協力者</t>
    <phoneticPr fontId="16"/>
  </si>
  <si>
    <t>不明</t>
  </si>
  <si>
    <t>その他の建築物</t>
    <phoneticPr fontId="16"/>
  </si>
  <si>
    <t>耐火建築物</t>
    <phoneticPr fontId="16"/>
  </si>
  <si>
    <t>準耐火建築物（非木造）</t>
    <phoneticPr fontId="16"/>
  </si>
  <si>
    <t>準耐火建築物（木造）</t>
    <phoneticPr fontId="16"/>
  </si>
  <si>
    <t>防火構造建築物</t>
    <phoneticPr fontId="16"/>
  </si>
  <si>
    <t>木造建築物</t>
    <phoneticPr fontId="16"/>
  </si>
  <si>
    <t>飛び降り</t>
  </si>
  <si>
    <t>放射熱</t>
  </si>
  <si>
    <t>煙を吸う</t>
  </si>
  <si>
    <t>火炎・高温</t>
  </si>
  <si>
    <t>無線通信補助設備</t>
  </si>
  <si>
    <t>非常コンセント設備</t>
  </si>
  <si>
    <t>連結散水設備</t>
  </si>
  <si>
    <t>排煙設備</t>
  </si>
  <si>
    <t>連結送水管</t>
  </si>
  <si>
    <t>消防用水</t>
  </si>
  <si>
    <t>誘導灯・誘導標識</t>
  </si>
  <si>
    <t>避難器具</t>
  </si>
  <si>
    <t>非常警報器具・非常警報設備</t>
  </si>
  <si>
    <t>漏電火災警報器</t>
  </si>
  <si>
    <t>自動火災報知設備</t>
  </si>
  <si>
    <t>動力消防ポンプ設備</t>
  </si>
  <si>
    <t>屋外消火栓設備</t>
  </si>
  <si>
    <t>水噴霧・泡・二酸化炭素
・ハロゲン化物・粉末消火設備</t>
    <phoneticPr fontId="16"/>
  </si>
  <si>
    <t>スプリンクラー設備</t>
  </si>
  <si>
    <t>屋内消火栓設備</t>
  </si>
  <si>
    <t>消火器具</t>
  </si>
  <si>
    <t>未使用</t>
  </si>
  <si>
    <t>使用</t>
    <phoneticPr fontId="16"/>
  </si>
  <si>
    <t>未設置</t>
  </si>
  <si>
    <t>設置</t>
    <rPh sb="0" eb="2">
      <t>セッチ</t>
    </rPh>
    <phoneticPr fontId="16"/>
  </si>
  <si>
    <t>設置非対象防火対象物</t>
    <rPh sb="0" eb="2">
      <t>セッチ</t>
    </rPh>
    <rPh sb="2" eb="3">
      <t>ヒ</t>
    </rPh>
    <rPh sb="3" eb="5">
      <t>タイショウ</t>
    </rPh>
    <rPh sb="5" eb="7">
      <t>ボウカ</t>
    </rPh>
    <rPh sb="7" eb="10">
      <t>タイショウブツ</t>
    </rPh>
    <phoneticPr fontId="16"/>
  </si>
  <si>
    <t>設置対象防火対象物</t>
    <rPh sb="0" eb="2">
      <t>セッチ</t>
    </rPh>
    <rPh sb="2" eb="4">
      <t>タイショウ</t>
    </rPh>
    <rPh sb="4" eb="6">
      <t>ボウカ</t>
    </rPh>
    <rPh sb="6" eb="9">
      <t>タイショウブツ</t>
    </rPh>
    <phoneticPr fontId="16"/>
  </si>
  <si>
    <t>じゅうたん等</t>
  </si>
  <si>
    <t>カーテン等</t>
  </si>
  <si>
    <t>衣類</t>
  </si>
  <si>
    <t>寝具類</t>
  </si>
  <si>
    <t>防炎</t>
    <rPh sb="0" eb="2">
      <t>ボウエン</t>
    </rPh>
    <phoneticPr fontId="16"/>
  </si>
  <si>
    <t>住宅用自動火災報知設備</t>
  </si>
  <si>
    <t>住宅用火災警報器　（注）</t>
    <rPh sb="10" eb="11">
      <t>チュウ</t>
    </rPh>
    <phoneticPr fontId="16"/>
  </si>
  <si>
    <t>住宅用自動消火装置</t>
  </si>
  <si>
    <t>簡易消火具</t>
  </si>
  <si>
    <t>住宅用スプリンクラー設備</t>
  </si>
  <si>
    <t>住宅用消火器</t>
  </si>
  <si>
    <t>未使用</t>
    <phoneticPr fontId="16"/>
  </si>
  <si>
    <t>１件当たりの焼損
床面積（㎡）</t>
    <rPh sb="1" eb="2">
      <t>ケン</t>
    </rPh>
    <rPh sb="2" eb="3">
      <t>ア</t>
    </rPh>
    <rPh sb="6" eb="8">
      <t>ショウソン</t>
    </rPh>
    <rPh sb="9" eb="12">
      <t>ユカメンセキ</t>
    </rPh>
    <phoneticPr fontId="16"/>
  </si>
  <si>
    <t>１件当たりの損害額
（万円）</t>
    <rPh sb="1" eb="2">
      <t>ケン</t>
    </rPh>
    <rPh sb="2" eb="3">
      <t>ア</t>
    </rPh>
    <rPh sb="6" eb="8">
      <t>ソンガイ</t>
    </rPh>
    <rPh sb="8" eb="9">
      <t>ガク</t>
    </rPh>
    <rPh sb="11" eb="13">
      <t>マンエン</t>
    </rPh>
    <phoneticPr fontId="16"/>
  </si>
  <si>
    <t>その他の都市</t>
    <phoneticPr fontId="16"/>
  </si>
  <si>
    <t>１件当たりの
損害額(千円）</t>
    <phoneticPr fontId="16"/>
  </si>
  <si>
    <t>損害額（千円）</t>
  </si>
  <si>
    <t>建物火災
件数</t>
    <rPh sb="0" eb="2">
      <t>タテモノ</t>
    </rPh>
    <rPh sb="2" eb="4">
      <t>カサイ</t>
    </rPh>
    <rPh sb="5" eb="7">
      <t>ケンスウ</t>
    </rPh>
    <phoneticPr fontId="16"/>
  </si>
  <si>
    <t>１件当たりの放水ポンプ台数</t>
  </si>
  <si>
    <t>林野火災件数</t>
  </si>
  <si>
    <t>50ha以上</t>
    <rPh sb="4" eb="6">
      <t>イジョウ</t>
    </rPh>
    <phoneticPr fontId="16"/>
  </si>
  <si>
    <t>40ha以上
50ha未満</t>
    <rPh sb="4" eb="6">
      <t>イジョウ</t>
    </rPh>
    <rPh sb="11" eb="13">
      <t>ミマン</t>
    </rPh>
    <phoneticPr fontId="16"/>
  </si>
  <si>
    <t>30ha以上
40ha未満</t>
    <rPh sb="4" eb="6">
      <t>イジョウ</t>
    </rPh>
    <rPh sb="11" eb="13">
      <t>ミマン</t>
    </rPh>
    <phoneticPr fontId="16"/>
  </si>
  <si>
    <t>20ha以上
30ha未満</t>
    <rPh sb="4" eb="6">
      <t>イジョウ</t>
    </rPh>
    <rPh sb="11" eb="13">
      <t>ミマン</t>
    </rPh>
    <phoneticPr fontId="16"/>
  </si>
  <si>
    <t>10ha以上
20ha未満</t>
    <rPh sb="4" eb="6">
      <t>イジョウ</t>
    </rPh>
    <rPh sb="11" eb="13">
      <t>ミマン</t>
    </rPh>
    <phoneticPr fontId="16"/>
  </si>
  <si>
    <t>5ha以上
10ha未満</t>
    <rPh sb="3" eb="5">
      <t>イジョウ</t>
    </rPh>
    <rPh sb="10" eb="12">
      <t>ミマン</t>
    </rPh>
    <phoneticPr fontId="16"/>
  </si>
  <si>
    <t>3ha以上
5ha未満</t>
    <rPh sb="3" eb="5">
      <t>イジョウ</t>
    </rPh>
    <rPh sb="9" eb="11">
      <t>ミマン</t>
    </rPh>
    <phoneticPr fontId="16"/>
  </si>
  <si>
    <t>2ha以上
3ha未満</t>
    <rPh sb="3" eb="5">
      <t>イジョウ</t>
    </rPh>
    <rPh sb="9" eb="11">
      <t>ミマン</t>
    </rPh>
    <phoneticPr fontId="16"/>
  </si>
  <si>
    <t>1ha以上
2ha未満</t>
    <rPh sb="3" eb="5">
      <t>イジョウ</t>
    </rPh>
    <rPh sb="9" eb="11">
      <t>ミマン</t>
    </rPh>
    <phoneticPr fontId="16"/>
  </si>
  <si>
    <t>50a以上
1ha未満</t>
    <rPh sb="3" eb="5">
      <t>イジョウ</t>
    </rPh>
    <rPh sb="9" eb="11">
      <t>ミマン</t>
    </rPh>
    <phoneticPr fontId="16"/>
  </si>
  <si>
    <t>10a以上
50a未満</t>
    <rPh sb="3" eb="5">
      <t>イジョウ</t>
    </rPh>
    <rPh sb="9" eb="11">
      <t>ミマン</t>
    </rPh>
    <phoneticPr fontId="16"/>
  </si>
  <si>
    <t>5a以上
10a未満</t>
    <rPh sb="2" eb="4">
      <t>イジョウ</t>
    </rPh>
    <rPh sb="8" eb="10">
      <t>ミマン</t>
    </rPh>
    <phoneticPr fontId="16"/>
  </si>
  <si>
    <t>1a以上
5a未満</t>
    <rPh sb="2" eb="4">
      <t>イジョウ</t>
    </rPh>
    <rPh sb="7" eb="9">
      <t>ミマン</t>
    </rPh>
    <phoneticPr fontId="16"/>
  </si>
  <si>
    <t>1a未満</t>
    <phoneticPr fontId="16"/>
  </si>
  <si>
    <t>床面積</t>
  </si>
  <si>
    <t>年</t>
    <rPh sb="0" eb="1">
      <t>ネン</t>
    </rPh>
    <phoneticPr fontId="16"/>
  </si>
  <si>
    <t>1件当たり損害額（万円）</t>
  </si>
  <si>
    <t>損害額（億円）</t>
  </si>
  <si>
    <t>全火災件数</t>
  </si>
  <si>
    <t>23時</t>
  </si>
  <si>
    <t>22時</t>
  </si>
  <si>
    <t>21時</t>
  </si>
  <si>
    <t>20時</t>
  </si>
  <si>
    <t>19時</t>
  </si>
  <si>
    <t>18時</t>
  </si>
  <si>
    <t>17時</t>
  </si>
  <si>
    <t>16時</t>
  </si>
  <si>
    <t>15時</t>
  </si>
  <si>
    <t>14時</t>
  </si>
  <si>
    <t>13時</t>
  </si>
  <si>
    <t>12時</t>
  </si>
  <si>
    <t>11時</t>
  </si>
  <si>
    <t>10時</t>
  </si>
  <si>
    <t>9時</t>
  </si>
  <si>
    <t>8時</t>
  </si>
  <si>
    <t>7時</t>
  </si>
  <si>
    <t>6時</t>
  </si>
  <si>
    <t>5時</t>
  </si>
  <si>
    <t>4時</t>
  </si>
  <si>
    <t>3時</t>
  </si>
  <si>
    <t>2時</t>
  </si>
  <si>
    <t>1時</t>
  </si>
  <si>
    <t>0時</t>
  </si>
  <si>
    <t>出火・時名称</t>
  </si>
  <si>
    <t>12月</t>
  </si>
  <si>
    <t>11月</t>
  </si>
  <si>
    <t>10月</t>
  </si>
  <si>
    <t>9月</t>
  </si>
  <si>
    <t>8月</t>
  </si>
  <si>
    <t>7月</t>
  </si>
  <si>
    <t>6月</t>
  </si>
  <si>
    <t>5月</t>
  </si>
  <si>
    <t>4月</t>
  </si>
  <si>
    <t>3月</t>
  </si>
  <si>
    <t>2月</t>
  </si>
  <si>
    <t>1月</t>
  </si>
  <si>
    <t>放水なし</t>
  </si>
  <si>
    <t>建物火災件数</t>
    <rPh sb="0" eb="2">
      <t>タテモノ</t>
    </rPh>
    <rPh sb="2" eb="4">
      <t>カサイ</t>
    </rPh>
    <phoneticPr fontId="16"/>
  </si>
  <si>
    <t>出火原因</t>
    <rPh sb="0" eb="2">
      <t>シュッカ</t>
    </rPh>
    <rPh sb="2" eb="4">
      <t>ゲンイン</t>
    </rPh>
    <phoneticPr fontId="16"/>
  </si>
  <si>
    <t>車両火災件数</t>
    <rPh sb="0" eb="2">
      <t>シャリョウ</t>
    </rPh>
    <rPh sb="2" eb="4">
      <t>カサイ</t>
    </rPh>
    <rPh sb="4" eb="6">
      <t>ケンスウ</t>
    </rPh>
    <phoneticPr fontId="16"/>
  </si>
  <si>
    <t>車両損害額</t>
    <rPh sb="0" eb="2">
      <t>シャリョウ</t>
    </rPh>
    <rPh sb="2" eb="4">
      <t>ソンガイ</t>
    </rPh>
    <rPh sb="4" eb="5">
      <t>ガク</t>
    </rPh>
    <phoneticPr fontId="16"/>
  </si>
  <si>
    <t>船舶火災件数</t>
    <rPh sb="0" eb="2">
      <t>センパク</t>
    </rPh>
    <rPh sb="2" eb="4">
      <t>カサイ</t>
    </rPh>
    <rPh sb="4" eb="6">
      <t>ケンスウ</t>
    </rPh>
    <phoneticPr fontId="16"/>
  </si>
  <si>
    <t>船舶損害額</t>
    <rPh sb="0" eb="2">
      <t>センパク</t>
    </rPh>
    <rPh sb="2" eb="4">
      <t>ソンガイ</t>
    </rPh>
    <rPh sb="4" eb="5">
      <t>ガク</t>
    </rPh>
    <phoneticPr fontId="16"/>
  </si>
  <si>
    <t>出火原因</t>
    <phoneticPr fontId="15"/>
  </si>
  <si>
    <t>区画外
延焼件数</t>
    <rPh sb="0" eb="2">
      <t>クカク</t>
    </rPh>
    <rPh sb="2" eb="3">
      <t>ガイ</t>
    </rPh>
    <rPh sb="4" eb="6">
      <t>エンショウ</t>
    </rPh>
    <rPh sb="6" eb="8">
      <t>ケンスウ</t>
    </rPh>
    <phoneticPr fontId="16"/>
  </si>
  <si>
    <t>消防隊等
により
放水実施</t>
    <rPh sb="0" eb="2">
      <t>ショウボウ</t>
    </rPh>
    <rPh sb="2" eb="3">
      <t>タイ</t>
    </rPh>
    <rPh sb="3" eb="4">
      <t>ナド</t>
    </rPh>
    <rPh sb="9" eb="11">
      <t>ホウスイ</t>
    </rPh>
    <rPh sb="11" eb="13">
      <t>ジッシ</t>
    </rPh>
    <phoneticPr fontId="16"/>
  </si>
  <si>
    <t>放水～鎮火所要時間</t>
    <phoneticPr fontId="15"/>
  </si>
  <si>
    <t>計</t>
    <phoneticPr fontId="15"/>
  </si>
  <si>
    <t>出火件数</t>
    <phoneticPr fontId="15"/>
  </si>
  <si>
    <t>出火原因</t>
    <rPh sb="0" eb="2">
      <t>シュッカ</t>
    </rPh>
    <rPh sb="2" eb="4">
      <t>ゲンイン</t>
    </rPh>
    <phoneticPr fontId="15"/>
  </si>
  <si>
    <t>出火・月</t>
    <phoneticPr fontId="15"/>
  </si>
  <si>
    <t>計</t>
    <phoneticPr fontId="15"/>
  </si>
  <si>
    <t>年齢区分</t>
    <rPh sb="0" eb="2">
      <t>ネンレイ</t>
    </rPh>
    <rPh sb="2" eb="4">
      <t>クブン</t>
    </rPh>
    <phoneticPr fontId="15"/>
  </si>
  <si>
    <t>放火及び
放火の疑いの
ある火災件数</t>
    <phoneticPr fontId="15"/>
  </si>
  <si>
    <t>出火月</t>
    <rPh sb="0" eb="2">
      <t>シュッカ</t>
    </rPh>
    <rPh sb="2" eb="3">
      <t>ツキ</t>
    </rPh>
    <phoneticPr fontId="15"/>
  </si>
  <si>
    <t>出火時刻</t>
    <rPh sb="0" eb="2">
      <t>シュッカ</t>
    </rPh>
    <rPh sb="2" eb="4">
      <t>ジコク</t>
    </rPh>
    <phoneticPr fontId="15"/>
  </si>
  <si>
    <t>火元建物用途</t>
    <rPh sb="0" eb="2">
      <t>ヒモト</t>
    </rPh>
    <rPh sb="2" eb="4">
      <t>タテモノ</t>
    </rPh>
    <rPh sb="4" eb="6">
      <t>ヨウト</t>
    </rPh>
    <phoneticPr fontId="15"/>
  </si>
  <si>
    <t>構造</t>
    <rPh sb="0" eb="2">
      <t>コウゾウ</t>
    </rPh>
    <phoneticPr fontId="15"/>
  </si>
  <si>
    <t>都道府県</t>
    <rPh sb="0" eb="4">
      <t>トドウフケン</t>
    </rPh>
    <phoneticPr fontId="15"/>
  </si>
  <si>
    <t>（注）設置の有無が判明しないものを除く。</t>
  </si>
  <si>
    <t>（注）1　死者には、火災により負傷した後、48時間以内に死亡した者も含む。</t>
    <rPh sb="1" eb="2">
      <t>チュウ</t>
    </rPh>
    <rPh sb="5" eb="7">
      <t>シシャ</t>
    </rPh>
    <rPh sb="10" eb="12">
      <t>カサイ</t>
    </rPh>
    <rPh sb="15" eb="17">
      <t>フショウ</t>
    </rPh>
    <rPh sb="19" eb="20">
      <t>ノチ</t>
    </rPh>
    <rPh sb="23" eb="25">
      <t>ジカン</t>
    </rPh>
    <rPh sb="25" eb="27">
      <t>イナイ</t>
    </rPh>
    <rPh sb="28" eb="30">
      <t>シボウ</t>
    </rPh>
    <rPh sb="32" eb="33">
      <t>モノ</t>
    </rPh>
    <rPh sb="34" eb="35">
      <t>フク</t>
    </rPh>
    <phoneticPr fontId="2"/>
  </si>
  <si>
    <t>　　　3　△は、負数を表す。</t>
    <rPh sb="8" eb="10">
      <t>フスウ</t>
    </rPh>
    <rPh sb="11" eb="12">
      <t>アラワ</t>
    </rPh>
    <phoneticPr fontId="2"/>
  </si>
  <si>
    <t>春季（3月～5月）</t>
    <rPh sb="0" eb="2">
      <t>シュンキ</t>
    </rPh>
    <rPh sb="4" eb="5">
      <t>ガツ</t>
    </rPh>
    <rPh sb="7" eb="8">
      <t>ガツ</t>
    </rPh>
    <phoneticPr fontId="2"/>
  </si>
  <si>
    <t>夏季（6月～8月）</t>
    <rPh sb="0" eb="2">
      <t>カキ</t>
    </rPh>
    <rPh sb="4" eb="5">
      <t>ガツ</t>
    </rPh>
    <rPh sb="7" eb="8">
      <t>ガツ</t>
    </rPh>
    <phoneticPr fontId="2"/>
  </si>
  <si>
    <t>秋季（9月～11月）</t>
    <rPh sb="0" eb="2">
      <t>シュウキ</t>
    </rPh>
    <rPh sb="4" eb="5">
      <t>ガツ</t>
    </rPh>
    <rPh sb="8" eb="9">
      <t>ガツ</t>
    </rPh>
    <phoneticPr fontId="2"/>
  </si>
  <si>
    <t>冬季（12月～2月）</t>
    <rPh sb="0" eb="2">
      <t>トウキ</t>
    </rPh>
    <rPh sb="5" eb="6">
      <t>ガツ</t>
    </rPh>
    <rPh sb="8" eb="9">
      <t>ガツ</t>
    </rPh>
    <phoneticPr fontId="2"/>
  </si>
  <si>
    <t>応急消火
義務者</t>
  </si>
  <si>
    <t>5歳以下</t>
  </si>
  <si>
    <t>6～10歳</t>
  </si>
  <si>
    <t>11～15歳</t>
  </si>
  <si>
    <t>16～20歳</t>
  </si>
  <si>
    <t>21～25歳</t>
  </si>
  <si>
    <t>26～30歳</t>
  </si>
  <si>
    <t>31～35歳</t>
  </si>
  <si>
    <t>36～40歳</t>
  </si>
  <si>
    <t>41～45歳</t>
  </si>
  <si>
    <t>46～50歳</t>
  </si>
  <si>
    <t>51～55歳</t>
  </si>
  <si>
    <t>56～60歳</t>
  </si>
  <si>
    <t>61～64歳</t>
  </si>
  <si>
    <t>65～70歳</t>
  </si>
  <si>
    <t>71～75歳</t>
  </si>
  <si>
    <t>76～80歳</t>
  </si>
  <si>
    <t>81歳以上</t>
  </si>
  <si>
    <t>0～5</t>
  </si>
  <si>
    <t>6～10</t>
  </si>
  <si>
    <t>11～15</t>
  </si>
  <si>
    <t>16～20</t>
  </si>
  <si>
    <t>21～25</t>
  </si>
  <si>
    <t>26～30</t>
  </si>
  <si>
    <t>31～35</t>
  </si>
  <si>
    <t>36～40</t>
  </si>
  <si>
    <t>41～45</t>
  </si>
  <si>
    <t>46～50</t>
  </si>
  <si>
    <t>51～55</t>
  </si>
  <si>
    <t>56～60</t>
  </si>
  <si>
    <t>61～65</t>
  </si>
  <si>
    <t>66～70</t>
  </si>
  <si>
    <t>71～75</t>
  </si>
  <si>
    <t>76～80</t>
  </si>
  <si>
    <t>81～85</t>
  </si>
  <si>
    <t>86～90</t>
  </si>
  <si>
    <t>91～95</t>
  </si>
  <si>
    <t>96以上</t>
  </si>
  <si>
    <t>相対湿度（％）</t>
    <phoneticPr fontId="15"/>
  </si>
  <si>
    <t>延焼率（％）</t>
    <phoneticPr fontId="15"/>
  </si>
  <si>
    <t>1件当たりの
焼損床面積（㎡）</t>
    <phoneticPr fontId="15"/>
  </si>
  <si>
    <t>焼損床面積
（㎡）</t>
    <phoneticPr fontId="15"/>
  </si>
  <si>
    <t>1分</t>
  </si>
  <si>
    <t>2分</t>
  </si>
  <si>
    <t>3分</t>
  </si>
  <si>
    <t>4分</t>
  </si>
  <si>
    <t>5分</t>
  </si>
  <si>
    <t>6～10分</t>
  </si>
  <si>
    <t>11～15分</t>
  </si>
  <si>
    <t>16～20分</t>
  </si>
  <si>
    <t>21分以上</t>
  </si>
  <si>
    <t>0～5分</t>
  </si>
  <si>
    <t>11～20分</t>
  </si>
  <si>
    <t>21～30分</t>
  </si>
  <si>
    <t>31～40分</t>
  </si>
  <si>
    <t>41～50分</t>
  </si>
  <si>
    <t>51～60分</t>
  </si>
  <si>
    <t>61～90分</t>
  </si>
  <si>
    <t>91分以上</t>
  </si>
  <si>
    <t>焼損床面積（㎡）</t>
    <phoneticPr fontId="15"/>
  </si>
  <si>
    <t>10未満</t>
  </si>
  <si>
    <t>50未満</t>
  </si>
  <si>
    <t>10～50未満</t>
  </si>
  <si>
    <t>50～100未満</t>
  </si>
  <si>
    <t>100～200未満</t>
  </si>
  <si>
    <t>100～500未満</t>
  </si>
  <si>
    <t>200～300未満</t>
  </si>
  <si>
    <t>500～1,000未満</t>
  </si>
  <si>
    <t>300～500未満</t>
  </si>
  <si>
    <t>1,000～2,000未満</t>
  </si>
  <si>
    <t>2,000～3,000未満</t>
  </si>
  <si>
    <t>3,000～5,000未満</t>
  </si>
  <si>
    <t>5,000以上</t>
  </si>
  <si>
    <t>3,000以上</t>
  </si>
  <si>
    <t>概況_第１１表　初期消火器具等の使用状況</t>
    <phoneticPr fontId="15"/>
  </si>
  <si>
    <t>概況_第１６表　損害額の推移</t>
    <phoneticPr fontId="15"/>
  </si>
  <si>
    <t>概況_第１９表　放火及び放火の疑いによる火災の損害状況</t>
    <phoneticPr fontId="15"/>
  </si>
  <si>
    <t>概況_第２０表　放火及び放火の疑いによる火災件数の推移</t>
    <phoneticPr fontId="15"/>
  </si>
  <si>
    <t>概況_第２２表　たばこによる火災の損害状況</t>
    <phoneticPr fontId="15"/>
  </si>
  <si>
    <t>概況_第２３表　こんろによる火災の損害状況</t>
    <phoneticPr fontId="15"/>
  </si>
  <si>
    <t>概況_第２４表　たき火及び火遊びによる火災の損害状況</t>
    <phoneticPr fontId="15"/>
  </si>
  <si>
    <t>概況_第２５表　ストーブによる火災の損害状況</t>
    <phoneticPr fontId="15"/>
  </si>
  <si>
    <t>概況_第２９表　建物火災の火元建物の構造別損害状況</t>
    <phoneticPr fontId="15"/>
  </si>
  <si>
    <t>概況_第４３表　住宅火災件数の月別推移</t>
    <phoneticPr fontId="15"/>
  </si>
  <si>
    <t>概況_第４５表　住宅火災死者数の月別推移</t>
    <phoneticPr fontId="15"/>
  </si>
  <si>
    <t>概況_第４６表　住宅火災（放火自殺者等を除く）の月別死者数と住宅火災（放火を除く）件数の推移</t>
    <phoneticPr fontId="15"/>
  </si>
  <si>
    <t>概況_第９表　市町村別出火件数及び出火率の推移</t>
    <phoneticPr fontId="15"/>
  </si>
  <si>
    <t>概況_第８表　出火率、出火件数、人口及び世帯数の変化</t>
    <phoneticPr fontId="15"/>
  </si>
  <si>
    <t>概況_第６表　四季別出火状況</t>
    <phoneticPr fontId="15"/>
  </si>
  <si>
    <t>概況_第５表　火災種別出火件数の構成割合</t>
    <phoneticPr fontId="15"/>
  </si>
  <si>
    <t>概況_第４表　１日当たり及び１件当たりの火災の概況</t>
    <phoneticPr fontId="15"/>
  </si>
  <si>
    <t>概況_第１表　火災の概況</t>
    <phoneticPr fontId="15"/>
  </si>
  <si>
    <t>単位</t>
    <rPh sb="0" eb="2">
      <t>タンイ</t>
    </rPh>
    <phoneticPr fontId="2"/>
  </si>
  <si>
    <t>件</t>
    <rPh sb="0" eb="1">
      <t>ケン</t>
    </rPh>
    <phoneticPr fontId="2"/>
  </si>
  <si>
    <t>棟</t>
    <rPh sb="0" eb="1">
      <t>ムネ</t>
    </rPh>
    <phoneticPr fontId="2"/>
  </si>
  <si>
    <t>人</t>
    <rPh sb="0" eb="1">
      <t>ヒト</t>
    </rPh>
    <phoneticPr fontId="2"/>
  </si>
  <si>
    <t>世帯</t>
    <rPh sb="0" eb="2">
      <t>セタイ</t>
    </rPh>
    <phoneticPr fontId="2"/>
  </si>
  <si>
    <t>百万円</t>
    <rPh sb="0" eb="3">
      <t>ヒャクマンエン</t>
    </rPh>
    <phoneticPr fontId="2"/>
  </si>
  <si>
    <t>　建物</t>
    <phoneticPr fontId="16"/>
  </si>
  <si>
    <t>　林野</t>
    <phoneticPr fontId="16"/>
  </si>
  <si>
    <t>　車両</t>
    <phoneticPr fontId="16"/>
  </si>
  <si>
    <t>　船舶</t>
    <phoneticPr fontId="16"/>
  </si>
  <si>
    <t>　航空機</t>
    <rPh sb="1" eb="4">
      <t>コウクウキ</t>
    </rPh>
    <phoneticPr fontId="16"/>
  </si>
  <si>
    <t>　その他</t>
    <phoneticPr fontId="16"/>
  </si>
  <si>
    <t>　爆発</t>
    <phoneticPr fontId="16"/>
  </si>
  <si>
    <t>万円</t>
    <rPh sb="0" eb="2">
      <t>マンエン</t>
    </rPh>
    <phoneticPr fontId="2"/>
  </si>
  <si>
    <t>件数</t>
    <rPh sb="0" eb="2">
      <t>ケンスウ</t>
    </rPh>
    <phoneticPr fontId="2"/>
  </si>
  <si>
    <t>割合</t>
    <rPh sb="0" eb="2">
      <t>ワリアイ</t>
    </rPh>
    <phoneticPr fontId="2"/>
  </si>
  <si>
    <t>増減率</t>
    <rPh sb="0" eb="2">
      <t>ゾウゲン</t>
    </rPh>
    <rPh sb="2" eb="3">
      <t>リツ</t>
    </rPh>
    <phoneticPr fontId="2"/>
  </si>
  <si>
    <t>出火原因</t>
    <rPh sb="0" eb="2">
      <t>シュッカ</t>
    </rPh>
    <rPh sb="2" eb="4">
      <t>ゲンイン</t>
    </rPh>
    <phoneticPr fontId="2"/>
  </si>
  <si>
    <t>計</t>
    <rPh sb="0" eb="1">
      <t>ケイ</t>
    </rPh>
    <phoneticPr fontId="15"/>
  </si>
  <si>
    <t>計</t>
    <rPh sb="0" eb="1">
      <t>ケイ</t>
    </rPh>
    <phoneticPr fontId="15"/>
  </si>
  <si>
    <t>その他</t>
    <rPh sb="2" eb="3">
      <t>タ</t>
    </rPh>
    <phoneticPr fontId="16"/>
  </si>
  <si>
    <t>令和４年</t>
  </si>
  <si>
    <t>増減
（Ａ）－（Ｂ）
＝（Ｃ）</t>
  </si>
  <si>
    <t>増減率
（Ｃ）/（Ｂ）
×100％</t>
  </si>
  <si>
    <t>－</t>
  </si>
  <si>
    <t>農業</t>
  </si>
  <si>
    <t>林業</t>
  </si>
  <si>
    <t>漁業</t>
  </si>
  <si>
    <t>鉱業</t>
  </si>
  <si>
    <t>建設業</t>
  </si>
  <si>
    <t>製造業</t>
  </si>
  <si>
    <t>電気・ガス等</t>
  </si>
  <si>
    <t>運輸・通信業</t>
  </si>
  <si>
    <t>卸売・小売業</t>
  </si>
  <si>
    <t>金融・保険業</t>
  </si>
  <si>
    <t>不動産業</t>
  </si>
  <si>
    <t>サービス業</t>
  </si>
  <si>
    <t>公務</t>
  </si>
  <si>
    <t>分類不能</t>
  </si>
  <si>
    <t>業態なし</t>
  </si>
  <si>
    <t>建物</t>
  </si>
  <si>
    <t>林野</t>
  </si>
  <si>
    <t>建物の損害額（注）</t>
    <rPh sb="7" eb="8">
      <t>チュウ</t>
    </rPh>
    <phoneticPr fontId="2"/>
  </si>
  <si>
    <t>林野損害額</t>
  </si>
  <si>
    <t>火災報知専用電話</t>
    <rPh sb="0" eb="8">
      <t>カサイホウチセンヨウデンワ</t>
    </rPh>
    <phoneticPr fontId="16"/>
  </si>
  <si>
    <t>ＮＴＴを除く固定電話から</t>
    <phoneticPr fontId="16"/>
  </si>
  <si>
    <t>ＮＴＴ固定電話から</t>
    <phoneticPr fontId="16"/>
  </si>
  <si>
    <t>携帯電話から</t>
    <phoneticPr fontId="16"/>
  </si>
  <si>
    <t>かまど</t>
  </si>
  <si>
    <t>風呂かまど</t>
  </si>
  <si>
    <t>炉</t>
  </si>
  <si>
    <t>焼却炉</t>
  </si>
  <si>
    <t>ストーブ</t>
  </si>
  <si>
    <t>こたつ</t>
  </si>
  <si>
    <t>ボイラー</t>
  </si>
  <si>
    <t>煙突・煙道</t>
  </si>
  <si>
    <t>排気管</t>
  </si>
  <si>
    <t>電気機器</t>
  </si>
  <si>
    <t>電気装置</t>
  </si>
  <si>
    <t>電灯電話等の配線</t>
  </si>
  <si>
    <t>内燃機関</t>
  </si>
  <si>
    <t>配線器具</t>
  </si>
  <si>
    <t>火あそび</t>
  </si>
  <si>
    <t>マッチ・ライター</t>
  </si>
  <si>
    <t>たき火</t>
  </si>
  <si>
    <t>溶接機・切断機</t>
  </si>
  <si>
    <t>灯火</t>
  </si>
  <si>
    <t>衝突の火花</t>
  </si>
  <si>
    <t>取灰</t>
  </si>
  <si>
    <t>火入れ</t>
  </si>
  <si>
    <t>放火</t>
  </si>
  <si>
    <t>放火の疑い</t>
  </si>
  <si>
    <t>交通機関内配線</t>
  </si>
  <si>
    <t>不明・調査中</t>
  </si>
  <si>
    <t>不適当な場所への放置</t>
  </si>
  <si>
    <t>火源の転倒・落下</t>
  </si>
  <si>
    <t>残り火の処置が不充分</t>
  </si>
  <si>
    <t>ガスこんろ</t>
  </si>
  <si>
    <t>電気こんろ</t>
  </si>
  <si>
    <t>石油こんろ</t>
  </si>
  <si>
    <t>まき・炭・石炭こんろ</t>
  </si>
  <si>
    <t>消し忘れ</t>
    <rPh sb="0" eb="1">
      <t>ケ</t>
    </rPh>
    <rPh sb="2" eb="3">
      <t>ワス</t>
    </rPh>
    <phoneticPr fontId="2"/>
  </si>
  <si>
    <t>可燃物が接触</t>
    <rPh sb="4" eb="6">
      <t>セッショク</t>
    </rPh>
    <phoneticPr fontId="2"/>
  </si>
  <si>
    <t>過熱</t>
  </si>
  <si>
    <t>たき火の延焼拡大</t>
  </si>
  <si>
    <t>火の粉の飛火</t>
  </si>
  <si>
    <t>火のついた紙</t>
  </si>
  <si>
    <t>石油ストーブ</t>
  </si>
  <si>
    <t>電気ストーブ</t>
  </si>
  <si>
    <t>まきストーブ</t>
  </si>
  <si>
    <t>ガスストーブ</t>
  </si>
  <si>
    <t>石炭ストーブ</t>
  </si>
  <si>
    <t>引火</t>
  </si>
  <si>
    <t>グループホーム等</t>
    <rPh sb="7" eb="8">
      <t>ナド</t>
    </rPh>
    <phoneticPr fontId="2"/>
  </si>
  <si>
    <t>社会福祉施設等</t>
    <rPh sb="0" eb="2">
      <t>シャカイ</t>
    </rPh>
    <rPh sb="2" eb="4">
      <t>フクシ</t>
    </rPh>
    <rPh sb="4" eb="6">
      <t>シセツ</t>
    </rPh>
    <rPh sb="6" eb="7">
      <t>トウ</t>
    </rPh>
    <phoneticPr fontId="2"/>
  </si>
  <si>
    <t>放水なし・放水開始時刻不明等</t>
    <rPh sb="0" eb="2">
      <t>ホウスイ</t>
    </rPh>
    <rPh sb="5" eb="7">
      <t>ホウスイ</t>
    </rPh>
    <rPh sb="7" eb="9">
      <t>カイシ</t>
    </rPh>
    <rPh sb="9" eb="11">
      <t>ジコク</t>
    </rPh>
    <rPh sb="11" eb="13">
      <t>フメイ</t>
    </rPh>
    <rPh sb="13" eb="14">
      <t>ナド</t>
    </rPh>
    <phoneticPr fontId="2"/>
  </si>
  <si>
    <t>グループホーム等</t>
  </si>
  <si>
    <t>社会福祉施設等</t>
  </si>
  <si>
    <t>林野損害額</t>
    <rPh sb="0" eb="2">
      <t>リンヤ</t>
    </rPh>
    <rPh sb="2" eb="4">
      <t>ソンガイ</t>
    </rPh>
    <rPh sb="4" eb="5">
      <t>ガク</t>
    </rPh>
    <phoneticPr fontId="2"/>
  </si>
  <si>
    <t>林野火災件数</t>
    <rPh sb="0" eb="2">
      <t>リンヤ</t>
    </rPh>
    <rPh sb="2" eb="4">
      <t>カサイ</t>
    </rPh>
    <rPh sb="4" eb="6">
      <t>ケンスウ</t>
    </rPh>
    <phoneticPr fontId="2"/>
  </si>
  <si>
    <t>林野焼損面積</t>
    <rPh sb="0" eb="2">
      <t>リンヤ</t>
    </rPh>
    <rPh sb="2" eb="4">
      <t>ショウソン</t>
    </rPh>
    <rPh sb="4" eb="6">
      <t>メンセキ</t>
    </rPh>
    <phoneticPr fontId="2"/>
  </si>
  <si>
    <t xml:space="preserve">          （同年１月１日現在）による。</t>
    <rPh sb="11" eb="13">
      <t>ドウネン</t>
    </rPh>
    <rPh sb="14" eb="15">
      <t>ガツ</t>
    </rPh>
    <rPh sb="16" eb="19">
      <t>ニチゲンザイ</t>
    </rPh>
    <phoneticPr fontId="2"/>
  </si>
  <si>
    <t>　　　4　　損害額及び増減率は、その計算後に表示単位未満を四捨五入にする端数処理を実施している。そのため、</t>
  </si>
  <si>
    <t xml:space="preserve">          表記されている損害額又は増減率の数値は、表記されている端数処理済みの数値をもとに計算した損害額又</t>
  </si>
  <si>
    <t xml:space="preserve">          は増減率と一致していない場合がある。</t>
  </si>
  <si>
    <t>　　　5　火災が２種類以上にわたった場合、出火件数は火災報告取扱要領に基づき計上し、損害額については</t>
    <rPh sb="5" eb="7">
      <t>カサイ</t>
    </rPh>
    <rPh sb="9" eb="13">
      <t>シュルイイジョウ</t>
    </rPh>
    <rPh sb="18" eb="20">
      <t>バアイ</t>
    </rPh>
    <rPh sb="21" eb="23">
      <t>シュッカ</t>
    </rPh>
    <rPh sb="23" eb="25">
      <t>ケンスウ</t>
    </rPh>
    <rPh sb="26" eb="28">
      <t>カサイ</t>
    </rPh>
    <rPh sb="28" eb="30">
      <t>ホウコク</t>
    </rPh>
    <rPh sb="30" eb="32">
      <t>トリアツカイ</t>
    </rPh>
    <rPh sb="32" eb="34">
      <t>ヨウリョウ</t>
    </rPh>
    <rPh sb="35" eb="36">
      <t>モト</t>
    </rPh>
    <rPh sb="38" eb="40">
      <t>ケイジョウ</t>
    </rPh>
    <rPh sb="42" eb="44">
      <t>ソンガイ</t>
    </rPh>
    <rPh sb="44" eb="45">
      <t>ガク</t>
    </rPh>
    <phoneticPr fontId="2"/>
  </si>
  <si>
    <t xml:space="preserve">          個々の各種別の損害を計上した。</t>
    <rPh sb="10" eb="12">
      <t>ココ</t>
    </rPh>
    <rPh sb="13" eb="15">
      <t>カクシュ</t>
    </rPh>
    <rPh sb="15" eb="16">
      <t>ベツ</t>
    </rPh>
    <rPh sb="17" eb="19">
      <t>ソンガイ</t>
    </rPh>
    <rPh sb="20" eb="22">
      <t>ケイジョウ</t>
    </rPh>
    <phoneticPr fontId="2"/>
  </si>
  <si>
    <t>　　　6　設定の期日以降に火災調査等により判明し変更が生じた箇所については集計の対象としていない。</t>
    <rPh sb="5" eb="7">
      <t>セッテイ</t>
    </rPh>
    <rPh sb="8" eb="10">
      <t>キジツ</t>
    </rPh>
    <rPh sb="10" eb="12">
      <t>イコウ</t>
    </rPh>
    <rPh sb="13" eb="15">
      <t>カサイ</t>
    </rPh>
    <rPh sb="15" eb="17">
      <t>チョウサ</t>
    </rPh>
    <rPh sb="17" eb="18">
      <t>ナド</t>
    </rPh>
    <rPh sb="21" eb="23">
      <t>ハンメイ</t>
    </rPh>
    <rPh sb="24" eb="26">
      <t>ヘンコウ</t>
    </rPh>
    <rPh sb="27" eb="28">
      <t>ショウ</t>
    </rPh>
    <rPh sb="30" eb="32">
      <t>カショ</t>
    </rPh>
    <rPh sb="37" eb="39">
      <t>シュウケイ</t>
    </rPh>
    <rPh sb="40" eb="42">
      <t>タイショウ</t>
    </rPh>
    <phoneticPr fontId="2"/>
  </si>
  <si>
    <t>（注）建物の損害額には、建物損害額に加え収容物損害額も含まれる。</t>
    <phoneticPr fontId="15"/>
  </si>
  <si>
    <t>（注）人口及び世帯数は令和３年及び令和４年住民基本台帳（同年１月1日現在）による。</t>
    <phoneticPr fontId="15"/>
  </si>
  <si>
    <t>（注）上段は出火件数，下段は出火率を示す。</t>
    <phoneticPr fontId="15"/>
  </si>
  <si>
    <t>（注）1　火災報知専用電話（携帯電話から）とは、携帯電話及びPHS等の移動電話から消防機関へ119番通報したものをいう。</t>
    <phoneticPr fontId="15"/>
  </si>
  <si>
    <t>　　　2　加入電話（固定電話から）とは、消防機関の一般加入電話（○○－××××－△△△△）へ固定電話から通報したものをいう。</t>
    <phoneticPr fontId="15"/>
  </si>
  <si>
    <t>　　　3　加入電話（携帯電話から）とは、消防機関の一般加入電話（○○－××××－△△△△）へ移動電話から通報したものをいう。</t>
    <phoneticPr fontId="15"/>
  </si>
  <si>
    <t>　　　4　事後聞知とは、既に鎮火している火災を通報したものをいう。</t>
    <phoneticPr fontId="15"/>
  </si>
  <si>
    <t>（注）火災報告取扱要領第3（死者の調査表）に定める区分による。</t>
    <phoneticPr fontId="15"/>
  </si>
  <si>
    <t>（注）損害額については、火災種別ごとに計上したものではなく、個々の物件の損害額を示してある。</t>
  </si>
  <si>
    <t>　　　1件当たりの損害額の算出に当たっては、火災種別ごとの火災の件数で除してある。</t>
    <phoneticPr fontId="15"/>
  </si>
  <si>
    <t>（注）用途欄に掲げている括弧つき数字及びカナは、その用途に対応する消防法施行令別表第１中の項番を示す。</t>
    <phoneticPr fontId="15"/>
  </si>
  <si>
    <t>　　　  2　延焼率とは、火元建物以外の別棟に延焼した火災件数の割合をいう。</t>
  </si>
  <si>
    <t>（注）　1　延焼件数とは、火元建物以外の別棟に延焼した火災件数をいう。</t>
    <phoneticPr fontId="15"/>
  </si>
  <si>
    <t>（注）「昼」には、出火時刻が7時00分から18時59分までの火災を集計し、「夜」には、出火時刻が19時00分から6時59分までの火災を集計している。</t>
    <phoneticPr fontId="15"/>
  </si>
  <si>
    <t>　　　  3　市町村をまたがって延焼した火災の焼損床面積・損害額は、それぞれの火元建物の構造別に計上している。</t>
    <phoneticPr fontId="15"/>
  </si>
  <si>
    <t>年</t>
  </si>
  <si>
    <t>年</t>
    <rPh sb="0" eb="1">
      <t>トシ</t>
    </rPh>
    <phoneticPr fontId="15"/>
  </si>
  <si>
    <t>-</t>
  </si>
  <si>
    <t>第１表</t>
    <rPh sb="0" eb="1">
      <t>ダイ</t>
    </rPh>
    <rPh sb="2" eb="3">
      <t>ヒョウ</t>
    </rPh>
    <phoneticPr fontId="15"/>
  </si>
  <si>
    <t>第２表</t>
    <rPh sb="0" eb="1">
      <t>ダイ</t>
    </rPh>
    <rPh sb="2" eb="3">
      <t>ヒョウ</t>
    </rPh>
    <phoneticPr fontId="15"/>
  </si>
  <si>
    <t>第３表</t>
    <rPh sb="0" eb="1">
      <t>ダイ</t>
    </rPh>
    <rPh sb="2" eb="3">
      <t>ヒョウ</t>
    </rPh>
    <phoneticPr fontId="15"/>
  </si>
  <si>
    <t>第４表</t>
    <rPh sb="0" eb="1">
      <t>ダイ</t>
    </rPh>
    <rPh sb="2" eb="3">
      <t>ヒョウ</t>
    </rPh>
    <phoneticPr fontId="15"/>
  </si>
  <si>
    <t>第５表</t>
    <rPh sb="0" eb="1">
      <t>ダイ</t>
    </rPh>
    <rPh sb="2" eb="3">
      <t>ヒョウ</t>
    </rPh>
    <phoneticPr fontId="15"/>
  </si>
  <si>
    <t>第６表</t>
    <rPh sb="0" eb="1">
      <t>ダイ</t>
    </rPh>
    <rPh sb="2" eb="3">
      <t>ヒョウ</t>
    </rPh>
    <phoneticPr fontId="15"/>
  </si>
  <si>
    <t>第７表</t>
    <rPh sb="0" eb="1">
      <t>ダイ</t>
    </rPh>
    <rPh sb="2" eb="3">
      <t>ヒョウ</t>
    </rPh>
    <phoneticPr fontId="15"/>
  </si>
  <si>
    <t>第８表</t>
    <rPh sb="0" eb="1">
      <t>ダイ</t>
    </rPh>
    <rPh sb="2" eb="3">
      <t>ヒョウ</t>
    </rPh>
    <phoneticPr fontId="15"/>
  </si>
  <si>
    <t>第９表</t>
    <rPh sb="0" eb="1">
      <t>ダイ</t>
    </rPh>
    <rPh sb="2" eb="3">
      <t>ヒョウ</t>
    </rPh>
    <phoneticPr fontId="15"/>
  </si>
  <si>
    <t>第１０表</t>
    <rPh sb="0" eb="1">
      <t>ダイ</t>
    </rPh>
    <rPh sb="3" eb="4">
      <t>ヒョウ</t>
    </rPh>
    <phoneticPr fontId="15"/>
  </si>
  <si>
    <t>第１１表</t>
    <rPh sb="0" eb="1">
      <t>ダイ</t>
    </rPh>
    <rPh sb="3" eb="4">
      <t>ヒョウ</t>
    </rPh>
    <phoneticPr fontId="15"/>
  </si>
  <si>
    <t>第１２表</t>
    <rPh sb="0" eb="1">
      <t>ダイ</t>
    </rPh>
    <rPh sb="3" eb="4">
      <t>ヒョウ</t>
    </rPh>
    <phoneticPr fontId="15"/>
  </si>
  <si>
    <t>第１３表</t>
    <rPh sb="0" eb="1">
      <t>ダイ</t>
    </rPh>
    <rPh sb="3" eb="4">
      <t>ヒョウ</t>
    </rPh>
    <phoneticPr fontId="15"/>
  </si>
  <si>
    <t>第１４表</t>
    <rPh sb="0" eb="1">
      <t>ダイ</t>
    </rPh>
    <rPh sb="3" eb="4">
      <t>ヒョウ</t>
    </rPh>
    <phoneticPr fontId="15"/>
  </si>
  <si>
    <t>第１５表</t>
    <rPh sb="0" eb="1">
      <t>ダイ</t>
    </rPh>
    <rPh sb="3" eb="4">
      <t>ヒョウ</t>
    </rPh>
    <phoneticPr fontId="15"/>
  </si>
  <si>
    <t>第１６表</t>
    <rPh sb="0" eb="1">
      <t>ダイ</t>
    </rPh>
    <rPh sb="3" eb="4">
      <t>ヒョウ</t>
    </rPh>
    <phoneticPr fontId="15"/>
  </si>
  <si>
    <t>第１７表</t>
    <rPh sb="0" eb="1">
      <t>ダイ</t>
    </rPh>
    <rPh sb="3" eb="4">
      <t>ヒョウ</t>
    </rPh>
    <phoneticPr fontId="15"/>
  </si>
  <si>
    <t>第１８表</t>
    <rPh sb="0" eb="1">
      <t>ダイ</t>
    </rPh>
    <rPh sb="3" eb="4">
      <t>ヒョウ</t>
    </rPh>
    <phoneticPr fontId="15"/>
  </si>
  <si>
    <t>第１９表</t>
    <rPh sb="0" eb="1">
      <t>ダイ</t>
    </rPh>
    <rPh sb="3" eb="4">
      <t>ヒョウ</t>
    </rPh>
    <phoneticPr fontId="15"/>
  </si>
  <si>
    <t>第２０表</t>
    <rPh sb="0" eb="1">
      <t>ダイ</t>
    </rPh>
    <rPh sb="3" eb="4">
      <t>ヒョウ</t>
    </rPh>
    <phoneticPr fontId="15"/>
  </si>
  <si>
    <t>第２１表</t>
    <rPh sb="0" eb="1">
      <t>ダイ</t>
    </rPh>
    <rPh sb="3" eb="4">
      <t>ヒョウ</t>
    </rPh>
    <phoneticPr fontId="15"/>
  </si>
  <si>
    <t>第２２表</t>
    <rPh sb="0" eb="1">
      <t>ダイ</t>
    </rPh>
    <rPh sb="3" eb="4">
      <t>ヒョウ</t>
    </rPh>
    <phoneticPr fontId="15"/>
  </si>
  <si>
    <t>第２３表</t>
    <rPh sb="0" eb="1">
      <t>ダイ</t>
    </rPh>
    <rPh sb="3" eb="4">
      <t>ヒョウ</t>
    </rPh>
    <phoneticPr fontId="15"/>
  </si>
  <si>
    <t>第２４表</t>
    <rPh sb="0" eb="1">
      <t>ダイ</t>
    </rPh>
    <rPh sb="3" eb="4">
      <t>ヒョウ</t>
    </rPh>
    <phoneticPr fontId="15"/>
  </si>
  <si>
    <t>第２５表</t>
    <rPh sb="0" eb="1">
      <t>ダイ</t>
    </rPh>
    <rPh sb="3" eb="4">
      <t>ヒョウ</t>
    </rPh>
    <phoneticPr fontId="15"/>
  </si>
  <si>
    <t>第２６表</t>
    <rPh sb="0" eb="1">
      <t>ダイ</t>
    </rPh>
    <rPh sb="3" eb="4">
      <t>ヒョウ</t>
    </rPh>
    <phoneticPr fontId="15"/>
  </si>
  <si>
    <t>第２７表</t>
    <rPh sb="0" eb="1">
      <t>ダイ</t>
    </rPh>
    <rPh sb="3" eb="4">
      <t>ヒョウ</t>
    </rPh>
    <phoneticPr fontId="15"/>
  </si>
  <si>
    <t>第２８表</t>
    <rPh sb="0" eb="1">
      <t>ダイ</t>
    </rPh>
    <rPh sb="3" eb="4">
      <t>ヒョウ</t>
    </rPh>
    <phoneticPr fontId="15"/>
  </si>
  <si>
    <t>第２９表</t>
    <rPh sb="0" eb="1">
      <t>ダイ</t>
    </rPh>
    <rPh sb="3" eb="4">
      <t>ヒョウ</t>
    </rPh>
    <phoneticPr fontId="15"/>
  </si>
  <si>
    <t>第３０表</t>
    <rPh sb="0" eb="1">
      <t>ダイ</t>
    </rPh>
    <rPh sb="3" eb="4">
      <t>ヒョウ</t>
    </rPh>
    <phoneticPr fontId="15"/>
  </si>
  <si>
    <t>第３１表</t>
    <rPh sb="0" eb="1">
      <t>ダイ</t>
    </rPh>
    <rPh sb="3" eb="4">
      <t>ヒョウ</t>
    </rPh>
    <phoneticPr fontId="15"/>
  </si>
  <si>
    <t>第３２表</t>
    <rPh sb="0" eb="1">
      <t>ダイ</t>
    </rPh>
    <rPh sb="3" eb="4">
      <t>ヒョウ</t>
    </rPh>
    <phoneticPr fontId="15"/>
  </si>
  <si>
    <t>第３３表</t>
    <rPh sb="0" eb="1">
      <t>ダイ</t>
    </rPh>
    <rPh sb="3" eb="4">
      <t>ヒョウ</t>
    </rPh>
    <phoneticPr fontId="15"/>
  </si>
  <si>
    <t>第３４表</t>
    <rPh sb="0" eb="1">
      <t>ダイ</t>
    </rPh>
    <rPh sb="3" eb="4">
      <t>ヒョウ</t>
    </rPh>
    <phoneticPr fontId="15"/>
  </si>
  <si>
    <t>第３５表</t>
    <rPh sb="0" eb="1">
      <t>ダイ</t>
    </rPh>
    <rPh sb="3" eb="4">
      <t>ヒョウ</t>
    </rPh>
    <phoneticPr fontId="15"/>
  </si>
  <si>
    <t>第３６表</t>
    <rPh sb="0" eb="1">
      <t>ダイ</t>
    </rPh>
    <rPh sb="3" eb="4">
      <t>ヒョウ</t>
    </rPh>
    <phoneticPr fontId="15"/>
  </si>
  <si>
    <t>第３７表</t>
    <rPh sb="0" eb="1">
      <t>ダイ</t>
    </rPh>
    <rPh sb="3" eb="4">
      <t>ヒョウ</t>
    </rPh>
    <phoneticPr fontId="15"/>
  </si>
  <si>
    <t>第３８表</t>
    <rPh sb="0" eb="1">
      <t>ダイ</t>
    </rPh>
    <rPh sb="3" eb="4">
      <t>ヒョウ</t>
    </rPh>
    <phoneticPr fontId="15"/>
  </si>
  <si>
    <t>第３９表</t>
    <rPh sb="0" eb="1">
      <t>ダイ</t>
    </rPh>
    <rPh sb="3" eb="4">
      <t>ヒョウ</t>
    </rPh>
    <phoneticPr fontId="15"/>
  </si>
  <si>
    <t>第４０表</t>
    <rPh sb="0" eb="1">
      <t>ダイ</t>
    </rPh>
    <rPh sb="3" eb="4">
      <t>ヒョウ</t>
    </rPh>
    <phoneticPr fontId="15"/>
  </si>
  <si>
    <t>第４１表</t>
    <rPh sb="0" eb="1">
      <t>ダイ</t>
    </rPh>
    <rPh sb="3" eb="4">
      <t>ヒョウ</t>
    </rPh>
    <phoneticPr fontId="15"/>
  </si>
  <si>
    <t>第４２表</t>
    <rPh sb="0" eb="1">
      <t>ダイ</t>
    </rPh>
    <rPh sb="3" eb="4">
      <t>ヒョウ</t>
    </rPh>
    <phoneticPr fontId="15"/>
  </si>
  <si>
    <t>第４３表</t>
    <rPh sb="0" eb="1">
      <t>ダイ</t>
    </rPh>
    <rPh sb="3" eb="4">
      <t>ヒョウ</t>
    </rPh>
    <phoneticPr fontId="15"/>
  </si>
  <si>
    <t>第４４表</t>
    <rPh sb="0" eb="1">
      <t>ダイ</t>
    </rPh>
    <rPh sb="3" eb="4">
      <t>ヒョウ</t>
    </rPh>
    <phoneticPr fontId="15"/>
  </si>
  <si>
    <t>第４５表</t>
    <rPh sb="0" eb="1">
      <t>ダイ</t>
    </rPh>
    <rPh sb="3" eb="4">
      <t>ヒョウ</t>
    </rPh>
    <phoneticPr fontId="15"/>
  </si>
  <si>
    <t>第４６表</t>
    <rPh sb="0" eb="1">
      <t>ダイ</t>
    </rPh>
    <rPh sb="3" eb="4">
      <t>ヒョウ</t>
    </rPh>
    <phoneticPr fontId="15"/>
  </si>
  <si>
    <t>第４７表</t>
    <rPh sb="0" eb="1">
      <t>ダイ</t>
    </rPh>
    <rPh sb="3" eb="4">
      <t>ヒョウ</t>
    </rPh>
    <phoneticPr fontId="15"/>
  </si>
  <si>
    <t>第４８表</t>
    <rPh sb="0" eb="1">
      <t>ダイ</t>
    </rPh>
    <rPh sb="3" eb="4">
      <t>ヒョウ</t>
    </rPh>
    <phoneticPr fontId="15"/>
  </si>
  <si>
    <t>第４９表</t>
    <rPh sb="0" eb="1">
      <t>ダイ</t>
    </rPh>
    <rPh sb="3" eb="4">
      <t>ヒョウ</t>
    </rPh>
    <phoneticPr fontId="15"/>
  </si>
  <si>
    <t>第５０表</t>
    <rPh sb="0" eb="1">
      <t>ダイ</t>
    </rPh>
    <rPh sb="3" eb="4">
      <t>ヒョウ</t>
    </rPh>
    <phoneticPr fontId="15"/>
  </si>
  <si>
    <t>第５１表</t>
    <rPh sb="0" eb="1">
      <t>ダイ</t>
    </rPh>
    <rPh sb="3" eb="4">
      <t>ヒョウ</t>
    </rPh>
    <phoneticPr fontId="15"/>
  </si>
  <si>
    <t>第５２表</t>
    <rPh sb="0" eb="1">
      <t>ダイ</t>
    </rPh>
    <rPh sb="3" eb="4">
      <t>ヒョウ</t>
    </rPh>
    <phoneticPr fontId="15"/>
  </si>
  <si>
    <t>第５３表</t>
    <rPh sb="0" eb="1">
      <t>ダイ</t>
    </rPh>
    <rPh sb="3" eb="4">
      <t>ヒョウ</t>
    </rPh>
    <phoneticPr fontId="15"/>
  </si>
  <si>
    <t>第５４表</t>
    <rPh sb="0" eb="1">
      <t>ダイ</t>
    </rPh>
    <rPh sb="3" eb="4">
      <t>ヒョウ</t>
    </rPh>
    <phoneticPr fontId="15"/>
  </si>
  <si>
    <t>I-第２図の値</t>
    <rPh sb="2" eb="3">
      <t>ダイ</t>
    </rPh>
    <rPh sb="4" eb="5">
      <t>ズ</t>
    </rPh>
    <rPh sb="6" eb="7">
      <t>アタイ</t>
    </rPh>
    <phoneticPr fontId="15"/>
  </si>
  <si>
    <t>Ⅰ－第　２図　火災の推移</t>
  </si>
  <si>
    <t>年名称</t>
  </si>
  <si>
    <t>I-第３表</t>
    <rPh sb="2" eb="3">
      <t>ダイ</t>
    </rPh>
    <rPh sb="4" eb="5">
      <t>ヒョウ</t>
    </rPh>
    <phoneticPr fontId="15"/>
  </si>
  <si>
    <t>I-第４表</t>
    <rPh sb="2" eb="3">
      <t>ダイ</t>
    </rPh>
    <rPh sb="4" eb="5">
      <t>ヒョウ</t>
    </rPh>
    <phoneticPr fontId="15"/>
  </si>
  <si>
    <t>I-第５表</t>
    <rPh sb="2" eb="3">
      <t>ダイ</t>
    </rPh>
    <rPh sb="4" eb="5">
      <t>ヒョウ</t>
    </rPh>
    <phoneticPr fontId="15"/>
  </si>
  <si>
    <t>I-第６表</t>
    <rPh sb="2" eb="3">
      <t>ダイ</t>
    </rPh>
    <rPh sb="4" eb="5">
      <t>ヒョウ</t>
    </rPh>
    <phoneticPr fontId="15"/>
  </si>
  <si>
    <t>I-第７表</t>
    <rPh sb="2" eb="3">
      <t>ダイ</t>
    </rPh>
    <rPh sb="4" eb="5">
      <t>ヒョウ</t>
    </rPh>
    <phoneticPr fontId="15"/>
  </si>
  <si>
    <t>I-第８表</t>
    <rPh sb="2" eb="3">
      <t>ダイ</t>
    </rPh>
    <rPh sb="4" eb="5">
      <t>ヒョウ</t>
    </rPh>
    <phoneticPr fontId="15"/>
  </si>
  <si>
    <t>I-第９表</t>
    <rPh sb="2" eb="3">
      <t>ダイ</t>
    </rPh>
    <rPh sb="4" eb="5">
      <t>ヒョウ</t>
    </rPh>
    <phoneticPr fontId="15"/>
  </si>
  <si>
    <t>I-第１０表</t>
    <rPh sb="2" eb="3">
      <t>ダイ</t>
    </rPh>
    <rPh sb="5" eb="6">
      <t>ヒョウ</t>
    </rPh>
    <phoneticPr fontId="15"/>
  </si>
  <si>
    <t>I-第１１表</t>
    <rPh sb="2" eb="3">
      <t>ダイ</t>
    </rPh>
    <rPh sb="5" eb="6">
      <t>ヒョウ</t>
    </rPh>
    <phoneticPr fontId="15"/>
  </si>
  <si>
    <t>Ⅰ－第１３表－１　火災種別ごとの死者発生状況（死者数・割合）</t>
  </si>
  <si>
    <t>建物火災</t>
    <rPh sb="0" eb="2">
      <t>タテモノ</t>
    </rPh>
    <rPh sb="2" eb="4">
      <t>カサイ</t>
    </rPh>
    <phoneticPr fontId="2"/>
  </si>
  <si>
    <t>その他
の火災</t>
    <rPh sb="2" eb="3">
      <t>タ</t>
    </rPh>
    <rPh sb="5" eb="7">
      <t>カサイ</t>
    </rPh>
    <phoneticPr fontId="2"/>
  </si>
  <si>
    <t>その他</t>
    <rPh sb="2" eb="3">
      <t>タ</t>
    </rPh>
    <phoneticPr fontId="2"/>
  </si>
  <si>
    <t>林野
火災</t>
  </si>
  <si>
    <t>車両
火災</t>
  </si>
  <si>
    <t>船舶
火災</t>
  </si>
  <si>
    <t>航空機
火災</t>
  </si>
  <si>
    <t>死者数</t>
  </si>
  <si>
    <t>死者発生火災件数</t>
  </si>
  <si>
    <t>I-第１２表</t>
    <rPh sb="2" eb="3">
      <t>ダイ</t>
    </rPh>
    <rPh sb="5" eb="6">
      <t>ヒョウ</t>
    </rPh>
    <phoneticPr fontId="15"/>
  </si>
  <si>
    <t>I-第１３表</t>
    <rPh sb="2" eb="3">
      <t>ダイ</t>
    </rPh>
    <rPh sb="5" eb="6">
      <t>ヒョウ</t>
    </rPh>
    <phoneticPr fontId="15"/>
  </si>
  <si>
    <t>I-第１４表</t>
    <rPh sb="2" eb="3">
      <t>ダイ</t>
    </rPh>
    <rPh sb="5" eb="6">
      <t>ヒョウ</t>
    </rPh>
    <phoneticPr fontId="15"/>
  </si>
  <si>
    <t>I-第１５表</t>
    <rPh sb="2" eb="3">
      <t>ダイ</t>
    </rPh>
    <rPh sb="5" eb="6">
      <t>ヒョウ</t>
    </rPh>
    <phoneticPr fontId="15"/>
  </si>
  <si>
    <t>I-第１６表</t>
    <rPh sb="2" eb="3">
      <t>ダイ</t>
    </rPh>
    <rPh sb="5" eb="6">
      <t>ヒョウ</t>
    </rPh>
    <phoneticPr fontId="15"/>
  </si>
  <si>
    <t>2014年</t>
  </si>
  <si>
    <t>2015年</t>
  </si>
  <si>
    <t>2016年</t>
  </si>
  <si>
    <t>2017年</t>
  </si>
  <si>
    <t>2018年</t>
  </si>
  <si>
    <t>2019年</t>
  </si>
  <si>
    <t>2020年</t>
  </si>
  <si>
    <t>2021年</t>
  </si>
  <si>
    <t>2022年</t>
  </si>
  <si>
    <t>2023年</t>
  </si>
  <si>
    <t>Ⅰ－第１９表－１　放火及び放火の疑いによる火災の損害状況（出火件数）</t>
  </si>
  <si>
    <t>主な発火源</t>
    <rPh sb="0" eb="1">
      <t>オモ</t>
    </rPh>
    <rPh sb="2" eb="4">
      <t>ハッカ</t>
    </rPh>
    <rPh sb="4" eb="5">
      <t>ゲン</t>
    </rPh>
    <phoneticPr fontId="2"/>
  </si>
  <si>
    <t>前年から</t>
    <rPh sb="0" eb="2">
      <t>ゼンネン</t>
    </rPh>
    <phoneticPr fontId="2"/>
  </si>
  <si>
    <t>前年から</t>
    <rPh sb="0" eb="2">
      <t>ゼンネン</t>
    </rPh>
    <phoneticPr fontId="16"/>
  </si>
  <si>
    <t>ここに入力（R4は増減に注意）</t>
    <rPh sb="3" eb="5">
      <t>ニュウリョク</t>
    </rPh>
    <rPh sb="9" eb="11">
      <t>ゾウゲン</t>
    </rPh>
    <rPh sb="12" eb="14">
      <t>チュウイ</t>
    </rPh>
    <phoneticPr fontId="16"/>
  </si>
  <si>
    <t>当年</t>
    <rPh sb="0" eb="2">
      <t>トウネン</t>
    </rPh>
    <phoneticPr fontId="2"/>
  </si>
  <si>
    <t>当年</t>
    <rPh sb="0" eb="2">
      <t>トウネン</t>
    </rPh>
    <phoneticPr fontId="16"/>
  </si>
  <si>
    <t>前年</t>
    <rPh sb="0" eb="2">
      <t>ゼンネン</t>
    </rPh>
    <phoneticPr fontId="2"/>
  </si>
  <si>
    <t>前年</t>
    <rPh sb="0" eb="2">
      <t>ゼンネン</t>
    </rPh>
    <phoneticPr fontId="16"/>
  </si>
  <si>
    <t>　その他火災</t>
  </si>
  <si>
    <t>令和５年</t>
  </si>
  <si>
    <t>その他のたばことマッチ</t>
  </si>
  <si>
    <t>Ⅰ－第２２表－１　たばこによる火災の損害状況（出火件数）</t>
  </si>
  <si>
    <t>主な経過</t>
    <rPh sb="0" eb="1">
      <t>オモ</t>
    </rPh>
    <rPh sb="2" eb="4">
      <t>ケイカ</t>
    </rPh>
    <phoneticPr fontId="2"/>
  </si>
  <si>
    <t>経過が前年と異なる場合があるので注意！！</t>
    <rPh sb="0" eb="2">
      <t>ケイカ</t>
    </rPh>
    <rPh sb="3" eb="5">
      <t>ゼンネン</t>
    </rPh>
    <rPh sb="6" eb="7">
      <t>コト</t>
    </rPh>
    <rPh sb="9" eb="11">
      <t>バアイ</t>
    </rPh>
    <rPh sb="16" eb="18">
      <t>チュウイ</t>
    </rPh>
    <phoneticPr fontId="16"/>
  </si>
  <si>
    <t>令和３→４年は変化あり！</t>
    <rPh sb="0" eb="2">
      <t>レイワ</t>
    </rPh>
    <rPh sb="5" eb="6">
      <t>ネン</t>
    </rPh>
    <rPh sb="7" eb="9">
      <t>ヘンカ</t>
    </rPh>
    <phoneticPr fontId="29"/>
  </si>
  <si>
    <t>Ⅰ－第２３表－１　こんろによる火災の損害状況（出火件数）</t>
  </si>
  <si>
    <t>令和３→４年は変化なし</t>
    <rPh sb="0" eb="2">
      <t>レイワ</t>
    </rPh>
    <rPh sb="5" eb="6">
      <t>ネン</t>
    </rPh>
    <rPh sb="7" eb="9">
      <t>ヘンカ</t>
    </rPh>
    <phoneticPr fontId="17"/>
  </si>
  <si>
    <t>Ⅰ－第２４表－１　たき火及び火遊びによる火災の損害状況（出火件数）</t>
  </si>
  <si>
    <t>たき火</t>
    <rPh sb="2" eb="3">
      <t>ビ</t>
    </rPh>
    <phoneticPr fontId="2"/>
  </si>
  <si>
    <t>火遊び</t>
    <rPh sb="0" eb="2">
      <t>ヒアソ</t>
    </rPh>
    <phoneticPr fontId="2"/>
  </si>
  <si>
    <t>主な発火源・経過</t>
    <rPh sb="0" eb="1">
      <t>オモ</t>
    </rPh>
    <rPh sb="2" eb="4">
      <t>ハッカ</t>
    </rPh>
    <rPh sb="4" eb="5">
      <t>ゲン</t>
    </rPh>
    <rPh sb="6" eb="8">
      <t>ケイカ</t>
    </rPh>
    <phoneticPr fontId="2"/>
  </si>
  <si>
    <t>経過</t>
    <rPh sb="0" eb="2">
      <t>ケイカ</t>
    </rPh>
    <phoneticPr fontId="2"/>
  </si>
  <si>
    <t>発火源</t>
    <rPh sb="0" eb="2">
      <t>ハッカ</t>
    </rPh>
    <rPh sb="2" eb="3">
      <t>ゲン</t>
    </rPh>
    <phoneticPr fontId="2"/>
  </si>
  <si>
    <t>経過・発火源が前年と異なる場合があるので注意！！</t>
    <rPh sb="0" eb="2">
      <t>ケイカ</t>
    </rPh>
    <rPh sb="3" eb="6">
      <t>ハッカゲン</t>
    </rPh>
    <rPh sb="7" eb="9">
      <t>ゼンネン</t>
    </rPh>
    <rPh sb="10" eb="11">
      <t>コト</t>
    </rPh>
    <rPh sb="13" eb="15">
      <t>バアイ</t>
    </rPh>
    <rPh sb="20" eb="22">
      <t>チュウイ</t>
    </rPh>
    <phoneticPr fontId="2"/>
  </si>
  <si>
    <t>経過コード</t>
  </si>
  <si>
    <t>たき火：平成３４年</t>
  </si>
  <si>
    <t>平成３３年</t>
  </si>
  <si>
    <t>不明・その他を飛ばすこと！！</t>
    <rPh sb="0" eb="2">
      <t>フメイ</t>
    </rPh>
    <rPh sb="5" eb="6">
      <t>タ</t>
    </rPh>
    <rPh sb="7" eb="8">
      <t>ト</t>
    </rPh>
    <phoneticPr fontId="2"/>
  </si>
  <si>
    <t>発火源コード</t>
  </si>
  <si>
    <t>火遊び：平成３４年</t>
  </si>
  <si>
    <t>当年</t>
    <rPh sb="0" eb="2">
      <t>トウネン</t>
    </rPh>
    <phoneticPr fontId="15"/>
  </si>
  <si>
    <t>放置する、忘れる</t>
  </si>
  <si>
    <t>可燃物の接触</t>
  </si>
  <si>
    <t>　その他の火災</t>
  </si>
  <si>
    <t>Ⅰ－第２５表－１　ストーブによる火災の損害状況（出火件数）</t>
  </si>
  <si>
    <t>可燃物が接触</t>
  </si>
  <si>
    <t>輻射熱による発火</t>
  </si>
  <si>
    <t>可燃物が火源の上に落下</t>
  </si>
  <si>
    <t>使用方法の誤り</t>
  </si>
  <si>
    <t>経過名称</t>
  </si>
  <si>
    <t>飛散物
・擦過</t>
  </si>
  <si>
    <t>I-第１－１表</t>
    <rPh sb="2" eb="3">
      <t>ダイ</t>
    </rPh>
    <rPh sb="6" eb="7">
      <t>ヒョウ</t>
    </rPh>
    <phoneticPr fontId="15"/>
  </si>
  <si>
    <t>指定都市等</t>
    <rPh sb="0" eb="5">
      <t>シテイトシトウ</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</si>
</sst>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 &quot;#,##0"/>
    <numFmt numFmtId="177" formatCode="#,##0.0;&quot;△ &quot;#,##0.0"/>
    <numFmt numFmtId="178" formatCode="0.0"/>
    <numFmt numFmtId="179" formatCode="0.0&quot;%&quot;"/>
    <numFmt numFmtId="180" formatCode="#,##0.0"/>
    <numFmt numFmtId="181" formatCode="0_ "/>
  </numFmts>
  <fonts count="32" x14ac:knownFonts="1">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scheme val="minor"/>
    </font>
    <font>
      <sz val="6"/>
      <name val="ＭＳ Ｐゴシック"/>
      <family val="2"/>
      <charset val="128"/>
      <scheme val="minor"/>
    </font>
    <font>
      <sz val="11"/>
      <color theme="1"/>
      <name val="ＭＳ Ｐゴシック"/>
      <family val="3"/>
      <charset val="128"/>
      <scheme val="minor"/>
    </font>
    <font>
      <sz val="11"/>
      <color theme="1"/>
      <name val="ＭＳ Ｐゴシック"/>
      <family val="2"/>
      <scheme val="minor"/>
    </font>
    <font>
      <sz val="10"/>
      <color theme="1"/>
      <name val="ＭＳ Ｐゴシック"/>
      <family val="3"/>
      <charset val="128"/>
      <scheme val="minor"/>
    </font>
    <font>
      <sz val="11"/>
      <name val="ＭＳ Ｐゴシック"/>
      <family val="3"/>
      <charset val="128"/>
      <scheme val="minor"/>
    </font>
    <font>
      <sz val="11"/>
      <color theme="1"/>
      <name val="ＭＳ Ｐゴシック"/>
      <family val="3"/>
      <charset val="128"/>
    </font>
    <font>
      <sz val="11"/>
      <name val="ＭＳ Ｐゴシック"/>
      <family val="3"/>
      <charset val="128"/>
    </font>
    <font>
      <sz val="11"/>
      <color rgb="FFFF0000"/>
      <name val="ＭＳ Ｐゴシック"/>
      <family val="2"/>
      <charset val="128"/>
      <scheme val="minor"/>
    </font>
    <font>
      <sz val="11"/>
      <color theme="1"/>
      <name val="ＭＳ Ｐ明朝"/>
      <family val="1"/>
      <charset val="128"/>
    </font>
    <font>
      <sz val="11"/>
      <name val="ＭＳ Ｐゴシック"/>
      <family val="2"/>
      <charset val="128"/>
      <scheme val="minor"/>
    </font>
    <font>
      <sz val="11"/>
      <name val="ＭＳ Ｐ明朝"/>
      <family val="1"/>
      <charset val="128"/>
    </font>
    <font>
      <sz val="11"/>
      <name val="@ＭＳ Ｐ明朝"/>
      <family val="1"/>
      <charset val="128"/>
    </font>
    <font>
      <b/>
      <sz val="11"/>
      <color rgb="FFFF0000"/>
      <name val="ＭＳ Ｐゴシック"/>
      <family val="3"/>
      <charset val="128"/>
      <scheme val="minor"/>
    </font>
    <font>
      <sz val="6"/>
      <name val="ＭＳ 明朝"/>
      <family val="1"/>
      <charset val="128"/>
    </font>
    <font>
      <sz val="10"/>
      <color theme="1"/>
      <name val="@ＭＳ Ｐ明朝"/>
      <family val="1"/>
      <charset val="128"/>
    </font>
    <font>
      <sz val="9"/>
      <color theme="1"/>
      <name val="@ＭＳ Ｐ明朝"/>
      <family val="1"/>
      <charset val="128"/>
    </font>
  </fonts>
  <fills count="2">
    <fill>
      <patternFill patternType="none"/>
    </fill>
    <fill>
      <patternFill patternType="gray125"/>
    </fill>
  </fills>
  <borders count="114">
    <border>
      <left/>
      <right/>
      <top/>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right/>
      <top style="medium">
        <color indexed="64"/>
      </top>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top/>
      <bottom style="thin">
        <color indexed="64"/>
      </bottom>
      <diagonal/>
    </border>
    <border>
      <left/>
      <right style="medium">
        <color indexed="64"/>
      </right>
      <top style="thin">
        <color indexed="64"/>
      </top>
      <bottom style="double">
        <color indexed="64"/>
      </bottom>
      <diagonal/>
    </border>
    <border>
      <left style="medium">
        <color indexed="64"/>
      </left>
      <right style="medium">
        <color indexed="64"/>
      </right>
      <top style="thin">
        <color indexed="64"/>
      </top>
      <bottom style="double">
        <color indexed="64"/>
      </bottom>
      <diagonal/>
    </border>
    <border>
      <left style="medium">
        <color indexed="64"/>
      </left>
      <right/>
      <top style="thin">
        <color indexed="64"/>
      </top>
      <bottom style="double">
        <color indexed="64"/>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ouble">
        <color indexed="64"/>
      </bottom>
      <diagonal/>
    </border>
    <border diagonalUp="1">
      <left style="thin">
        <color indexed="64"/>
      </left>
      <right style="medium">
        <color indexed="64"/>
      </right>
      <top style="thin">
        <color indexed="64"/>
      </top>
      <bottom style="medium">
        <color indexed="64"/>
      </bottom>
      <diagonal style="thin">
        <color indexed="64"/>
      </diagonal>
    </border>
    <border diagonalUp="1">
      <left style="medium">
        <color indexed="64"/>
      </left>
      <right style="thin">
        <color indexed="64"/>
      </right>
      <top style="thin">
        <color indexed="64"/>
      </top>
      <bottom style="medium">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double">
        <color indexed="64"/>
      </right>
      <top/>
      <bottom style="medium">
        <color indexed="64"/>
      </bottom>
      <diagonal/>
    </border>
    <border>
      <left style="medium">
        <color indexed="64"/>
      </left>
      <right style="double">
        <color indexed="64"/>
      </right>
      <top/>
      <bottom style="medium">
        <color indexed="64"/>
      </bottom>
      <diagonal/>
    </border>
    <border>
      <left/>
      <right style="thin">
        <color indexed="64"/>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style="medium">
        <color indexed="64"/>
      </left>
      <right style="double">
        <color indexed="64"/>
      </right>
      <top style="medium">
        <color indexed="64"/>
      </top>
      <bottom style="medium">
        <color indexed="64"/>
      </bottom>
      <diagonal/>
    </border>
    <border>
      <left style="thin">
        <color indexed="64"/>
      </left>
      <right style="medium">
        <color indexed="64"/>
      </right>
      <top/>
      <bottom/>
      <diagonal/>
    </border>
    <border>
      <left/>
      <right style="thin">
        <color indexed="64"/>
      </right>
      <top/>
      <bottom/>
      <diagonal/>
    </border>
    <border>
      <left style="medium">
        <color indexed="64"/>
      </left>
      <right style="thin">
        <color indexed="64"/>
      </right>
      <top/>
      <bottom/>
      <diagonal/>
    </border>
    <border>
      <left style="thin">
        <color indexed="64"/>
      </left>
      <right/>
      <top/>
      <bottom/>
      <diagonal/>
    </border>
    <border>
      <left style="thin">
        <color indexed="64"/>
      </left>
      <right style="double">
        <color indexed="64"/>
      </right>
      <top/>
      <bottom/>
      <diagonal/>
    </border>
    <border>
      <left style="medium">
        <color indexed="64"/>
      </left>
      <right style="double">
        <color indexed="64"/>
      </right>
      <top/>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medium">
        <color indexed="64"/>
      </top>
      <bottom style="thin">
        <color indexed="64"/>
      </bottom>
      <diagonal/>
    </border>
    <border>
      <left style="medium">
        <color indexed="64"/>
      </left>
      <right style="medium">
        <color indexed="64"/>
      </right>
      <top/>
      <bottom style="double">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double">
        <color indexed="64"/>
      </bottom>
      <diagonal/>
    </border>
    <border>
      <left style="thin">
        <color indexed="64"/>
      </left>
      <right style="thin">
        <color indexed="64"/>
      </right>
      <top style="medium">
        <color indexed="64"/>
      </top>
      <bottom style="double">
        <color indexed="64"/>
      </bottom>
      <diagonal/>
    </border>
    <border>
      <left style="medium">
        <color indexed="64"/>
      </left>
      <right style="thin">
        <color indexed="64"/>
      </right>
      <top style="medium">
        <color indexed="64"/>
      </top>
      <bottom style="double">
        <color indexed="64"/>
      </bottom>
      <diagonal/>
    </border>
    <border diagonalUp="1">
      <left style="thin">
        <color indexed="64"/>
      </left>
      <right style="thin">
        <color indexed="64"/>
      </right>
      <top style="thin">
        <color indexed="64"/>
      </top>
      <bottom style="medium">
        <color indexed="64"/>
      </bottom>
      <diagonal style="thin">
        <color indexed="64"/>
      </diagonal>
    </border>
    <border>
      <left style="medium">
        <color indexed="64"/>
      </left>
      <right style="medium">
        <color indexed="64"/>
      </right>
      <top/>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double">
        <color indexed="64"/>
      </bottom>
      <diagonal/>
    </border>
    <border>
      <left/>
      <right style="double">
        <color indexed="64"/>
      </right>
      <top style="thin">
        <color indexed="64"/>
      </top>
      <bottom style="double">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style="thin">
        <color indexed="64"/>
      </top>
      <bottom style="thin">
        <color indexed="64"/>
      </bottom>
      <diagonal/>
    </border>
    <border>
      <left style="medium">
        <color indexed="64"/>
      </left>
      <right style="medium">
        <color indexed="64"/>
      </right>
      <top style="double">
        <color indexed="64"/>
      </top>
      <bottom/>
      <diagonal/>
    </border>
    <border>
      <left style="medium">
        <color indexed="64"/>
      </left>
      <right/>
      <top style="medium">
        <color indexed="64"/>
      </top>
      <bottom style="medium">
        <color indexed="64"/>
      </bottom>
      <diagonal/>
    </border>
    <border>
      <left/>
      <right style="double">
        <color indexed="64"/>
      </right>
      <top style="medium">
        <color indexed="64"/>
      </top>
      <bottom/>
      <diagonal/>
    </border>
    <border>
      <left style="medium">
        <color indexed="64"/>
      </left>
      <right/>
      <top/>
      <bottom style="medium">
        <color indexed="64"/>
      </bottom>
      <diagonal/>
    </border>
    <border>
      <left/>
      <right style="double">
        <color indexed="64"/>
      </right>
      <top/>
      <bottom style="medium">
        <color indexed="64"/>
      </bottom>
      <diagonal/>
    </border>
    <border>
      <left/>
      <right style="double">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s>
  <cellStyleXfs count="19">
    <xf numFmtId="0" fontId="0" fillId="0" borderId="0"/>
    <xf numFmtId="0" fontId="14" fillId="0" borderId="0">
      <alignment vertical="center"/>
    </xf>
    <xf numFmtId="0" fontId="13" fillId="0" borderId="0">
      <alignment vertical="center"/>
    </xf>
    <xf numFmtId="0" fontId="12" fillId="0" borderId="0">
      <alignment vertical="center"/>
    </xf>
    <xf numFmtId="0" fontId="11" fillId="0" borderId="0">
      <alignment vertical="center"/>
    </xf>
    <xf numFmtId="0" fontId="10" fillId="0" borderId="0">
      <alignment vertical="center"/>
    </xf>
    <xf numFmtId="0" fontId="9" fillId="0" borderId="0">
      <alignment vertical="center"/>
    </xf>
    <xf numFmtId="0" fontId="8" fillId="0" borderId="0">
      <alignment vertical="center"/>
    </xf>
    <xf numFmtId="0" fontId="7" fillId="0" borderId="0">
      <alignment vertical="center"/>
    </xf>
    <xf numFmtId="38" fontId="7" fillId="0" borderId="0" applyFont="0" applyFill="0" applyBorder="0" applyAlignment="0" applyProtection="0">
      <alignment vertical="center"/>
    </xf>
    <xf numFmtId="0" fontId="6" fillId="0" borderId="0">
      <alignment vertical="center"/>
    </xf>
    <xf numFmtId="38" fontId="6" fillId="0" borderId="0" applyFont="0" applyFill="0" applyBorder="0" applyAlignment="0" applyProtection="0">
      <alignment vertical="center"/>
    </xf>
    <xf numFmtId="0" fontId="5" fillId="0" borderId="0">
      <alignment vertical="center"/>
    </xf>
    <xf numFmtId="38" fontId="5" fillId="0" borderId="0" applyFont="0" applyFill="0" applyBorder="0" applyAlignment="0" applyProtection="0">
      <alignment vertical="center"/>
    </xf>
    <xf numFmtId="0" fontId="4" fillId="0" borderId="0">
      <alignment vertical="center"/>
    </xf>
    <xf numFmtId="38" fontId="4" fillId="0" borderId="0" applyFont="0" applyFill="0" applyBorder="0" applyAlignment="0" applyProtection="0">
      <alignment vertical="center"/>
    </xf>
    <xf numFmtId="0" fontId="3" fillId="0" borderId="0">
      <alignment vertical="center"/>
    </xf>
    <xf numFmtId="38" fontId="18" fillId="0" borderId="0" applyFont="0" applyFill="0" applyBorder="0" applyAlignment="0" applyProtection="0">
      <alignment vertical="center"/>
    </xf>
    <xf numFmtId="0" fontId="2" fillId="0" borderId="0">
      <alignment vertical="center"/>
    </xf>
  </cellStyleXfs>
  <cellXfs count="681">
    <xf numFmtId="0" fontId="0" fillId="0" borderId="0" xfId="0"/>
    <xf numFmtId="0" fontId="12" fillId="0" borderId="0" xfId="3">
      <alignment vertical="center"/>
    </xf>
    <xf numFmtId="0" fontId="12" fillId="0" borderId="11" xfId="3" applyBorder="1">
      <alignment vertical="center"/>
    </xf>
    <xf numFmtId="3" fontId="12" fillId="0" borderId="11" xfId="3" applyNumberFormat="1" applyBorder="1">
      <alignment vertical="center"/>
    </xf>
    <xf numFmtId="0" fontId="8" fillId="0" borderId="0" xfId="7">
      <alignment vertical="center"/>
    </xf>
    <xf numFmtId="0" fontId="7" fillId="0" borderId="0" xfId="8">
      <alignment vertical="center"/>
    </xf>
    <xf numFmtId="0" fontId="6" fillId="0" borderId="0" xfId="10">
      <alignment vertical="center"/>
    </xf>
    <xf numFmtId="0" fontId="5" fillId="0" borderId="0" xfId="12">
      <alignment vertical="center"/>
    </xf>
    <xf numFmtId="0" fontId="4" fillId="0" borderId="0" xfId="14">
      <alignment vertical="center"/>
    </xf>
    <xf numFmtId="0" fontId="3" fillId="0" borderId="0" xfId="16">
      <alignment vertical="center"/>
    </xf>
    <xf numFmtId="0" fontId="17" fillId="0" borderId="0" xfId="1" applyFont="1">
      <alignment vertical="center"/>
    </xf>
    <xf numFmtId="0" fontId="8" fillId="0" borderId="11" xfId="7" applyBorder="1" applyAlignment="1">
      <alignment horizontal="center" vertical="center"/>
    </xf>
    <xf numFmtId="0" fontId="17" fillId="0" borderId="0" xfId="2" applyFont="1">
      <alignment vertical="center"/>
    </xf>
    <xf numFmtId="0" fontId="17" fillId="0" borderId="11" xfId="2" applyFont="1" applyBorder="1" applyAlignment="1">
      <alignment horizontal="center" vertical="center"/>
    </xf>
    <xf numFmtId="0" fontId="17" fillId="0" borderId="11" xfId="2" applyFont="1" applyBorder="1">
      <alignment vertical="center"/>
    </xf>
    <xf numFmtId="3" fontId="17" fillId="0" borderId="11" xfId="2" applyNumberFormat="1" applyFont="1" applyBorder="1">
      <alignment vertical="center"/>
    </xf>
    <xf numFmtId="179" fontId="17" fillId="0" borderId="11" xfId="2" applyNumberFormat="1" applyFont="1" applyBorder="1">
      <alignment vertical="center"/>
    </xf>
    <xf numFmtId="0" fontId="17" fillId="0" borderId="9" xfId="2" applyFont="1" applyBorder="1" applyAlignment="1">
      <alignment horizontal="center" vertical="center"/>
    </xf>
    <xf numFmtId="0" fontId="17" fillId="0" borderId="19" xfId="2" applyFont="1" applyBorder="1" applyAlignment="1">
      <alignment horizontal="center" vertical="center"/>
    </xf>
    <xf numFmtId="0" fontId="17" fillId="0" borderId="15" xfId="2" applyFont="1" applyBorder="1">
      <alignment vertical="center"/>
    </xf>
    <xf numFmtId="0" fontId="17" fillId="0" borderId="14" xfId="2" applyFont="1" applyBorder="1" applyAlignment="1">
      <alignment horizontal="center" vertical="center"/>
    </xf>
    <xf numFmtId="3" fontId="17" fillId="0" borderId="14" xfId="2" applyNumberFormat="1" applyFont="1" applyBorder="1">
      <alignment vertical="center"/>
    </xf>
    <xf numFmtId="3" fontId="17" fillId="0" borderId="13" xfId="2" applyNumberFormat="1" applyFont="1" applyBorder="1">
      <alignment vertical="center"/>
    </xf>
    <xf numFmtId="0" fontId="17" fillId="0" borderId="6" xfId="2" applyFont="1" applyBorder="1">
      <alignment vertical="center"/>
    </xf>
    <xf numFmtId="0" fontId="17" fillId="0" borderId="5" xfId="2" applyFont="1" applyBorder="1" applyAlignment="1">
      <alignment horizontal="center" vertical="center"/>
    </xf>
    <xf numFmtId="3" fontId="17" fillId="0" borderId="5" xfId="2" applyNumberFormat="1" applyFont="1" applyBorder="1">
      <alignment vertical="center"/>
    </xf>
    <xf numFmtId="3" fontId="17" fillId="0" borderId="16" xfId="2" applyNumberFormat="1" applyFont="1" applyBorder="1">
      <alignment vertical="center"/>
    </xf>
    <xf numFmtId="180" fontId="17" fillId="0" borderId="5" xfId="2" applyNumberFormat="1" applyFont="1" applyBorder="1">
      <alignment vertical="center"/>
    </xf>
    <xf numFmtId="180" fontId="17" fillId="0" borderId="16" xfId="2" applyNumberFormat="1" applyFont="1" applyBorder="1">
      <alignment vertical="center"/>
    </xf>
    <xf numFmtId="0" fontId="17" fillId="0" borderId="25" xfId="2" applyFont="1" applyBorder="1">
      <alignment vertical="center"/>
    </xf>
    <xf numFmtId="0" fontId="17" fillId="0" borderId="24" xfId="2" applyFont="1" applyBorder="1" applyAlignment="1">
      <alignment horizontal="center" vertical="center"/>
    </xf>
    <xf numFmtId="180" fontId="17" fillId="0" borderId="24" xfId="2" applyNumberFormat="1" applyFont="1" applyBorder="1">
      <alignment vertical="center"/>
    </xf>
    <xf numFmtId="180" fontId="17" fillId="0" borderId="23" xfId="2" applyNumberFormat="1" applyFont="1" applyBorder="1">
      <alignment vertical="center"/>
    </xf>
    <xf numFmtId="0" fontId="17" fillId="0" borderId="21" xfId="2" applyFont="1" applyBorder="1" applyAlignment="1">
      <alignment horizontal="left" vertical="center"/>
    </xf>
    <xf numFmtId="0" fontId="17" fillId="0" borderId="22" xfId="2" applyFont="1" applyBorder="1">
      <alignment vertical="center"/>
    </xf>
    <xf numFmtId="0" fontId="17" fillId="0" borderId="21" xfId="2" applyFont="1" applyBorder="1" applyAlignment="1">
      <alignment horizontal="center" vertical="center"/>
    </xf>
    <xf numFmtId="3" fontId="17" fillId="0" borderId="21" xfId="2" applyNumberFormat="1" applyFont="1" applyBorder="1">
      <alignment vertical="center"/>
    </xf>
    <xf numFmtId="3" fontId="17" fillId="0" borderId="20" xfId="2" applyNumberFormat="1" applyFont="1" applyBorder="1">
      <alignment vertical="center"/>
    </xf>
    <xf numFmtId="0" fontId="17" fillId="0" borderId="9" xfId="2" applyFont="1" applyBorder="1" applyAlignment="1">
      <alignment horizontal="left" vertical="center"/>
    </xf>
    <xf numFmtId="0" fontId="17" fillId="0" borderId="10" xfId="2" applyFont="1" applyBorder="1">
      <alignment vertical="center"/>
    </xf>
    <xf numFmtId="180" fontId="17" fillId="0" borderId="9" xfId="2" applyNumberFormat="1" applyFont="1" applyBorder="1">
      <alignment vertical="center"/>
    </xf>
    <xf numFmtId="180" fontId="17" fillId="0" borderId="19" xfId="2" applyNumberFormat="1" applyFont="1" applyBorder="1">
      <alignment vertical="center"/>
    </xf>
    <xf numFmtId="0" fontId="17" fillId="0" borderId="1" xfId="2" applyFont="1" applyBorder="1" applyAlignment="1">
      <alignment horizontal="left" vertical="center"/>
    </xf>
    <xf numFmtId="0" fontId="17" fillId="0" borderId="2" xfId="2" applyFont="1" applyBorder="1">
      <alignment vertical="center"/>
    </xf>
    <xf numFmtId="0" fontId="17" fillId="0" borderId="1" xfId="2" applyFont="1" applyBorder="1" applyAlignment="1">
      <alignment horizontal="center" vertical="center"/>
    </xf>
    <xf numFmtId="3" fontId="17" fillId="0" borderId="1" xfId="2" applyNumberFormat="1" applyFont="1" applyBorder="1">
      <alignment vertical="center"/>
    </xf>
    <xf numFmtId="3" fontId="17" fillId="0" borderId="18" xfId="2" applyNumberFormat="1" applyFont="1" applyBorder="1">
      <alignment vertical="center"/>
    </xf>
    <xf numFmtId="0" fontId="17" fillId="0" borderId="7" xfId="2" applyFont="1" applyBorder="1" applyAlignment="1">
      <alignment horizontal="center" vertical="center"/>
    </xf>
    <xf numFmtId="3" fontId="17" fillId="0" borderId="7" xfId="2" applyNumberFormat="1" applyFont="1" applyBorder="1">
      <alignment vertical="center"/>
    </xf>
    <xf numFmtId="3" fontId="17" fillId="0" borderId="17" xfId="2" applyNumberFormat="1" applyFont="1" applyBorder="1">
      <alignment vertical="center"/>
    </xf>
    <xf numFmtId="0" fontId="17" fillId="0" borderId="4" xfId="2" applyFont="1" applyBorder="1">
      <alignment vertical="center"/>
    </xf>
    <xf numFmtId="0" fontId="17" fillId="0" borderId="3" xfId="2" applyFont="1" applyBorder="1" applyAlignment="1">
      <alignment horizontal="center" vertical="center"/>
    </xf>
    <xf numFmtId="180" fontId="17" fillId="0" borderId="3" xfId="2" applyNumberFormat="1" applyFont="1" applyBorder="1">
      <alignment vertical="center"/>
    </xf>
    <xf numFmtId="180" fontId="17" fillId="0" borderId="12" xfId="2" applyNumberFormat="1" applyFont="1" applyBorder="1">
      <alignment vertical="center"/>
    </xf>
    <xf numFmtId="180" fontId="17" fillId="0" borderId="14" xfId="2" applyNumberFormat="1" applyFont="1" applyBorder="1">
      <alignment vertical="center"/>
    </xf>
    <xf numFmtId="180" fontId="17" fillId="0" borderId="13" xfId="2" applyNumberFormat="1" applyFont="1" applyBorder="1">
      <alignment vertical="center"/>
    </xf>
    <xf numFmtId="0" fontId="17" fillId="0" borderId="11" xfId="2" applyFont="1" applyBorder="1" applyAlignment="1">
      <alignment horizontal="left" vertical="center"/>
    </xf>
    <xf numFmtId="0" fontId="17" fillId="0" borderId="32" xfId="2" applyFont="1" applyBorder="1" applyAlignment="1">
      <alignment horizontal="center" vertical="center"/>
    </xf>
    <xf numFmtId="0" fontId="17" fillId="0" borderId="29" xfId="2" applyFont="1" applyBorder="1" applyAlignment="1">
      <alignment horizontal="center" vertical="center"/>
    </xf>
    <xf numFmtId="0" fontId="17" fillId="0" borderId="29" xfId="2" applyFont="1" applyBorder="1" applyAlignment="1">
      <alignment horizontal="center" vertical="center" wrapText="1"/>
    </xf>
    <xf numFmtId="0" fontId="17" fillId="0" borderId="31" xfId="2" applyFont="1" applyBorder="1" applyAlignment="1">
      <alignment horizontal="center" vertical="center"/>
    </xf>
    <xf numFmtId="0" fontId="17" fillId="0" borderId="30" xfId="2" applyFont="1" applyBorder="1" applyAlignment="1">
      <alignment horizontal="center" vertical="center"/>
    </xf>
    <xf numFmtId="0" fontId="17" fillId="0" borderId="28" xfId="2" applyFont="1" applyBorder="1" applyAlignment="1">
      <alignment horizontal="center" vertical="center"/>
    </xf>
    <xf numFmtId="0" fontId="17" fillId="0" borderId="7" xfId="2" applyFont="1" applyBorder="1">
      <alignment vertical="center"/>
    </xf>
    <xf numFmtId="3" fontId="17" fillId="0" borderId="46" xfId="2" applyNumberFormat="1" applyFont="1" applyBorder="1">
      <alignment vertical="center"/>
    </xf>
    <xf numFmtId="179" fontId="17" fillId="0" borderId="43" xfId="2" applyNumberFormat="1" applyFont="1" applyBorder="1">
      <alignment vertical="center"/>
    </xf>
    <xf numFmtId="3" fontId="17" fillId="0" borderId="43" xfId="2" applyNumberFormat="1" applyFont="1" applyBorder="1">
      <alignment vertical="center"/>
    </xf>
    <xf numFmtId="179" fontId="17" fillId="0" borderId="45" xfId="2" applyNumberFormat="1" applyFont="1" applyBorder="1">
      <alignment vertical="center"/>
    </xf>
    <xf numFmtId="3" fontId="17" fillId="0" borderId="44" xfId="2" applyNumberFormat="1" applyFont="1" applyBorder="1">
      <alignment vertical="center"/>
    </xf>
    <xf numFmtId="179" fontId="17" fillId="0" borderId="42" xfId="2" applyNumberFormat="1" applyFont="1" applyBorder="1">
      <alignment vertical="center"/>
    </xf>
    <xf numFmtId="0" fontId="17" fillId="0" borderId="5" xfId="2" applyFont="1" applyBorder="1">
      <alignment vertical="center"/>
    </xf>
    <xf numFmtId="3" fontId="17" fillId="0" borderId="41" xfId="2" applyNumberFormat="1" applyFont="1" applyBorder="1">
      <alignment vertical="center"/>
    </xf>
    <xf numFmtId="179" fontId="17" fillId="0" borderId="40" xfId="2" applyNumberFormat="1" applyFont="1" applyBorder="1">
      <alignment vertical="center"/>
    </xf>
    <xf numFmtId="3" fontId="17" fillId="0" borderId="39" xfId="2" applyNumberFormat="1" applyFont="1" applyBorder="1">
      <alignment vertical="center"/>
    </xf>
    <xf numFmtId="179" fontId="17" fillId="0" borderId="38" xfId="2" applyNumberFormat="1" applyFont="1" applyBorder="1">
      <alignment vertical="center"/>
    </xf>
    <xf numFmtId="0" fontId="17" fillId="0" borderId="3" xfId="2" applyFont="1" applyBorder="1">
      <alignment vertical="center"/>
    </xf>
    <xf numFmtId="3" fontId="17" fillId="0" borderId="37" xfId="2" applyNumberFormat="1" applyFont="1" applyBorder="1">
      <alignment vertical="center"/>
    </xf>
    <xf numFmtId="179" fontId="17" fillId="0" borderId="34" xfId="2" applyNumberFormat="1" applyFont="1" applyBorder="1">
      <alignment vertical="center"/>
    </xf>
    <xf numFmtId="3" fontId="17" fillId="0" borderId="34" xfId="2" applyNumberFormat="1" applyFont="1" applyBorder="1">
      <alignment vertical="center"/>
    </xf>
    <xf numFmtId="179" fontId="17" fillId="0" borderId="36" xfId="2" applyNumberFormat="1" applyFont="1" applyBorder="1">
      <alignment vertical="center"/>
    </xf>
    <xf numFmtId="3" fontId="17" fillId="0" borderId="35" xfId="2" applyNumberFormat="1" applyFont="1" applyBorder="1">
      <alignment vertical="center"/>
    </xf>
    <xf numFmtId="179" fontId="17" fillId="0" borderId="33" xfId="2" applyNumberFormat="1" applyFont="1" applyBorder="1">
      <alignment vertical="center"/>
    </xf>
    <xf numFmtId="3" fontId="17" fillId="0" borderId="32" xfId="2" applyNumberFormat="1" applyFont="1" applyBorder="1">
      <alignment vertical="center"/>
    </xf>
    <xf numFmtId="179" fontId="17" fillId="0" borderId="29" xfId="2" applyNumberFormat="1" applyFont="1" applyBorder="1">
      <alignment vertical="center"/>
    </xf>
    <xf numFmtId="3" fontId="17" fillId="0" borderId="29" xfId="2" applyNumberFormat="1" applyFont="1" applyBorder="1">
      <alignment vertical="center"/>
    </xf>
    <xf numFmtId="179" fontId="17" fillId="0" borderId="31" xfId="2" applyNumberFormat="1" applyFont="1" applyBorder="1">
      <alignment vertical="center"/>
    </xf>
    <xf numFmtId="3" fontId="17" fillId="0" borderId="30" xfId="2" applyNumberFormat="1" applyFont="1" applyBorder="1">
      <alignment vertical="center"/>
    </xf>
    <xf numFmtId="179" fontId="17" fillId="0" borderId="28" xfId="2" applyNumberFormat="1" applyFont="1" applyBorder="1">
      <alignment vertical="center"/>
    </xf>
    <xf numFmtId="178" fontId="17" fillId="0" borderId="11" xfId="2" applyNumberFormat="1" applyFont="1" applyBorder="1">
      <alignment vertical="center"/>
    </xf>
    <xf numFmtId="0" fontId="17" fillId="0" borderId="55" xfId="2" applyFont="1" applyBorder="1">
      <alignment vertical="center"/>
    </xf>
    <xf numFmtId="0" fontId="17" fillId="0" borderId="55" xfId="2" applyFont="1" applyBorder="1" applyAlignment="1">
      <alignment horizontal="center" vertical="center"/>
    </xf>
    <xf numFmtId="0" fontId="17" fillId="0" borderId="20" xfId="2" applyFont="1" applyBorder="1" applyAlignment="1">
      <alignment horizontal="center" vertical="center"/>
    </xf>
    <xf numFmtId="3" fontId="17" fillId="0" borderId="54" xfId="2" applyNumberFormat="1" applyFont="1" applyBorder="1">
      <alignment vertical="center"/>
    </xf>
    <xf numFmtId="178" fontId="17" fillId="0" borderId="49" xfId="2" applyNumberFormat="1" applyFont="1" applyBorder="1">
      <alignment vertical="center"/>
    </xf>
    <xf numFmtId="178" fontId="17" fillId="0" borderId="3" xfId="2" applyNumberFormat="1" applyFont="1" applyBorder="1">
      <alignment vertical="center"/>
    </xf>
    <xf numFmtId="178" fontId="17" fillId="0" borderId="12" xfId="2" applyNumberFormat="1" applyFont="1" applyBorder="1">
      <alignment vertical="center"/>
    </xf>
    <xf numFmtId="178" fontId="17" fillId="0" borderId="53" xfId="2" applyNumberFormat="1" applyFont="1" applyBorder="1">
      <alignment vertical="center"/>
    </xf>
    <xf numFmtId="178" fontId="17" fillId="0" borderId="52" xfId="2" applyNumberFormat="1" applyFont="1" applyBorder="1">
      <alignment vertical="center"/>
    </xf>
    <xf numFmtId="178" fontId="17" fillId="0" borderId="51" xfId="2" applyNumberFormat="1" applyFont="1" applyBorder="1">
      <alignment vertical="center"/>
    </xf>
    <xf numFmtId="3" fontId="17" fillId="0" borderId="50" xfId="2" applyNumberFormat="1" applyFont="1" applyBorder="1">
      <alignment vertical="center"/>
    </xf>
    <xf numFmtId="3" fontId="17" fillId="0" borderId="0" xfId="2" applyNumberFormat="1" applyFont="1">
      <alignment vertical="center"/>
    </xf>
    <xf numFmtId="179" fontId="17" fillId="0" borderId="0" xfId="2" applyNumberFormat="1" applyFont="1">
      <alignment vertical="center"/>
    </xf>
    <xf numFmtId="0" fontId="17" fillId="0" borderId="57" xfId="2" applyFont="1" applyBorder="1" applyAlignment="1">
      <alignment horizontal="center" vertical="center"/>
    </xf>
    <xf numFmtId="0" fontId="17" fillId="0" borderId="56" xfId="2" applyFont="1" applyBorder="1">
      <alignment vertical="center"/>
    </xf>
    <xf numFmtId="3" fontId="17" fillId="0" borderId="56" xfId="2" applyNumberFormat="1" applyFont="1" applyBorder="1">
      <alignment vertical="center"/>
    </xf>
    <xf numFmtId="178" fontId="17" fillId="0" borderId="56" xfId="2" applyNumberFormat="1" applyFont="1" applyBorder="1">
      <alignment vertical="center"/>
    </xf>
    <xf numFmtId="0" fontId="2" fillId="0" borderId="0" xfId="3" applyFont="1">
      <alignment vertical="center"/>
    </xf>
    <xf numFmtId="0" fontId="17" fillId="0" borderId="0" xfId="3" applyFont="1">
      <alignment vertical="center"/>
    </xf>
    <xf numFmtId="0" fontId="17" fillId="0" borderId="37" xfId="3" applyFont="1" applyBorder="1" applyAlignment="1">
      <alignment horizontal="center" vertical="center"/>
    </xf>
    <xf numFmtId="0" fontId="17" fillId="0" borderId="36" xfId="3" applyFont="1" applyBorder="1" applyAlignment="1">
      <alignment horizontal="center" vertical="center"/>
    </xf>
    <xf numFmtId="0" fontId="17" fillId="0" borderId="35" xfId="3" applyFont="1" applyBorder="1" applyAlignment="1">
      <alignment horizontal="center" vertical="center"/>
    </xf>
    <xf numFmtId="0" fontId="17" fillId="0" borderId="33" xfId="3" applyFont="1" applyBorder="1" applyAlignment="1">
      <alignment horizontal="center" vertical="center"/>
    </xf>
    <xf numFmtId="0" fontId="17" fillId="0" borderId="14" xfId="3" applyFont="1" applyBorder="1" applyAlignment="1">
      <alignment horizontal="center" vertical="center"/>
    </xf>
    <xf numFmtId="3" fontId="17" fillId="0" borderId="63" xfId="3" applyNumberFormat="1" applyFont="1" applyBorder="1">
      <alignment vertical="center"/>
    </xf>
    <xf numFmtId="179" fontId="17" fillId="0" borderId="65" xfId="3" applyNumberFormat="1" applyFont="1" applyBorder="1">
      <alignment vertical="center"/>
    </xf>
    <xf numFmtId="3" fontId="17" fillId="0" borderId="64" xfId="3" applyNumberFormat="1" applyFont="1" applyBorder="1">
      <alignment vertical="center"/>
    </xf>
    <xf numFmtId="179" fontId="17" fillId="0" borderId="62" xfId="3" applyNumberFormat="1" applyFont="1" applyBorder="1">
      <alignment vertical="center"/>
    </xf>
    <xf numFmtId="0" fontId="17" fillId="0" borderId="5" xfId="3" applyFont="1" applyBorder="1" applyAlignment="1">
      <alignment horizontal="center" vertical="center"/>
    </xf>
    <xf numFmtId="3" fontId="17" fillId="0" borderId="41" xfId="3" applyNumberFormat="1" applyFont="1" applyBorder="1">
      <alignment vertical="center"/>
    </xf>
    <xf numFmtId="179" fontId="17" fillId="0" borderId="40" xfId="3" applyNumberFormat="1" applyFont="1" applyBorder="1">
      <alignment vertical="center"/>
    </xf>
    <xf numFmtId="3" fontId="17" fillId="0" borderId="39" xfId="3" applyNumberFormat="1" applyFont="1" applyBorder="1">
      <alignment vertical="center"/>
    </xf>
    <xf numFmtId="179" fontId="17" fillId="0" borderId="38" xfId="3" applyNumberFormat="1" applyFont="1" applyBorder="1">
      <alignment vertical="center"/>
    </xf>
    <xf numFmtId="0" fontId="17" fillId="0" borderId="61" xfId="3" applyFont="1" applyBorder="1">
      <alignment vertical="center"/>
    </xf>
    <xf numFmtId="0" fontId="17" fillId="0" borderId="60" xfId="3" applyFont="1" applyBorder="1">
      <alignment vertical="center"/>
    </xf>
    <xf numFmtId="0" fontId="17" fillId="0" borderId="3" xfId="3" applyFont="1" applyBorder="1" applyAlignment="1">
      <alignment horizontal="center" vertical="center"/>
    </xf>
    <xf numFmtId="3" fontId="17" fillId="0" borderId="37" xfId="3" applyNumberFormat="1" applyFont="1" applyBorder="1">
      <alignment vertical="center"/>
    </xf>
    <xf numFmtId="179" fontId="17" fillId="0" borderId="36" xfId="3" applyNumberFormat="1" applyFont="1" applyBorder="1">
      <alignment vertical="center"/>
    </xf>
    <xf numFmtId="3" fontId="17" fillId="0" borderId="35" xfId="3" applyNumberFormat="1" applyFont="1" applyBorder="1">
      <alignment vertical="center"/>
    </xf>
    <xf numFmtId="179" fontId="17" fillId="0" borderId="33" xfId="3" applyNumberFormat="1" applyFont="1" applyBorder="1">
      <alignment vertical="center"/>
    </xf>
    <xf numFmtId="0" fontId="17" fillId="0" borderId="59" xfId="3" applyFont="1" applyBorder="1">
      <alignment vertical="center"/>
    </xf>
    <xf numFmtId="0" fontId="17" fillId="0" borderId="58" xfId="3" applyFont="1" applyBorder="1">
      <alignment vertical="center"/>
    </xf>
    <xf numFmtId="0" fontId="17" fillId="0" borderId="78" xfId="3" applyFont="1" applyBorder="1" applyAlignment="1">
      <alignment horizontal="center" vertical="center"/>
    </xf>
    <xf numFmtId="0" fontId="17" fillId="0" borderId="81" xfId="3" applyFont="1" applyBorder="1" applyAlignment="1">
      <alignment horizontal="center" vertical="center"/>
    </xf>
    <xf numFmtId="0" fontId="17" fillId="0" borderId="80" xfId="3" applyFont="1" applyBorder="1" applyAlignment="1">
      <alignment horizontal="center" vertical="center"/>
    </xf>
    <xf numFmtId="0" fontId="17" fillId="0" borderId="79" xfId="3" applyFont="1" applyBorder="1" applyAlignment="1">
      <alignment horizontal="center" vertical="center"/>
    </xf>
    <xf numFmtId="0" fontId="17" fillId="0" borderId="77" xfId="3" applyFont="1" applyBorder="1" applyAlignment="1">
      <alignment horizontal="center" vertical="center"/>
    </xf>
    <xf numFmtId="3" fontId="17" fillId="0" borderId="32" xfId="3" applyNumberFormat="1" applyFont="1" applyBorder="1">
      <alignment vertical="center"/>
    </xf>
    <xf numFmtId="179" fontId="17" fillId="0" borderId="66" xfId="3" applyNumberFormat="1" applyFont="1" applyBorder="1">
      <alignment vertical="center"/>
    </xf>
    <xf numFmtId="179" fontId="17" fillId="0" borderId="31" xfId="3" applyNumberFormat="1" applyFont="1" applyBorder="1">
      <alignment vertical="center"/>
    </xf>
    <xf numFmtId="3" fontId="17" fillId="0" borderId="30" xfId="3" applyNumberFormat="1" applyFont="1" applyBorder="1">
      <alignment vertical="center"/>
    </xf>
    <xf numFmtId="179" fontId="17" fillId="0" borderId="28" xfId="3" applyNumberFormat="1" applyFont="1" applyBorder="1">
      <alignment vertical="center"/>
    </xf>
    <xf numFmtId="3" fontId="17" fillId="0" borderId="72" xfId="3" applyNumberFormat="1" applyFont="1" applyBorder="1">
      <alignment vertical="center"/>
    </xf>
    <xf numFmtId="179" fontId="17" fillId="0" borderId="75" xfId="3" applyNumberFormat="1" applyFont="1" applyBorder="1">
      <alignment vertical="center"/>
    </xf>
    <xf numFmtId="179" fontId="17" fillId="0" borderId="74" xfId="3" applyNumberFormat="1" applyFont="1" applyBorder="1">
      <alignment vertical="center"/>
    </xf>
    <xf numFmtId="3" fontId="17" fillId="0" borderId="73" xfId="3" applyNumberFormat="1" applyFont="1" applyBorder="1">
      <alignment vertical="center"/>
    </xf>
    <xf numFmtId="179" fontId="17" fillId="0" borderId="71" xfId="3" applyNumberFormat="1" applyFont="1" applyBorder="1">
      <alignment vertical="center"/>
    </xf>
    <xf numFmtId="3" fontId="17" fillId="0" borderId="68" xfId="3" applyNumberFormat="1" applyFont="1" applyBorder="1">
      <alignment vertical="center"/>
    </xf>
    <xf numFmtId="179" fontId="17" fillId="0" borderId="69" xfId="3" applyNumberFormat="1" applyFont="1" applyBorder="1">
      <alignment vertical="center"/>
    </xf>
    <xf numFmtId="179" fontId="17" fillId="0" borderId="26" xfId="3" applyNumberFormat="1" applyFont="1" applyBorder="1">
      <alignment vertical="center"/>
    </xf>
    <xf numFmtId="3" fontId="17" fillId="0" borderId="27" xfId="3" applyNumberFormat="1" applyFont="1" applyBorder="1">
      <alignment vertical="center"/>
    </xf>
    <xf numFmtId="179" fontId="17" fillId="0" borderId="47" xfId="3" applyNumberFormat="1" applyFont="1" applyBorder="1">
      <alignment vertical="center"/>
    </xf>
    <xf numFmtId="0" fontId="17" fillId="0" borderId="3" xfId="3" applyFont="1" applyBorder="1">
      <alignment vertical="center"/>
    </xf>
    <xf numFmtId="0" fontId="17" fillId="0" borderId="7" xfId="3" applyFont="1" applyBorder="1">
      <alignment vertical="center"/>
    </xf>
    <xf numFmtId="0" fontId="17" fillId="0" borderId="11" xfId="3" applyFont="1" applyBorder="1" applyAlignment="1">
      <alignment horizontal="center" vertical="center"/>
    </xf>
    <xf numFmtId="0" fontId="17" fillId="0" borderId="11" xfId="3" applyFont="1" applyBorder="1" applyAlignment="1">
      <alignment horizontal="center" vertical="center" wrapText="1"/>
    </xf>
    <xf numFmtId="0" fontId="17" fillId="0" borderId="0" xfId="3" applyFont="1" applyAlignment="1">
      <alignment horizontal="center" vertical="center"/>
    </xf>
    <xf numFmtId="3" fontId="17" fillId="0" borderId="11" xfId="3" applyNumberFormat="1" applyFont="1" applyBorder="1">
      <alignment vertical="center"/>
    </xf>
    <xf numFmtId="3" fontId="17" fillId="0" borderId="0" xfId="3" applyNumberFormat="1" applyFont="1">
      <alignment vertical="center"/>
    </xf>
    <xf numFmtId="0" fontId="17" fillId="0" borderId="11" xfId="3" applyFont="1" applyBorder="1">
      <alignment vertical="center"/>
    </xf>
    <xf numFmtId="0" fontId="17" fillId="0" borderId="88" xfId="3" applyFont="1" applyBorder="1" applyAlignment="1">
      <alignment horizontal="center" vertical="center"/>
    </xf>
    <xf numFmtId="0" fontId="17" fillId="0" borderId="87" xfId="3" applyFont="1" applyBorder="1" applyAlignment="1">
      <alignment horizontal="center" vertical="center"/>
    </xf>
    <xf numFmtId="0" fontId="17" fillId="0" borderId="86" xfId="3" applyFont="1" applyBorder="1" applyAlignment="1">
      <alignment horizontal="center" vertical="center"/>
    </xf>
    <xf numFmtId="0" fontId="17" fillId="0" borderId="64" xfId="3" applyFont="1" applyBorder="1">
      <alignment vertical="center"/>
    </xf>
    <xf numFmtId="3" fontId="17" fillId="0" borderId="56" xfId="3" applyNumberFormat="1" applyFont="1" applyBorder="1">
      <alignment vertical="center"/>
    </xf>
    <xf numFmtId="0" fontId="17" fillId="0" borderId="39" xfId="3" applyFont="1" applyBorder="1">
      <alignment vertical="center"/>
    </xf>
    <xf numFmtId="0" fontId="17" fillId="0" borderId="79" xfId="3" applyFont="1" applyBorder="1">
      <alignment vertical="center"/>
    </xf>
    <xf numFmtId="3" fontId="17" fillId="0" borderId="57" xfId="3" applyNumberFormat="1" applyFont="1" applyBorder="1">
      <alignment vertical="center"/>
    </xf>
    <xf numFmtId="179" fontId="17" fillId="0" borderId="77" xfId="3" applyNumberFormat="1" applyFont="1" applyBorder="1">
      <alignment vertical="center"/>
    </xf>
    <xf numFmtId="0" fontId="17" fillId="0" borderId="30" xfId="3" applyFont="1" applyBorder="1" applyAlignment="1">
      <alignment horizontal="center" vertical="center"/>
    </xf>
    <xf numFmtId="3" fontId="17" fillId="0" borderId="29" xfId="3" applyNumberFormat="1" applyFont="1" applyBorder="1">
      <alignment vertical="center"/>
    </xf>
    <xf numFmtId="0" fontId="7" fillId="0" borderId="11" xfId="8" applyBorder="1">
      <alignment vertical="center"/>
    </xf>
    <xf numFmtId="38" fontId="7" fillId="0" borderId="11" xfId="17" applyFont="1" applyBorder="1">
      <alignment vertical="center"/>
    </xf>
    <xf numFmtId="0" fontId="2" fillId="0" borderId="0" xfId="8" applyFont="1">
      <alignment vertical="center"/>
    </xf>
    <xf numFmtId="0" fontId="7" fillId="0" borderId="11" xfId="8" applyBorder="1" applyAlignment="1">
      <alignment horizontal="center" vertical="center"/>
    </xf>
    <xf numFmtId="0" fontId="17" fillId="0" borderId="9" xfId="3" applyFont="1" applyBorder="1">
      <alignment vertical="center"/>
    </xf>
    <xf numFmtId="0" fontId="17" fillId="0" borderId="68" xfId="3" applyFont="1" applyBorder="1" applyAlignment="1">
      <alignment horizontal="center" vertical="center"/>
    </xf>
    <xf numFmtId="0" fontId="17" fillId="0" borderId="48" xfId="3" applyFont="1" applyBorder="1" applyAlignment="1">
      <alignment horizontal="center" vertical="center"/>
    </xf>
    <xf numFmtId="0" fontId="17" fillId="0" borderId="47" xfId="3" applyFont="1" applyBorder="1" applyAlignment="1">
      <alignment horizontal="center" vertical="center" wrapText="1"/>
    </xf>
    <xf numFmtId="3" fontId="17" fillId="0" borderId="46" xfId="3" applyNumberFormat="1" applyFont="1" applyBorder="1">
      <alignment vertical="center"/>
    </xf>
    <xf numFmtId="179" fontId="17" fillId="0" borderId="43" xfId="3" applyNumberFormat="1" applyFont="1" applyBorder="1">
      <alignment vertical="center"/>
    </xf>
    <xf numFmtId="3" fontId="17" fillId="0" borderId="43" xfId="3" applyNumberFormat="1" applyFont="1" applyBorder="1">
      <alignment vertical="center"/>
    </xf>
    <xf numFmtId="3" fontId="17" fillId="0" borderId="42" xfId="3" applyNumberFormat="1" applyFont="1" applyBorder="1">
      <alignment vertical="center"/>
    </xf>
    <xf numFmtId="0" fontId="17" fillId="0" borderId="5" xfId="3" applyFont="1" applyBorder="1">
      <alignment vertical="center"/>
    </xf>
    <xf numFmtId="179" fontId="17" fillId="0" borderId="11" xfId="3" applyNumberFormat="1" applyFont="1" applyBorder="1">
      <alignment vertical="center"/>
    </xf>
    <xf numFmtId="3" fontId="17" fillId="0" borderId="38" xfId="3" applyNumberFormat="1" applyFont="1" applyBorder="1">
      <alignment vertical="center"/>
    </xf>
    <xf numFmtId="179" fontId="17" fillId="0" borderId="34" xfId="3" applyNumberFormat="1" applyFont="1" applyBorder="1">
      <alignment vertical="center"/>
    </xf>
    <xf numFmtId="3" fontId="17" fillId="0" borderId="89" xfId="3" applyNumberFormat="1" applyFont="1" applyBorder="1">
      <alignment vertical="center"/>
    </xf>
    <xf numFmtId="3" fontId="17" fillId="0" borderId="58" xfId="3" applyNumberFormat="1" applyFont="1" applyBorder="1">
      <alignment vertical="center"/>
    </xf>
    <xf numFmtId="0" fontId="17" fillId="0" borderId="1" xfId="3" applyFont="1" applyBorder="1" applyAlignment="1">
      <alignment horizontal="center" vertical="center"/>
    </xf>
    <xf numFmtId="179" fontId="17" fillId="0" borderId="29" xfId="3" applyNumberFormat="1" applyFont="1" applyBorder="1">
      <alignment vertical="center"/>
    </xf>
    <xf numFmtId="3" fontId="17" fillId="0" borderId="28" xfId="3" applyNumberFormat="1" applyFont="1" applyBorder="1">
      <alignment vertical="center"/>
    </xf>
    <xf numFmtId="0" fontId="2" fillId="0" borderId="11" xfId="3" applyFont="1" applyBorder="1" applyAlignment="1">
      <alignment horizontal="center" vertical="center"/>
    </xf>
    <xf numFmtId="0" fontId="12" fillId="0" borderId="11" xfId="3" applyBorder="1" applyAlignment="1">
      <alignment horizontal="center" vertical="center"/>
    </xf>
    <xf numFmtId="38" fontId="12" fillId="0" borderId="11" xfId="17" applyFont="1" applyBorder="1">
      <alignment vertical="center"/>
    </xf>
    <xf numFmtId="0" fontId="17" fillId="0" borderId="57" xfId="3" applyFont="1" applyBorder="1" applyAlignment="1">
      <alignment horizontal="center" vertical="center"/>
    </xf>
    <xf numFmtId="176" fontId="17" fillId="0" borderId="62" xfId="3" applyNumberFormat="1" applyFont="1" applyBorder="1">
      <alignment vertical="center"/>
    </xf>
    <xf numFmtId="176" fontId="17" fillId="0" borderId="65" xfId="3" applyNumberFormat="1" applyFont="1" applyBorder="1">
      <alignment vertical="center"/>
    </xf>
    <xf numFmtId="176" fontId="17" fillId="0" borderId="38" xfId="3" applyNumberFormat="1" applyFont="1" applyBorder="1">
      <alignment vertical="center"/>
    </xf>
    <xf numFmtId="176" fontId="17" fillId="0" borderId="40" xfId="3" applyNumberFormat="1" applyFont="1" applyBorder="1">
      <alignment vertical="center"/>
    </xf>
    <xf numFmtId="3" fontId="17" fillId="0" borderId="79" xfId="3" applyNumberFormat="1" applyFont="1" applyBorder="1">
      <alignment vertical="center"/>
    </xf>
    <xf numFmtId="176" fontId="17" fillId="0" borderId="77" xfId="3" applyNumberFormat="1" applyFont="1" applyBorder="1">
      <alignment vertical="center"/>
    </xf>
    <xf numFmtId="3" fontId="17" fillId="0" borderId="78" xfId="3" applyNumberFormat="1" applyFont="1" applyBorder="1">
      <alignment vertical="center"/>
    </xf>
    <xf numFmtId="176" fontId="17" fillId="0" borderId="80" xfId="3" applyNumberFormat="1" applyFont="1" applyBorder="1">
      <alignment vertical="center"/>
    </xf>
    <xf numFmtId="0" fontId="17" fillId="0" borderId="65" xfId="3" applyFont="1" applyBorder="1" applyAlignment="1">
      <alignment horizontal="left" vertical="center"/>
    </xf>
    <xf numFmtId="0" fontId="17" fillId="0" borderId="80" xfId="3" applyFont="1" applyBorder="1" applyAlignment="1">
      <alignment horizontal="left" vertical="center" wrapText="1"/>
    </xf>
    <xf numFmtId="3" fontId="17" fillId="0" borderId="84" xfId="3" applyNumberFormat="1" applyFont="1" applyBorder="1">
      <alignment vertical="center"/>
    </xf>
    <xf numFmtId="176" fontId="17" fillId="0" borderId="71" xfId="3" applyNumberFormat="1" applyFont="1" applyBorder="1">
      <alignment vertical="center"/>
    </xf>
    <xf numFmtId="176" fontId="17" fillId="0" borderId="74" xfId="3" applyNumberFormat="1" applyFont="1" applyBorder="1">
      <alignment vertical="center"/>
    </xf>
    <xf numFmtId="3" fontId="17" fillId="0" borderId="48" xfId="3" applyNumberFormat="1" applyFont="1" applyBorder="1">
      <alignment vertical="center"/>
    </xf>
    <xf numFmtId="176" fontId="17" fillId="0" borderId="47" xfId="3" applyNumberFormat="1" applyFont="1" applyBorder="1">
      <alignment vertical="center"/>
    </xf>
    <xf numFmtId="176" fontId="17" fillId="0" borderId="26" xfId="3" applyNumberFormat="1" applyFont="1" applyBorder="1">
      <alignment vertical="center"/>
    </xf>
    <xf numFmtId="0" fontId="17" fillId="0" borderId="90" xfId="3" applyFont="1" applyBorder="1" applyAlignment="1">
      <alignment horizontal="center" vertical="center" textRotation="255"/>
    </xf>
    <xf numFmtId="0" fontId="17" fillId="0" borderId="9" xfId="3" applyFont="1" applyBorder="1" applyAlignment="1">
      <alignment horizontal="center" vertical="center" textRotation="255"/>
    </xf>
    <xf numFmtId="0" fontId="17" fillId="0" borderId="0" xfId="4" applyFont="1">
      <alignment vertical="center"/>
    </xf>
    <xf numFmtId="0" fontId="17" fillId="0" borderId="57" xfId="4" applyFont="1" applyBorder="1" applyAlignment="1">
      <alignment horizontal="center" vertical="center"/>
    </xf>
    <xf numFmtId="3" fontId="17" fillId="0" borderId="56" xfId="4" applyNumberFormat="1" applyFont="1" applyBorder="1">
      <alignment vertical="center"/>
    </xf>
    <xf numFmtId="176" fontId="17" fillId="0" borderId="56" xfId="4" applyNumberFormat="1" applyFont="1" applyBorder="1">
      <alignment vertical="center"/>
    </xf>
    <xf numFmtId="3" fontId="17" fillId="0" borderId="11" xfId="4" applyNumberFormat="1" applyFont="1" applyBorder="1">
      <alignment vertical="center"/>
    </xf>
    <xf numFmtId="176" fontId="17" fillId="0" borderId="11" xfId="4" applyNumberFormat="1" applyFont="1" applyBorder="1">
      <alignment vertical="center"/>
    </xf>
    <xf numFmtId="3" fontId="17" fillId="0" borderId="57" xfId="4" applyNumberFormat="1" applyFont="1" applyBorder="1">
      <alignment vertical="center"/>
    </xf>
    <xf numFmtId="176" fontId="17" fillId="0" borderId="57" xfId="4" applyNumberFormat="1" applyFont="1" applyBorder="1">
      <alignment vertical="center"/>
    </xf>
    <xf numFmtId="0" fontId="17" fillId="0" borderId="56" xfId="4" applyFont="1" applyBorder="1">
      <alignment vertical="center"/>
    </xf>
    <xf numFmtId="0" fontId="17" fillId="0" borderId="11" xfId="4" applyFont="1" applyBorder="1">
      <alignment vertical="center"/>
    </xf>
    <xf numFmtId="0" fontId="17" fillId="0" borderId="57" xfId="4" applyFont="1" applyBorder="1">
      <alignment vertical="center"/>
    </xf>
    <xf numFmtId="0" fontId="17" fillId="0" borderId="11" xfId="4" applyFont="1" applyBorder="1" applyAlignment="1">
      <alignment horizontal="center" vertical="center"/>
    </xf>
    <xf numFmtId="3" fontId="17" fillId="0" borderId="93" xfId="4" applyNumberFormat="1" applyFont="1" applyBorder="1">
      <alignment vertical="center"/>
    </xf>
    <xf numFmtId="176" fontId="17" fillId="0" borderId="93" xfId="4" applyNumberFormat="1" applyFont="1" applyBorder="1">
      <alignment vertical="center"/>
    </xf>
    <xf numFmtId="0" fontId="17" fillId="0" borderId="93" xfId="4" applyFont="1" applyBorder="1" applyAlignment="1">
      <alignment horizontal="left" vertical="center"/>
    </xf>
    <xf numFmtId="0" fontId="17" fillId="0" borderId="11" xfId="4" applyFont="1" applyBorder="1" applyAlignment="1">
      <alignment horizontal="left" vertical="center"/>
    </xf>
    <xf numFmtId="0" fontId="17" fillId="0" borderId="57" xfId="4" applyFont="1" applyBorder="1" applyAlignment="1">
      <alignment horizontal="left" vertical="center"/>
    </xf>
    <xf numFmtId="0" fontId="17" fillId="0" borderId="93" xfId="4" applyFont="1" applyBorder="1">
      <alignment vertical="center"/>
    </xf>
    <xf numFmtId="179" fontId="17" fillId="0" borderId="11" xfId="4" applyNumberFormat="1" applyFont="1" applyBorder="1">
      <alignment vertical="center"/>
    </xf>
    <xf numFmtId="38" fontId="0" fillId="0" borderId="11" xfId="9" applyFont="1" applyBorder="1">
      <alignment vertical="center"/>
    </xf>
    <xf numFmtId="0" fontId="6" fillId="0" borderId="11" xfId="10" applyBorder="1" applyAlignment="1">
      <alignment horizontal="center" vertical="center"/>
    </xf>
    <xf numFmtId="0" fontId="6" fillId="0" borderId="11" xfId="10" applyBorder="1">
      <alignment vertical="center"/>
    </xf>
    <xf numFmtId="38" fontId="0" fillId="0" borderId="11" xfId="11" applyFont="1" applyBorder="1">
      <alignment vertical="center"/>
    </xf>
    <xf numFmtId="0" fontId="17" fillId="0" borderId="0" xfId="5" applyFont="1">
      <alignment vertical="center"/>
    </xf>
    <xf numFmtId="0" fontId="17" fillId="0" borderId="34" xfId="5" applyFont="1" applyBorder="1" applyAlignment="1">
      <alignment horizontal="center" vertical="center"/>
    </xf>
    <xf numFmtId="0" fontId="17" fillId="0" borderId="34" xfId="5" applyFont="1" applyBorder="1" applyAlignment="1">
      <alignment horizontal="center" vertical="center" wrapText="1"/>
    </xf>
    <xf numFmtId="3" fontId="17" fillId="0" borderId="56" xfId="5" applyNumberFormat="1" applyFont="1" applyBorder="1">
      <alignment vertical="center"/>
    </xf>
    <xf numFmtId="3" fontId="17" fillId="0" borderId="11" xfId="5" applyNumberFormat="1" applyFont="1" applyBorder="1">
      <alignment vertical="center"/>
    </xf>
    <xf numFmtId="49" fontId="17" fillId="0" borderId="11" xfId="5" applyNumberFormat="1" applyFont="1" applyBorder="1" applyAlignment="1">
      <alignment horizontal="center" vertical="center"/>
    </xf>
    <xf numFmtId="49" fontId="17" fillId="0" borderId="11" xfId="5" applyNumberFormat="1" applyFont="1" applyBorder="1">
      <alignment vertical="center"/>
    </xf>
    <xf numFmtId="3" fontId="17" fillId="0" borderId="57" xfId="5" applyNumberFormat="1" applyFont="1" applyBorder="1">
      <alignment vertical="center"/>
    </xf>
    <xf numFmtId="49" fontId="17" fillId="0" borderId="56" xfId="5" applyNumberFormat="1" applyFont="1" applyBorder="1" applyAlignment="1">
      <alignment horizontal="center" vertical="center"/>
    </xf>
    <xf numFmtId="49" fontId="17" fillId="0" borderId="56" xfId="5" applyNumberFormat="1" applyFont="1" applyBorder="1">
      <alignment vertical="center"/>
    </xf>
    <xf numFmtId="0" fontId="17" fillId="0" borderId="95" xfId="5" applyFont="1" applyBorder="1">
      <alignment vertical="center"/>
    </xf>
    <xf numFmtId="0" fontId="17" fillId="0" borderId="37" xfId="5" applyFont="1" applyBorder="1" applyAlignment="1">
      <alignment horizontal="center" vertical="center" wrapText="1"/>
    </xf>
    <xf numFmtId="0" fontId="17" fillId="0" borderId="96" xfId="5" applyFont="1" applyBorder="1" applyAlignment="1">
      <alignment horizontal="center" vertical="center" wrapText="1"/>
    </xf>
    <xf numFmtId="0" fontId="17" fillId="0" borderId="94" xfId="5" applyFont="1" applyBorder="1">
      <alignment vertical="center"/>
    </xf>
    <xf numFmtId="3" fontId="17" fillId="0" borderId="63" xfId="5" applyNumberFormat="1" applyFont="1" applyBorder="1">
      <alignment vertical="center"/>
    </xf>
    <xf numFmtId="179" fontId="17" fillId="0" borderId="56" xfId="5" applyNumberFormat="1" applyFont="1" applyBorder="1">
      <alignment vertical="center"/>
    </xf>
    <xf numFmtId="178" fontId="17" fillId="0" borderId="56" xfId="5" applyNumberFormat="1" applyFont="1" applyBorder="1">
      <alignment vertical="center"/>
    </xf>
    <xf numFmtId="3" fontId="17" fillId="0" borderId="94" xfId="5" applyNumberFormat="1" applyFont="1" applyBorder="1">
      <alignment vertical="center"/>
    </xf>
    <xf numFmtId="0" fontId="17" fillId="0" borderId="95" xfId="5" applyFont="1" applyBorder="1" applyAlignment="1">
      <alignment vertical="center" wrapText="1"/>
    </xf>
    <xf numFmtId="3" fontId="17" fillId="0" borderId="41" xfId="5" applyNumberFormat="1" applyFont="1" applyBorder="1">
      <alignment vertical="center"/>
    </xf>
    <xf numFmtId="179" fontId="17" fillId="0" borderId="11" xfId="5" applyNumberFormat="1" applyFont="1" applyBorder="1">
      <alignment vertical="center"/>
    </xf>
    <xf numFmtId="178" fontId="17" fillId="0" borderId="11" xfId="5" applyNumberFormat="1" applyFont="1" applyBorder="1">
      <alignment vertical="center"/>
    </xf>
    <xf numFmtId="3" fontId="17" fillId="0" borderId="95" xfId="5" applyNumberFormat="1" applyFont="1" applyBorder="1">
      <alignment vertical="center"/>
    </xf>
    <xf numFmtId="0" fontId="17" fillId="0" borderId="81" xfId="5" applyFont="1" applyBorder="1" applyAlignment="1">
      <alignment vertical="center" wrapText="1"/>
    </xf>
    <xf numFmtId="3" fontId="17" fillId="0" borderId="78" xfId="5" applyNumberFormat="1" applyFont="1" applyBorder="1">
      <alignment vertical="center"/>
    </xf>
    <xf numFmtId="179" fontId="17" fillId="0" borderId="57" xfId="5" applyNumberFormat="1" applyFont="1" applyBorder="1">
      <alignment vertical="center"/>
    </xf>
    <xf numFmtId="178" fontId="17" fillId="0" borderId="57" xfId="5" applyNumberFormat="1" applyFont="1" applyBorder="1">
      <alignment vertical="center"/>
    </xf>
    <xf numFmtId="3" fontId="17" fillId="0" borderId="81" xfId="5" applyNumberFormat="1" applyFont="1" applyBorder="1">
      <alignment vertical="center"/>
    </xf>
    <xf numFmtId="0" fontId="17" fillId="0" borderId="94" xfId="5" applyFont="1" applyBorder="1" applyAlignment="1">
      <alignment horizontal="center" vertical="center"/>
    </xf>
    <xf numFmtId="0" fontId="17" fillId="0" borderId="57" xfId="5" applyFont="1" applyBorder="1" applyAlignment="1">
      <alignment horizontal="center" vertical="center"/>
    </xf>
    <xf numFmtId="0" fontId="17" fillId="0" borderId="11" xfId="5" applyFont="1" applyBorder="1">
      <alignment vertical="center"/>
    </xf>
    <xf numFmtId="0" fontId="17" fillId="0" borderId="11" xfId="5" applyFont="1" applyBorder="1" applyAlignment="1">
      <alignment horizontal="center" vertical="center"/>
    </xf>
    <xf numFmtId="0" fontId="2" fillId="0" borderId="11" xfId="12" applyFont="1" applyBorder="1" applyAlignment="1">
      <alignment horizontal="center" vertical="center"/>
    </xf>
    <xf numFmtId="0" fontId="5" fillId="0" borderId="11" xfId="12" applyBorder="1" applyAlignment="1">
      <alignment horizontal="center" vertical="center"/>
    </xf>
    <xf numFmtId="0" fontId="5" fillId="0" borderId="11" xfId="12" applyBorder="1">
      <alignment vertical="center"/>
    </xf>
    <xf numFmtId="38" fontId="0" fillId="0" borderId="11" xfId="13" applyFont="1" applyBorder="1">
      <alignment vertical="center"/>
    </xf>
    <xf numFmtId="3" fontId="17" fillId="0" borderId="0" xfId="5" applyNumberFormat="1" applyFont="1">
      <alignment vertical="center"/>
    </xf>
    <xf numFmtId="0" fontId="17" fillId="0" borderId="57" xfId="5" applyFont="1" applyBorder="1" applyAlignment="1">
      <alignment horizontal="center" vertical="center" wrapText="1"/>
    </xf>
    <xf numFmtId="0" fontId="17" fillId="0" borderId="0" xfId="5" applyFont="1" applyAlignment="1">
      <alignment horizontal="center" vertical="center"/>
    </xf>
    <xf numFmtId="0" fontId="17" fillId="0" borderId="56" xfId="5" applyFont="1" applyBorder="1">
      <alignment vertical="center"/>
    </xf>
    <xf numFmtId="180" fontId="17" fillId="0" borderId="56" xfId="5" applyNumberFormat="1" applyFont="1" applyBorder="1">
      <alignment vertical="center"/>
    </xf>
    <xf numFmtId="180" fontId="17" fillId="0" borderId="11" xfId="5" applyNumberFormat="1" applyFont="1" applyBorder="1">
      <alignment vertical="center"/>
    </xf>
    <xf numFmtId="0" fontId="17" fillId="0" borderId="57" xfId="5" applyFont="1" applyBorder="1">
      <alignment vertical="center"/>
    </xf>
    <xf numFmtId="180" fontId="17" fillId="0" borderId="57" xfId="5" applyNumberFormat="1" applyFont="1" applyBorder="1">
      <alignment vertical="center"/>
    </xf>
    <xf numFmtId="0" fontId="17" fillId="0" borderId="56" xfId="5" applyFont="1" applyBorder="1" applyAlignment="1">
      <alignment horizontal="center" vertical="center"/>
    </xf>
    <xf numFmtId="178" fontId="6" fillId="0" borderId="11" xfId="10" applyNumberFormat="1" applyBorder="1">
      <alignment vertical="center"/>
    </xf>
    <xf numFmtId="38" fontId="6" fillId="0" borderId="11" xfId="17" applyFont="1" applyBorder="1">
      <alignment vertical="center"/>
    </xf>
    <xf numFmtId="0" fontId="2" fillId="0" borderId="11" xfId="10" applyFont="1" applyBorder="1" applyAlignment="1">
      <alignment horizontal="center" vertical="center"/>
    </xf>
    <xf numFmtId="0" fontId="2" fillId="0" borderId="11" xfId="10" applyFont="1" applyBorder="1" applyAlignment="1">
      <alignment horizontal="center" vertical="center" wrapText="1"/>
    </xf>
    <xf numFmtId="0" fontId="17" fillId="0" borderId="78" xfId="5" applyFont="1" applyBorder="1" applyAlignment="1">
      <alignment horizontal="center" vertical="center"/>
    </xf>
    <xf numFmtId="0" fontId="17" fillId="0" borderId="98" xfId="5" applyFont="1" applyBorder="1" applyAlignment="1">
      <alignment horizontal="center" vertical="center"/>
    </xf>
    <xf numFmtId="0" fontId="17" fillId="0" borderId="81" xfId="5" applyFont="1" applyBorder="1" applyAlignment="1">
      <alignment horizontal="center" vertical="center"/>
    </xf>
    <xf numFmtId="178" fontId="17" fillId="0" borderId="97" xfId="5" applyNumberFormat="1" applyFont="1" applyBorder="1">
      <alignment vertical="center"/>
    </xf>
    <xf numFmtId="178" fontId="17" fillId="0" borderId="94" xfId="5" applyNumberFormat="1" applyFont="1" applyBorder="1">
      <alignment vertical="center"/>
    </xf>
    <xf numFmtId="178" fontId="17" fillId="0" borderId="63" xfId="5" applyNumberFormat="1" applyFont="1" applyBorder="1">
      <alignment vertical="center"/>
    </xf>
    <xf numFmtId="179" fontId="17" fillId="0" borderId="63" xfId="5" applyNumberFormat="1" applyFont="1" applyBorder="1">
      <alignment vertical="center"/>
    </xf>
    <xf numFmtId="178" fontId="17" fillId="0" borderId="103" xfId="5" applyNumberFormat="1" applyFont="1" applyBorder="1">
      <alignment vertical="center"/>
    </xf>
    <xf numFmtId="178" fontId="17" fillId="0" borderId="95" xfId="5" applyNumberFormat="1" applyFont="1" applyBorder="1">
      <alignment vertical="center"/>
    </xf>
    <xf numFmtId="178" fontId="17" fillId="0" borderId="41" xfId="5" applyNumberFormat="1" applyFont="1" applyBorder="1">
      <alignment vertical="center"/>
    </xf>
    <xf numFmtId="179" fontId="17" fillId="0" borderId="41" xfId="5" applyNumberFormat="1" applyFont="1" applyBorder="1">
      <alignment vertical="center"/>
    </xf>
    <xf numFmtId="0" fontId="17" fillId="0" borderId="95" xfId="5" applyFont="1" applyBorder="1" applyAlignment="1">
      <alignment horizontal="center" vertical="center"/>
    </xf>
    <xf numFmtId="3" fontId="17" fillId="0" borderId="100" xfId="5" applyNumberFormat="1" applyFont="1" applyBorder="1">
      <alignment vertical="center"/>
    </xf>
    <xf numFmtId="3" fontId="17" fillId="0" borderId="85" xfId="5" applyNumberFormat="1" applyFont="1" applyBorder="1">
      <alignment vertical="center"/>
    </xf>
    <xf numFmtId="178" fontId="17" fillId="0" borderId="102" xfId="5" applyNumberFormat="1" applyFont="1" applyBorder="1">
      <alignment vertical="center"/>
    </xf>
    <xf numFmtId="178" fontId="17" fillId="0" borderId="85" xfId="5" applyNumberFormat="1" applyFont="1" applyBorder="1">
      <alignment vertical="center"/>
    </xf>
    <xf numFmtId="178" fontId="17" fillId="0" borderId="101" xfId="5" applyNumberFormat="1" applyFont="1" applyBorder="1">
      <alignment vertical="center"/>
    </xf>
    <xf numFmtId="178" fontId="17" fillId="0" borderId="100" xfId="5" applyNumberFormat="1" applyFont="1" applyBorder="1">
      <alignment vertical="center"/>
    </xf>
    <xf numFmtId="179" fontId="17" fillId="0" borderId="100" xfId="5" applyNumberFormat="1" applyFont="1" applyBorder="1">
      <alignment vertical="center"/>
    </xf>
    <xf numFmtId="178" fontId="17" fillId="0" borderId="98" xfId="5" applyNumberFormat="1" applyFont="1" applyBorder="1">
      <alignment vertical="center"/>
    </xf>
    <xf numFmtId="178" fontId="17" fillId="0" borderId="81" xfId="5" applyNumberFormat="1" applyFont="1" applyBorder="1">
      <alignment vertical="center"/>
    </xf>
    <xf numFmtId="178" fontId="17" fillId="0" borderId="78" xfId="5" applyNumberFormat="1" applyFont="1" applyBorder="1">
      <alignment vertical="center"/>
    </xf>
    <xf numFmtId="179" fontId="17" fillId="0" borderId="78" xfId="5" applyNumberFormat="1" applyFont="1" applyBorder="1">
      <alignment vertical="center"/>
    </xf>
    <xf numFmtId="0" fontId="2" fillId="0" borderId="0" xfId="14" applyFont="1">
      <alignment vertical="center"/>
    </xf>
    <xf numFmtId="0" fontId="2" fillId="0" borderId="11" xfId="14" applyFont="1" applyBorder="1" applyAlignment="1">
      <alignment horizontal="center" vertical="center"/>
    </xf>
    <xf numFmtId="0" fontId="4" fillId="0" borderId="11" xfId="14" applyBorder="1" applyAlignment="1">
      <alignment horizontal="center" vertical="center"/>
    </xf>
    <xf numFmtId="0" fontId="2" fillId="0" borderId="11" xfId="14" applyFont="1" applyBorder="1" applyAlignment="1">
      <alignment horizontal="center" vertical="center" wrapText="1"/>
    </xf>
    <xf numFmtId="0" fontId="4" fillId="0" borderId="11" xfId="14" applyBorder="1">
      <alignment vertical="center"/>
    </xf>
    <xf numFmtId="3" fontId="4" fillId="0" borderId="11" xfId="14" applyNumberFormat="1" applyBorder="1">
      <alignment vertical="center"/>
    </xf>
    <xf numFmtId="178" fontId="4" fillId="0" borderId="11" xfId="14" applyNumberFormat="1" applyBorder="1">
      <alignment vertical="center"/>
    </xf>
    <xf numFmtId="38" fontId="4" fillId="0" borderId="11" xfId="17" applyFont="1" applyBorder="1">
      <alignment vertical="center"/>
    </xf>
    <xf numFmtId="0" fontId="17" fillId="0" borderId="11" xfId="5" applyFont="1" applyBorder="1" applyAlignment="1">
      <alignment horizontal="center" vertical="center" wrapText="1"/>
    </xf>
    <xf numFmtId="49" fontId="17" fillId="0" borderId="40" xfId="5" applyNumberFormat="1" applyFont="1" applyBorder="1" applyAlignment="1">
      <alignment horizontal="center" vertical="center"/>
    </xf>
    <xf numFmtId="49" fontId="17" fillId="0" borderId="41" xfId="5" applyNumberFormat="1" applyFont="1" applyBorder="1">
      <alignment vertical="center"/>
    </xf>
    <xf numFmtId="0" fontId="17" fillId="0" borderId="81" xfId="5" applyFont="1" applyBorder="1">
      <alignment vertical="center"/>
    </xf>
    <xf numFmtId="3" fontId="17" fillId="0" borderId="97" xfId="5" applyNumberFormat="1" applyFont="1" applyBorder="1">
      <alignment vertical="center"/>
    </xf>
    <xf numFmtId="3" fontId="17" fillId="0" borderId="103" xfId="5" applyNumberFormat="1" applyFont="1" applyBorder="1">
      <alignment vertical="center"/>
    </xf>
    <xf numFmtId="3" fontId="17" fillId="0" borderId="98" xfId="5" applyNumberFormat="1" applyFont="1" applyBorder="1">
      <alignment vertical="center"/>
    </xf>
    <xf numFmtId="0" fontId="17" fillId="0" borderId="0" xfId="6" applyFont="1">
      <alignment vertical="center"/>
    </xf>
    <xf numFmtId="0" fontId="17" fillId="0" borderId="11" xfId="6" applyFont="1" applyBorder="1" applyAlignment="1">
      <alignment horizontal="center" vertical="center"/>
    </xf>
    <xf numFmtId="0" fontId="17" fillId="0" borderId="11" xfId="6" applyFont="1" applyBorder="1" applyAlignment="1">
      <alignment horizontal="center" vertical="center" wrapText="1"/>
    </xf>
    <xf numFmtId="0" fontId="17" fillId="0" borderId="11" xfId="6" applyFont="1" applyBorder="1">
      <alignment vertical="center"/>
    </xf>
    <xf numFmtId="3" fontId="17" fillId="0" borderId="11" xfId="6" applyNumberFormat="1" applyFont="1" applyBorder="1" applyAlignment="1">
      <alignment horizontal="right" vertical="center"/>
    </xf>
    <xf numFmtId="3" fontId="17" fillId="0" borderId="11" xfId="6" applyNumberFormat="1" applyFont="1" applyBorder="1">
      <alignment vertical="center"/>
    </xf>
    <xf numFmtId="38" fontId="0" fillId="0" borderId="11" xfId="15" applyFont="1" applyBorder="1">
      <alignment vertical="center"/>
    </xf>
    <xf numFmtId="0" fontId="17" fillId="0" borderId="57" xfId="6" applyFont="1" applyBorder="1">
      <alignment vertical="center"/>
    </xf>
    <xf numFmtId="0" fontId="17" fillId="0" borderId="57" xfId="6" applyFont="1" applyBorder="1" applyAlignment="1">
      <alignment horizontal="center" vertical="center" wrapText="1"/>
    </xf>
    <xf numFmtId="0" fontId="17" fillId="0" borderId="56" xfId="6" applyFont="1" applyBorder="1">
      <alignment vertical="center"/>
    </xf>
    <xf numFmtId="3" fontId="17" fillId="0" borderId="56" xfId="6" applyNumberFormat="1" applyFont="1" applyBorder="1">
      <alignment vertical="center"/>
    </xf>
    <xf numFmtId="178" fontId="17" fillId="0" borderId="11" xfId="6" applyNumberFormat="1" applyFont="1" applyBorder="1">
      <alignment vertical="center"/>
    </xf>
    <xf numFmtId="0" fontId="2" fillId="0" borderId="0" xfId="16" applyFont="1">
      <alignment vertical="center"/>
    </xf>
    <xf numFmtId="0" fontId="2" fillId="0" borderId="11" xfId="16" applyFont="1" applyBorder="1" applyAlignment="1">
      <alignment horizontal="center" vertical="center"/>
    </xf>
    <xf numFmtId="0" fontId="3" fillId="0" borderId="11" xfId="16" applyBorder="1" applyAlignment="1">
      <alignment horizontal="center" vertical="center"/>
    </xf>
    <xf numFmtId="0" fontId="3" fillId="0" borderId="11" xfId="16" applyBorder="1">
      <alignment vertical="center"/>
    </xf>
    <xf numFmtId="3" fontId="3" fillId="0" borderId="11" xfId="16" applyNumberFormat="1" applyBorder="1">
      <alignment vertical="center"/>
    </xf>
    <xf numFmtId="0" fontId="2" fillId="0" borderId="11" xfId="8" applyFont="1" applyBorder="1" applyAlignment="1">
      <alignment horizontal="center" vertical="center" wrapText="1"/>
    </xf>
    <xf numFmtId="0" fontId="2" fillId="0" borderId="11" xfId="8" applyFont="1" applyBorder="1" applyAlignment="1">
      <alignment horizontal="center" vertical="center"/>
    </xf>
    <xf numFmtId="0" fontId="17" fillId="0" borderId="96" xfId="5" applyFont="1" applyBorder="1" applyAlignment="1">
      <alignment horizontal="center" vertical="center"/>
    </xf>
    <xf numFmtId="0" fontId="2" fillId="0" borderId="0" xfId="7" applyFont="1">
      <alignment vertical="center"/>
    </xf>
    <xf numFmtId="178" fontId="17" fillId="0" borderId="100" xfId="5" applyNumberFormat="1" applyFont="1" applyBorder="1" applyAlignment="1">
      <alignment horizontal="right" vertical="center"/>
    </xf>
    <xf numFmtId="178" fontId="17" fillId="0" borderId="85" xfId="5" applyNumberFormat="1" applyFont="1" applyBorder="1" applyAlignment="1">
      <alignment horizontal="right" vertical="center"/>
    </xf>
    <xf numFmtId="178" fontId="17" fillId="0" borderId="101" xfId="5" applyNumberFormat="1" applyFont="1" applyBorder="1" applyAlignment="1">
      <alignment horizontal="right" vertical="center"/>
    </xf>
    <xf numFmtId="178" fontId="17" fillId="0" borderId="78" xfId="5" applyNumberFormat="1" applyFont="1" applyBorder="1" applyAlignment="1">
      <alignment horizontal="right" vertical="center"/>
    </xf>
    <xf numFmtId="178" fontId="17" fillId="0" borderId="57" xfId="5" applyNumberFormat="1" applyFont="1" applyBorder="1" applyAlignment="1">
      <alignment horizontal="right" vertical="center"/>
    </xf>
    <xf numFmtId="178" fontId="17" fillId="0" borderId="81" xfId="5" applyNumberFormat="1" applyFont="1" applyBorder="1" applyAlignment="1">
      <alignment horizontal="right" vertical="center"/>
    </xf>
    <xf numFmtId="1" fontId="3" fillId="0" borderId="11" xfId="16" applyNumberFormat="1" applyBorder="1">
      <alignment vertical="center"/>
    </xf>
    <xf numFmtId="3" fontId="7" fillId="0" borderId="11" xfId="8" applyNumberFormat="1" applyBorder="1">
      <alignment vertical="center"/>
    </xf>
    <xf numFmtId="0" fontId="2" fillId="0" borderId="0" xfId="10" applyFont="1">
      <alignment vertical="center"/>
    </xf>
    <xf numFmtId="0" fontId="2" fillId="0" borderId="0" xfId="12" applyFont="1">
      <alignment vertical="center"/>
    </xf>
    <xf numFmtId="0" fontId="17" fillId="0" borderId="0" xfId="0" applyFont="1" applyAlignment="1">
      <alignment vertical="center"/>
    </xf>
    <xf numFmtId="0" fontId="17" fillId="0" borderId="9" xfId="0" applyFont="1" applyBorder="1" applyAlignment="1">
      <alignment horizontal="center" vertical="center"/>
    </xf>
    <xf numFmtId="0" fontId="17" fillId="0" borderId="10" xfId="0" applyFont="1" applyBorder="1" applyAlignment="1">
      <alignment horizontal="center" vertical="center" wrapText="1"/>
    </xf>
    <xf numFmtId="0" fontId="17" fillId="0" borderId="9" xfId="0" applyFont="1" applyBorder="1" applyAlignment="1">
      <alignment horizontal="center" vertical="center" wrapText="1"/>
    </xf>
    <xf numFmtId="0" fontId="17" fillId="0" borderId="7" xfId="0" applyFont="1" applyBorder="1" applyAlignment="1">
      <alignment vertical="center"/>
    </xf>
    <xf numFmtId="3" fontId="17" fillId="0" borderId="8" xfId="0" applyNumberFormat="1" applyFont="1" applyBorder="1" applyAlignment="1">
      <alignment vertical="center"/>
    </xf>
    <xf numFmtId="3" fontId="17" fillId="0" borderId="7" xfId="0" applyNumberFormat="1" applyFont="1" applyBorder="1" applyAlignment="1">
      <alignment vertical="center"/>
    </xf>
    <xf numFmtId="176" fontId="17" fillId="0" borderId="8" xfId="0" applyNumberFormat="1" applyFont="1" applyBorder="1" applyAlignment="1">
      <alignment vertical="center"/>
    </xf>
    <xf numFmtId="177" fontId="17" fillId="0" borderId="7" xfId="0" applyNumberFormat="1" applyFont="1" applyBorder="1" applyAlignment="1">
      <alignment vertical="center"/>
    </xf>
    <xf numFmtId="0" fontId="17" fillId="0" borderId="5" xfId="0" applyFont="1" applyBorder="1" applyAlignment="1">
      <alignment vertical="center"/>
    </xf>
    <xf numFmtId="3" fontId="17" fillId="0" borderId="6" xfId="0" applyNumberFormat="1" applyFont="1" applyBorder="1" applyAlignment="1">
      <alignment vertical="center"/>
    </xf>
    <xf numFmtId="3" fontId="17" fillId="0" borderId="5" xfId="0" applyNumberFormat="1" applyFont="1" applyBorder="1" applyAlignment="1">
      <alignment vertical="center"/>
    </xf>
    <xf numFmtId="176" fontId="17" fillId="0" borderId="6" xfId="0" applyNumberFormat="1" applyFont="1" applyBorder="1" applyAlignment="1">
      <alignment vertical="center"/>
    </xf>
    <xf numFmtId="177" fontId="17" fillId="0" borderId="5" xfId="0" applyNumberFormat="1" applyFont="1" applyBorder="1" applyAlignment="1">
      <alignment vertical="center"/>
    </xf>
    <xf numFmtId="0" fontId="17" fillId="0" borderId="3" xfId="0" applyFont="1" applyBorder="1" applyAlignment="1">
      <alignment vertical="center"/>
    </xf>
    <xf numFmtId="3" fontId="17" fillId="0" borderId="4" xfId="0" applyNumberFormat="1" applyFont="1" applyBorder="1" applyAlignment="1">
      <alignment vertical="center"/>
    </xf>
    <xf numFmtId="3" fontId="17" fillId="0" borderId="3" xfId="0" applyNumberFormat="1" applyFont="1" applyBorder="1" applyAlignment="1">
      <alignment vertical="center"/>
    </xf>
    <xf numFmtId="176" fontId="17" fillId="0" borderId="4" xfId="0" applyNumberFormat="1" applyFont="1" applyBorder="1" applyAlignment="1">
      <alignment vertical="center"/>
    </xf>
    <xf numFmtId="177" fontId="17" fillId="0" borderId="3" xfId="0" applyNumberFormat="1" applyFont="1" applyBorder="1" applyAlignment="1">
      <alignment vertical="center"/>
    </xf>
    <xf numFmtId="0" fontId="17" fillId="0" borderId="9" xfId="0" applyFont="1" applyBorder="1" applyAlignment="1">
      <alignment vertical="center"/>
    </xf>
    <xf numFmtId="3" fontId="17" fillId="0" borderId="10" xfId="0" applyNumberFormat="1" applyFont="1" applyBorder="1" applyAlignment="1">
      <alignment vertical="center"/>
    </xf>
    <xf numFmtId="3" fontId="17" fillId="0" borderId="9" xfId="0" applyNumberFormat="1" applyFont="1" applyBorder="1" applyAlignment="1">
      <alignment vertical="center"/>
    </xf>
    <xf numFmtId="176" fontId="17" fillId="0" borderId="10" xfId="0" applyNumberFormat="1" applyFont="1" applyBorder="1" applyAlignment="1">
      <alignment vertical="center"/>
    </xf>
    <xf numFmtId="177" fontId="17" fillId="0" borderId="9" xfId="0" applyNumberFormat="1" applyFont="1" applyBorder="1" applyAlignment="1">
      <alignment vertical="center"/>
    </xf>
    <xf numFmtId="0" fontId="17" fillId="0" borderId="1" xfId="0" applyFont="1" applyBorder="1" applyAlignment="1">
      <alignment vertical="center"/>
    </xf>
    <xf numFmtId="0" fontId="17" fillId="0" borderId="1" xfId="0" applyFont="1" applyBorder="1" applyAlignment="1">
      <alignment horizontal="center" vertical="center"/>
    </xf>
    <xf numFmtId="178" fontId="17" fillId="0" borderId="2" xfId="0" applyNumberFormat="1" applyFont="1" applyBorder="1" applyAlignment="1">
      <alignment vertical="center"/>
    </xf>
    <xf numFmtId="178" fontId="17" fillId="0" borderId="1" xfId="0" applyNumberFormat="1" applyFont="1" applyBorder="1" applyAlignment="1">
      <alignment vertical="center"/>
    </xf>
    <xf numFmtId="177" fontId="17" fillId="0" borderId="2" xfId="0" applyNumberFormat="1" applyFont="1" applyBorder="1" applyAlignment="1">
      <alignment vertical="center"/>
    </xf>
    <xf numFmtId="176" fontId="17" fillId="0" borderId="1" xfId="0" applyNumberFormat="1" applyFont="1" applyBorder="1" applyAlignment="1">
      <alignment horizontal="right" vertical="center"/>
    </xf>
    <xf numFmtId="0" fontId="17" fillId="0" borderId="57" xfId="0" applyFont="1" applyBorder="1" applyAlignment="1">
      <alignment horizontal="center" vertical="center"/>
    </xf>
    <xf numFmtId="49" fontId="17" fillId="0" borderId="11" xfId="5" applyNumberFormat="1" applyFont="1" applyBorder="1" applyAlignment="1">
      <alignment vertical="center" shrinkToFit="1"/>
    </xf>
    <xf numFmtId="0" fontId="0" fillId="0" borderId="11" xfId="0" applyBorder="1" applyAlignment="1">
      <alignment vertical="center"/>
    </xf>
    <xf numFmtId="181" fontId="0" fillId="0" borderId="11" xfId="0" applyNumberFormat="1" applyBorder="1" applyAlignment="1">
      <alignment vertical="center"/>
    </xf>
    <xf numFmtId="0" fontId="17" fillId="0" borderId="88" xfId="0" applyFont="1" applyBorder="1" applyAlignment="1">
      <alignment horizontal="center" vertical="center"/>
    </xf>
    <xf numFmtId="0" fontId="17" fillId="0" borderId="87" xfId="0" applyFont="1" applyBorder="1" applyAlignment="1">
      <alignment horizontal="center" vertical="center"/>
    </xf>
    <xf numFmtId="0" fontId="17" fillId="0" borderId="86" xfId="0" applyFont="1" applyBorder="1" applyAlignment="1">
      <alignment horizontal="center" vertical="center"/>
    </xf>
    <xf numFmtId="177" fontId="17" fillId="0" borderId="5" xfId="0" applyNumberFormat="1" applyFont="1" applyBorder="1" applyAlignment="1">
      <alignment horizontal="right" vertical="center"/>
    </xf>
    <xf numFmtId="0" fontId="21" fillId="0" borderId="67" xfId="0" applyFont="1" applyBorder="1" applyAlignment="1">
      <alignment vertical="center" wrapText="1"/>
    </xf>
    <xf numFmtId="0" fontId="21" fillId="0" borderId="76" xfId="0" applyFont="1" applyBorder="1" applyAlignment="1">
      <alignment vertical="center" wrapText="1"/>
    </xf>
    <xf numFmtId="0" fontId="21" fillId="0" borderId="70" xfId="0" applyFont="1" applyBorder="1" applyAlignment="1">
      <alignment vertical="center" wrapText="1"/>
    </xf>
    <xf numFmtId="0" fontId="21" fillId="0" borderId="70" xfId="0" applyFont="1" applyBorder="1" applyAlignment="1">
      <alignment horizontal="center" vertical="center" wrapText="1"/>
    </xf>
    <xf numFmtId="3" fontId="17" fillId="0" borderId="110" xfId="3" applyNumberFormat="1" applyFont="1" applyBorder="1">
      <alignment vertical="center"/>
    </xf>
    <xf numFmtId="3" fontId="21" fillId="0" borderId="93" xfId="0" applyNumberFormat="1" applyFont="1" applyBorder="1" applyAlignment="1">
      <alignment vertical="center"/>
    </xf>
    <xf numFmtId="176" fontId="21" fillId="0" borderId="93" xfId="0" applyNumberFormat="1" applyFont="1" applyBorder="1" applyAlignment="1">
      <alignment vertical="center"/>
    </xf>
    <xf numFmtId="3" fontId="21" fillId="0" borderId="11" xfId="0" applyNumberFormat="1" applyFont="1" applyBorder="1" applyAlignment="1">
      <alignment vertical="center"/>
    </xf>
    <xf numFmtId="176" fontId="21" fillId="0" borderId="11" xfId="0" applyNumberFormat="1" applyFont="1" applyBorder="1" applyAlignment="1">
      <alignment vertical="center"/>
    </xf>
    <xf numFmtId="3" fontId="21" fillId="0" borderId="57" xfId="0" applyNumberFormat="1" applyFont="1" applyBorder="1" applyAlignment="1">
      <alignment vertical="center"/>
    </xf>
    <xf numFmtId="176" fontId="21" fillId="0" borderId="57" xfId="0" applyNumberFormat="1" applyFont="1" applyBorder="1" applyAlignment="1">
      <alignment vertical="center"/>
    </xf>
    <xf numFmtId="3" fontId="21" fillId="0" borderId="11" xfId="0" applyNumberFormat="1" applyFont="1" applyBorder="1" applyAlignment="1">
      <alignment horizontal="right" vertical="center"/>
    </xf>
    <xf numFmtId="3" fontId="21" fillId="0" borderId="57" xfId="0" applyNumberFormat="1" applyFont="1" applyBorder="1" applyAlignment="1">
      <alignment horizontal="right" vertical="center"/>
    </xf>
    <xf numFmtId="3" fontId="21" fillId="0" borderId="56" xfId="0" applyNumberFormat="1" applyFont="1" applyBorder="1" applyAlignment="1">
      <alignment vertical="center"/>
    </xf>
    <xf numFmtId="176" fontId="21" fillId="0" borderId="56" xfId="0" applyNumberFormat="1" applyFont="1" applyBorder="1" applyAlignment="1">
      <alignment vertical="center"/>
    </xf>
    <xf numFmtId="0" fontId="20" fillId="0" borderId="0" xfId="18" applyFont="1">
      <alignment vertical="center"/>
    </xf>
    <xf numFmtId="0" fontId="17" fillId="0" borderId="0" xfId="18" applyFont="1" applyAlignment="1">
      <alignment horizontal="left" vertical="center"/>
    </xf>
    <xf numFmtId="0" fontId="20" fillId="0" borderId="8" xfId="2" applyFont="1" applyBorder="1">
      <alignment vertical="center"/>
    </xf>
    <xf numFmtId="3" fontId="22" fillId="0" borderId="50" xfId="0" applyNumberFormat="1" applyFont="1" applyBorder="1" applyAlignment="1">
      <alignment vertical="center"/>
    </xf>
    <xf numFmtId="179" fontId="22" fillId="0" borderId="4" xfId="0" applyNumberFormat="1" applyFont="1" applyBorder="1" applyAlignment="1">
      <alignment vertical="center"/>
    </xf>
    <xf numFmtId="179" fontId="22" fillId="0" borderId="3" xfId="0" applyNumberFormat="1" applyFont="1" applyBorder="1" applyAlignment="1">
      <alignment vertical="center"/>
    </xf>
    <xf numFmtId="179" fontId="22" fillId="0" borderId="1" xfId="0" applyNumberFormat="1" applyFont="1" applyBorder="1" applyAlignment="1">
      <alignment vertical="center"/>
    </xf>
    <xf numFmtId="3" fontId="22" fillId="0" borderId="54" xfId="0" applyNumberFormat="1" applyFont="1" applyBorder="1" applyAlignment="1">
      <alignment vertical="center"/>
    </xf>
    <xf numFmtId="0" fontId="17" fillId="0" borderId="7" xfId="0" applyFont="1" applyBorder="1" applyAlignment="1">
      <alignment horizontal="center" vertical="center"/>
    </xf>
    <xf numFmtId="0" fontId="17" fillId="0" borderId="5" xfId="0" applyFont="1" applyBorder="1" applyAlignment="1">
      <alignment horizontal="center" vertical="center"/>
    </xf>
    <xf numFmtId="0" fontId="17" fillId="0" borderId="3" xfId="0" applyFont="1" applyBorder="1" applyAlignment="1">
      <alignment horizontal="center" vertical="center"/>
    </xf>
    <xf numFmtId="0" fontId="17" fillId="0" borderId="27" xfId="2" applyFont="1" applyBorder="1" applyAlignment="1">
      <alignment horizontal="center" vertical="center"/>
    </xf>
    <xf numFmtId="0" fontId="17" fillId="0" borderId="26" xfId="2" applyFont="1" applyBorder="1" applyAlignment="1">
      <alignment horizontal="center" vertical="center"/>
    </xf>
    <xf numFmtId="0" fontId="17" fillId="0" borderId="7" xfId="2" applyFont="1" applyBorder="1" applyAlignment="1">
      <alignment horizontal="left" vertical="center"/>
    </xf>
    <xf numFmtId="0" fontId="17" fillId="0" borderId="5" xfId="2" applyFont="1" applyBorder="1" applyAlignment="1">
      <alignment horizontal="left" vertical="center"/>
    </xf>
    <xf numFmtId="0" fontId="17" fillId="0" borderId="24" xfId="2" applyFont="1" applyBorder="1" applyAlignment="1">
      <alignment horizontal="left" vertical="center"/>
    </xf>
    <xf numFmtId="0" fontId="17" fillId="0" borderId="3" xfId="2" applyFont="1" applyBorder="1" applyAlignment="1">
      <alignment horizontal="left" vertical="center"/>
    </xf>
    <xf numFmtId="0" fontId="17" fillId="0" borderId="14" xfId="2" applyFont="1" applyBorder="1" applyAlignment="1">
      <alignment horizontal="left" vertical="center"/>
    </xf>
    <xf numFmtId="0" fontId="17" fillId="0" borderId="11" xfId="2" applyFont="1" applyBorder="1" applyAlignment="1">
      <alignment horizontal="center" vertical="center"/>
    </xf>
    <xf numFmtId="0" fontId="17" fillId="0" borderId="48" xfId="2" applyFont="1" applyBorder="1" applyAlignment="1">
      <alignment horizontal="center" vertical="center"/>
    </xf>
    <xf numFmtId="0" fontId="17" fillId="0" borderId="47" xfId="2" applyFont="1" applyBorder="1" applyAlignment="1">
      <alignment horizontal="center" vertical="center"/>
    </xf>
    <xf numFmtId="0" fontId="17" fillId="0" borderId="7" xfId="2" applyFont="1" applyBorder="1" applyAlignment="1">
      <alignment horizontal="center" vertical="center"/>
    </xf>
    <xf numFmtId="0" fontId="17" fillId="0" borderId="3" xfId="2" applyFont="1" applyBorder="1" applyAlignment="1">
      <alignment horizontal="center" vertical="center"/>
    </xf>
    <xf numFmtId="0" fontId="17" fillId="0" borderId="54" xfId="2" applyFont="1" applyBorder="1" applyAlignment="1">
      <alignment horizontal="left" vertical="center"/>
    </xf>
    <xf numFmtId="0" fontId="17" fillId="0" borderId="49" xfId="2" applyFont="1" applyBorder="1" applyAlignment="1">
      <alignment horizontal="left" vertical="center"/>
    </xf>
    <xf numFmtId="0" fontId="17" fillId="0" borderId="53" xfId="2" applyFont="1" applyBorder="1" applyAlignment="1">
      <alignment horizontal="left" vertical="center"/>
    </xf>
    <xf numFmtId="0" fontId="17" fillId="0" borderId="50" xfId="2" applyFont="1" applyBorder="1" applyAlignment="1">
      <alignment horizontal="center" vertical="center"/>
    </xf>
    <xf numFmtId="0" fontId="17" fillId="0" borderId="49" xfId="2" applyFont="1" applyBorder="1" applyAlignment="1">
      <alignment horizontal="center" vertical="center"/>
    </xf>
    <xf numFmtId="0" fontId="17" fillId="0" borderId="57" xfId="2" applyFont="1" applyBorder="1" applyAlignment="1">
      <alignment horizontal="center" vertical="center"/>
    </xf>
    <xf numFmtId="0" fontId="17" fillId="0" borderId="46" xfId="3" applyFont="1" applyBorder="1" applyAlignment="1">
      <alignment horizontal="center" vertical="center"/>
    </xf>
    <xf numFmtId="0" fontId="17" fillId="0" borderId="42" xfId="3" applyFont="1" applyBorder="1" applyAlignment="1">
      <alignment horizontal="center" vertical="center"/>
    </xf>
    <xf numFmtId="0" fontId="17" fillId="0" borderId="7" xfId="3" applyFont="1" applyBorder="1" applyAlignment="1">
      <alignment horizontal="center" vertical="center"/>
    </xf>
    <xf numFmtId="0" fontId="17" fillId="0" borderId="3" xfId="3" applyFont="1" applyBorder="1" applyAlignment="1">
      <alignment horizontal="center" vertical="center"/>
    </xf>
    <xf numFmtId="0" fontId="17" fillId="0" borderId="45" xfId="3" applyFont="1" applyBorder="1" applyAlignment="1">
      <alignment horizontal="center" vertical="center"/>
    </xf>
    <xf numFmtId="0" fontId="17" fillId="0" borderId="44" xfId="3" applyFont="1" applyBorder="1" applyAlignment="1">
      <alignment horizontal="center" vertical="center"/>
    </xf>
    <xf numFmtId="0" fontId="21" fillId="0" borderId="107" xfId="0" applyFont="1" applyBorder="1" applyAlignment="1">
      <alignment vertical="center"/>
    </xf>
    <xf numFmtId="0" fontId="21" fillId="0" borderId="108" xfId="0" applyFont="1" applyBorder="1" applyAlignment="1">
      <alignment vertical="center"/>
    </xf>
    <xf numFmtId="0" fontId="21" fillId="0" borderId="107" xfId="0" applyFont="1" applyBorder="1" applyAlignment="1">
      <alignment horizontal="center" vertical="center"/>
    </xf>
    <xf numFmtId="0" fontId="21" fillId="0" borderId="108" xfId="0" applyFont="1" applyBorder="1" applyAlignment="1">
      <alignment horizontal="center" vertical="center"/>
    </xf>
    <xf numFmtId="0" fontId="21" fillId="0" borderId="21" xfId="0" applyFont="1" applyBorder="1" applyAlignment="1">
      <alignment horizontal="center" vertical="center" textRotation="255"/>
    </xf>
    <xf numFmtId="0" fontId="21" fillId="0" borderId="90" xfId="0" applyFont="1" applyBorder="1" applyAlignment="1">
      <alignment horizontal="center" vertical="center" textRotation="255"/>
    </xf>
    <xf numFmtId="0" fontId="21" fillId="0" borderId="1" xfId="0" applyFont="1" applyBorder="1" applyAlignment="1">
      <alignment horizontal="center" vertical="center" textRotation="255"/>
    </xf>
    <xf numFmtId="0" fontId="21" fillId="0" borderId="55" xfId="0" applyFont="1" applyBorder="1" applyAlignment="1">
      <alignment vertical="center" wrapText="1"/>
    </xf>
    <xf numFmtId="0" fontId="21" fillId="0" borderId="106" xfId="0" applyFont="1" applyBorder="1" applyAlignment="1">
      <alignment vertical="center" wrapText="1"/>
    </xf>
    <xf numFmtId="0" fontId="21" fillId="0" borderId="55" xfId="0" applyFont="1" applyBorder="1" applyAlignment="1">
      <alignment vertical="center"/>
    </xf>
    <xf numFmtId="0" fontId="21" fillId="0" borderId="106" xfId="0" applyFont="1" applyBorder="1" applyAlignment="1">
      <alignment vertical="center"/>
    </xf>
    <xf numFmtId="0" fontId="21" fillId="0" borderId="105" xfId="0" applyFont="1" applyBorder="1" applyAlignment="1">
      <alignment vertical="center"/>
    </xf>
    <xf numFmtId="0" fontId="21" fillId="0" borderId="109" xfId="0" applyFont="1" applyBorder="1" applyAlignment="1">
      <alignment vertical="center"/>
    </xf>
    <xf numFmtId="0" fontId="17" fillId="0" borderId="82" xfId="3" applyFont="1" applyBorder="1" applyAlignment="1">
      <alignment horizontal="center" vertical="center"/>
    </xf>
    <xf numFmtId="0" fontId="21" fillId="0" borderId="55" xfId="0" applyFont="1" applyBorder="1" applyAlignment="1">
      <alignment horizontal="center" vertical="center"/>
    </xf>
    <xf numFmtId="0" fontId="21" fillId="0" borderId="106" xfId="0" applyFont="1" applyBorder="1" applyAlignment="1">
      <alignment horizontal="center" vertical="center"/>
    </xf>
    <xf numFmtId="0" fontId="17" fillId="0" borderId="21" xfId="0" applyFont="1" applyBorder="1" applyAlignment="1">
      <alignment horizontal="center" vertical="center" wrapText="1"/>
    </xf>
    <xf numFmtId="0" fontId="17" fillId="0" borderId="83"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52" xfId="0" applyFont="1" applyBorder="1" applyAlignment="1">
      <alignment horizontal="center" vertical="center"/>
    </xf>
    <xf numFmtId="179" fontId="22" fillId="0" borderId="49" xfId="0" applyNumberFormat="1" applyFont="1" applyBorder="1" applyAlignment="1">
      <alignment horizontal="center" vertical="center"/>
    </xf>
    <xf numFmtId="179" fontId="22" fillId="0" borderId="4" xfId="0" applyNumberFormat="1" applyFont="1" applyBorder="1" applyAlignment="1">
      <alignment horizontal="center" vertical="center"/>
    </xf>
    <xf numFmtId="3" fontId="22" fillId="0" borderId="104" xfId="0" applyNumberFormat="1" applyFont="1" applyBorder="1" applyAlignment="1">
      <alignment vertical="center"/>
    </xf>
    <xf numFmtId="3" fontId="22" fillId="0" borderId="14" xfId="0" applyNumberFormat="1" applyFont="1" applyBorder="1" applyAlignment="1">
      <alignment vertical="center"/>
    </xf>
    <xf numFmtId="3" fontId="22" fillId="0" borderId="111" xfId="0" applyNumberFormat="1" applyFont="1" applyBorder="1" applyAlignment="1">
      <alignment horizontal="center" vertical="center"/>
    </xf>
    <xf numFmtId="3" fontId="22" fillId="0" borderId="6" xfId="0" applyNumberFormat="1" applyFont="1" applyBorder="1" applyAlignment="1">
      <alignment horizontal="center" vertical="center"/>
    </xf>
    <xf numFmtId="3" fontId="22" fillId="0" borderId="21" xfId="0" applyNumberFormat="1" applyFont="1" applyBorder="1" applyAlignment="1">
      <alignment vertical="center"/>
    </xf>
    <xf numFmtId="0" fontId="17" fillId="0" borderId="21" xfId="0" applyFont="1" applyBorder="1" applyAlignment="1">
      <alignment vertical="center"/>
    </xf>
    <xf numFmtId="0" fontId="17" fillId="0" borderId="14" xfId="0" applyFont="1" applyBorder="1" applyAlignment="1">
      <alignment vertical="center"/>
    </xf>
    <xf numFmtId="0" fontId="17" fillId="0" borderId="104" xfId="0" applyFont="1" applyBorder="1" applyAlignment="1">
      <alignment vertical="center"/>
    </xf>
    <xf numFmtId="0" fontId="17" fillId="0" borderId="17" xfId="0" applyFont="1" applyBorder="1" applyAlignment="1">
      <alignment horizontal="center" vertical="center"/>
    </xf>
    <xf numFmtId="0" fontId="17" fillId="0" borderId="51" xfId="0" applyFont="1" applyBorder="1" applyAlignment="1">
      <alignment horizontal="center" vertical="center"/>
    </xf>
    <xf numFmtId="0" fontId="17" fillId="0" borderId="54" xfId="0" applyFont="1" applyBorder="1" applyAlignment="1">
      <alignment horizontal="center" vertical="center" wrapText="1"/>
    </xf>
    <xf numFmtId="0" fontId="17" fillId="0" borderId="53" xfId="0" applyFont="1" applyBorder="1" applyAlignment="1">
      <alignment horizontal="center" vertical="center"/>
    </xf>
    <xf numFmtId="0" fontId="17" fillId="0" borderId="105" xfId="0" applyFont="1" applyBorder="1" applyAlignment="1">
      <alignment horizontal="center" vertical="center"/>
    </xf>
    <xf numFmtId="0" fontId="17" fillId="0" borderId="10" xfId="0" applyFont="1" applyBorder="1" applyAlignment="1">
      <alignment horizontal="center" vertical="center"/>
    </xf>
    <xf numFmtId="0" fontId="17" fillId="0" borderId="19" xfId="0" applyFont="1" applyBorder="1" applyAlignment="1">
      <alignment horizontal="center" vertical="center"/>
    </xf>
    <xf numFmtId="0" fontId="17" fillId="0" borderId="11" xfId="3" applyFont="1" applyBorder="1" applyAlignment="1">
      <alignment horizontal="center" vertical="center"/>
    </xf>
    <xf numFmtId="0" fontId="17" fillId="0" borderId="85" xfId="3" applyFont="1" applyBorder="1" applyAlignment="1">
      <alignment horizontal="center" vertical="center" textRotation="255"/>
    </xf>
    <xf numFmtId="0" fontId="17" fillId="0" borderId="84" xfId="3" applyFont="1" applyBorder="1" applyAlignment="1">
      <alignment horizontal="center" vertical="center" textRotation="255"/>
    </xf>
    <xf numFmtId="0" fontId="17" fillId="0" borderId="56" xfId="3" applyFont="1" applyBorder="1" applyAlignment="1">
      <alignment horizontal="center" vertical="center" textRotation="255"/>
    </xf>
    <xf numFmtId="0" fontId="17" fillId="0" borderId="14" xfId="3" applyFont="1" applyBorder="1" applyAlignment="1">
      <alignment horizontal="center" vertical="center" textRotation="255"/>
    </xf>
    <xf numFmtId="0" fontId="17" fillId="0" borderId="3" xfId="3" applyFont="1" applyBorder="1" applyAlignment="1">
      <alignment horizontal="center" vertical="center" textRotation="255"/>
    </xf>
    <xf numFmtId="0" fontId="17" fillId="0" borderId="43" xfId="3" applyFont="1" applyBorder="1" applyAlignment="1">
      <alignment horizontal="center" vertical="center"/>
    </xf>
    <xf numFmtId="0" fontId="17" fillId="0" borderId="79" xfId="3" applyFont="1" applyBorder="1" applyAlignment="1">
      <alignment horizontal="center" vertical="center"/>
    </xf>
    <xf numFmtId="0" fontId="17" fillId="0" borderId="80" xfId="3" applyFont="1" applyBorder="1" applyAlignment="1">
      <alignment horizontal="center" vertical="center"/>
    </xf>
    <xf numFmtId="0" fontId="17" fillId="0" borderId="7" xfId="3" applyFont="1" applyBorder="1" applyAlignment="1">
      <alignment horizontal="center" vertical="center" textRotation="255"/>
    </xf>
    <xf numFmtId="0" fontId="17" fillId="0" borderId="52" xfId="3" applyFont="1" applyBorder="1" applyAlignment="1">
      <alignment horizontal="center" vertical="center" textRotation="255"/>
    </xf>
    <xf numFmtId="0" fontId="17" fillId="0" borderId="5" xfId="3" applyFont="1" applyBorder="1" applyAlignment="1">
      <alignment horizontal="center" vertical="center" textRotation="255"/>
    </xf>
    <xf numFmtId="0" fontId="17" fillId="0" borderId="79" xfId="3" applyFont="1" applyBorder="1" applyAlignment="1">
      <alignment horizontal="left" vertical="center"/>
    </xf>
    <xf numFmtId="0" fontId="17" fillId="0" borderId="80" xfId="3" applyFont="1" applyBorder="1" applyAlignment="1">
      <alignment horizontal="left" vertical="center"/>
    </xf>
    <xf numFmtId="0" fontId="17" fillId="0" borderId="73" xfId="3" applyFont="1" applyBorder="1" applyAlignment="1">
      <alignment horizontal="left" vertical="center"/>
    </xf>
    <xf numFmtId="0" fontId="17" fillId="0" borderId="74" xfId="3" applyFont="1" applyBorder="1" applyAlignment="1">
      <alignment horizontal="left" vertical="center"/>
    </xf>
    <xf numFmtId="0" fontId="17" fillId="0" borderId="27" xfId="3" applyFont="1" applyBorder="1" applyAlignment="1">
      <alignment horizontal="left" vertical="center"/>
    </xf>
    <xf numFmtId="0" fontId="17" fillId="0" borderId="26" xfId="3" applyFont="1" applyBorder="1" applyAlignment="1">
      <alignment horizontal="left" vertical="center"/>
    </xf>
    <xf numFmtId="0" fontId="17" fillId="0" borderId="64" xfId="3" applyFont="1" applyBorder="1" applyAlignment="1">
      <alignment horizontal="center" vertical="center" textRotation="255"/>
    </xf>
    <xf numFmtId="0" fontId="17" fillId="0" borderId="39" xfId="3" applyFont="1" applyBorder="1" applyAlignment="1">
      <alignment horizontal="center" vertical="center" textRotation="255"/>
    </xf>
    <xf numFmtId="0" fontId="17" fillId="0" borderId="79" xfId="3" applyFont="1" applyBorder="1" applyAlignment="1">
      <alignment horizontal="center" vertical="center" textRotation="255"/>
    </xf>
    <xf numFmtId="0" fontId="17" fillId="0" borderId="64" xfId="3" applyFont="1" applyBorder="1" applyAlignment="1">
      <alignment horizontal="left" vertical="center"/>
    </xf>
    <xf numFmtId="0" fontId="17" fillId="0" borderId="65" xfId="3" applyFont="1" applyBorder="1" applyAlignment="1">
      <alignment horizontal="left" vertical="center"/>
    </xf>
    <xf numFmtId="0" fontId="17" fillId="0" borderId="39" xfId="3" applyFont="1" applyBorder="1" applyAlignment="1">
      <alignment horizontal="left" vertical="center"/>
    </xf>
    <xf numFmtId="0" fontId="17" fillId="0" borderId="40" xfId="3" applyFont="1" applyBorder="1" applyAlignment="1">
      <alignment horizontal="left" vertical="center"/>
    </xf>
    <xf numFmtId="0" fontId="17" fillId="0" borderId="47" xfId="3" applyFont="1" applyBorder="1" applyAlignment="1">
      <alignment horizontal="left" vertical="center"/>
    </xf>
    <xf numFmtId="0" fontId="17" fillId="0" borderId="11" xfId="4" applyFont="1" applyBorder="1" applyAlignment="1">
      <alignment horizontal="center" vertical="center"/>
    </xf>
    <xf numFmtId="0" fontId="17" fillId="0" borderId="57" xfId="4" applyFont="1" applyBorder="1" applyAlignment="1">
      <alignment horizontal="center" vertical="center"/>
    </xf>
    <xf numFmtId="0" fontId="17" fillId="0" borderId="57" xfId="4" applyFont="1" applyBorder="1" applyAlignment="1">
      <alignment horizontal="left" vertical="center"/>
    </xf>
    <xf numFmtId="0" fontId="17" fillId="0" borderId="92" xfId="4" applyFont="1" applyBorder="1" applyAlignment="1">
      <alignment horizontal="center" vertical="center"/>
    </xf>
    <xf numFmtId="0" fontId="17" fillId="0" borderId="84" xfId="4" applyFont="1" applyBorder="1" applyAlignment="1">
      <alignment horizontal="center" vertical="center"/>
    </xf>
    <xf numFmtId="0" fontId="17" fillId="0" borderId="91" xfId="4" applyFont="1" applyBorder="1" applyAlignment="1">
      <alignment horizontal="center" vertical="center"/>
    </xf>
    <xf numFmtId="0" fontId="17" fillId="0" borderId="56" xfId="4" applyFont="1" applyBorder="1" applyAlignment="1">
      <alignment horizontal="left" vertical="center"/>
    </xf>
    <xf numFmtId="0" fontId="17" fillId="0" borderId="11" xfId="4" applyFont="1" applyBorder="1" applyAlignment="1">
      <alignment horizontal="left" vertical="center"/>
    </xf>
    <xf numFmtId="0" fontId="17" fillId="0" borderId="56" xfId="4" applyFont="1" applyBorder="1" applyAlignment="1">
      <alignment horizontal="center" vertical="center"/>
    </xf>
    <xf numFmtId="0" fontId="17" fillId="0" borderId="93" xfId="4" applyFont="1" applyBorder="1" applyAlignment="1">
      <alignment horizontal="center" vertical="center"/>
    </xf>
    <xf numFmtId="0" fontId="19" fillId="0" borderId="93" xfId="4" applyFont="1" applyBorder="1" applyAlignment="1">
      <alignment horizontal="center" vertical="center"/>
    </xf>
    <xf numFmtId="0" fontId="19" fillId="0" borderId="11" xfId="4" applyFont="1" applyBorder="1" applyAlignment="1">
      <alignment horizontal="center" vertical="center"/>
    </xf>
    <xf numFmtId="0" fontId="19" fillId="0" borderId="57" xfId="4" applyFont="1" applyBorder="1" applyAlignment="1">
      <alignment horizontal="center" vertical="center"/>
    </xf>
    <xf numFmtId="0" fontId="17" fillId="0" borderId="93" xfId="4" applyFont="1" applyBorder="1" applyAlignment="1">
      <alignment horizontal="left" vertical="center"/>
    </xf>
    <xf numFmtId="3" fontId="21" fillId="0" borderId="56" xfId="0" applyNumberFormat="1" applyFont="1" applyBorder="1" applyAlignment="1">
      <alignment horizontal="right" vertical="center"/>
    </xf>
    <xf numFmtId="3" fontId="21" fillId="0" borderId="40" xfId="0" applyNumberFormat="1" applyFont="1" applyBorder="1" applyAlignment="1">
      <alignment horizontal="right" vertical="center"/>
    </xf>
    <xf numFmtId="3" fontId="21" fillId="0" borderId="41" xfId="0" applyNumberFormat="1" applyFont="1" applyBorder="1" applyAlignment="1">
      <alignment horizontal="right" vertical="center"/>
    </xf>
    <xf numFmtId="3" fontId="21" fillId="0" borderId="112" xfId="0" applyNumberFormat="1" applyFont="1" applyBorder="1" applyAlignment="1">
      <alignment horizontal="right" vertical="center"/>
    </xf>
    <xf numFmtId="3" fontId="21" fillId="0" borderId="113" xfId="0" applyNumberFormat="1" applyFont="1" applyBorder="1" applyAlignment="1">
      <alignment horizontal="right" vertical="center"/>
    </xf>
    <xf numFmtId="3" fontId="21" fillId="0" borderId="80" xfId="0" applyNumberFormat="1" applyFont="1" applyBorder="1" applyAlignment="1">
      <alignment horizontal="right" vertical="center"/>
    </xf>
    <xf numFmtId="3" fontId="21" fillId="0" borderId="78" xfId="0" applyNumberFormat="1" applyFont="1" applyBorder="1" applyAlignment="1">
      <alignment horizontal="right" vertical="center"/>
    </xf>
    <xf numFmtId="0" fontId="17" fillId="0" borderId="57" xfId="0" applyFont="1" applyBorder="1" applyAlignment="1">
      <alignment horizontal="center" vertical="center"/>
    </xf>
    <xf numFmtId="3" fontId="21" fillId="0" borderId="93" xfId="0" applyNumberFormat="1" applyFont="1" applyBorder="1" applyAlignment="1">
      <alignment horizontal="right" vertical="center"/>
    </xf>
    <xf numFmtId="0" fontId="17" fillId="0" borderId="80" xfId="0" applyFont="1" applyBorder="1" applyAlignment="1">
      <alignment horizontal="center" vertical="center"/>
    </xf>
    <xf numFmtId="0" fontId="17" fillId="0" borderId="78" xfId="0" applyFont="1" applyBorder="1" applyAlignment="1">
      <alignment horizontal="center" vertical="center"/>
    </xf>
    <xf numFmtId="3" fontId="21" fillId="0" borderId="93" xfId="0" applyNumberFormat="1" applyFont="1" applyBorder="1" applyAlignment="1">
      <alignment horizontal="center" vertical="center" textRotation="255"/>
    </xf>
    <xf numFmtId="3" fontId="21" fillId="0" borderId="11" xfId="0" applyNumberFormat="1" applyFont="1" applyBorder="1" applyAlignment="1">
      <alignment horizontal="center" vertical="center" textRotation="255"/>
    </xf>
    <xf numFmtId="3" fontId="21" fillId="0" borderId="57" xfId="0" applyNumberFormat="1" applyFont="1" applyBorder="1" applyAlignment="1">
      <alignment horizontal="center" vertical="center" textRotation="255"/>
    </xf>
    <xf numFmtId="0" fontId="21" fillId="0" borderId="93" xfId="0" applyFont="1" applyBorder="1" applyAlignment="1">
      <alignment horizontal="center" vertical="center" textRotation="255"/>
    </xf>
    <xf numFmtId="0" fontId="21" fillId="0" borderId="11" xfId="0" applyFont="1" applyBorder="1" applyAlignment="1">
      <alignment horizontal="center" vertical="center" textRotation="255"/>
    </xf>
    <xf numFmtId="0" fontId="21" fillId="0" borderId="57" xfId="0" applyFont="1" applyBorder="1" applyAlignment="1">
      <alignment horizontal="center" vertical="center" textRotation="255"/>
    </xf>
    <xf numFmtId="3" fontId="21" fillId="0" borderId="93" xfId="0" applyNumberFormat="1" applyFont="1" applyBorder="1" applyAlignment="1">
      <alignment horizontal="center" vertical="center"/>
    </xf>
    <xf numFmtId="3" fontId="21" fillId="0" borderId="11" xfId="0" applyNumberFormat="1" applyFont="1" applyBorder="1" applyAlignment="1">
      <alignment horizontal="center" vertical="center"/>
    </xf>
    <xf numFmtId="0" fontId="17" fillId="0" borderId="85" xfId="4" applyFont="1" applyBorder="1" applyAlignment="1">
      <alignment horizontal="center" vertical="center"/>
    </xf>
    <xf numFmtId="49" fontId="17" fillId="0" borderId="11" xfId="5" applyNumberFormat="1" applyFont="1" applyBorder="1" applyAlignment="1">
      <alignment horizontal="center" vertical="center"/>
    </xf>
    <xf numFmtId="49" fontId="17" fillId="0" borderId="57" xfId="5" applyNumberFormat="1" applyFont="1" applyBorder="1" applyAlignment="1">
      <alignment horizontal="center" vertical="center"/>
    </xf>
    <xf numFmtId="0" fontId="17" fillId="0" borderId="56" xfId="5" applyFont="1" applyBorder="1" applyAlignment="1">
      <alignment horizontal="center" vertical="center"/>
    </xf>
    <xf numFmtId="0" fontId="17" fillId="0" borderId="34" xfId="5" applyFont="1" applyBorder="1" applyAlignment="1">
      <alignment horizontal="center" vertical="center"/>
    </xf>
    <xf numFmtId="49" fontId="17" fillId="0" borderId="56" xfId="5" applyNumberFormat="1" applyFont="1" applyBorder="1" applyAlignment="1">
      <alignment horizontal="center" vertical="center"/>
    </xf>
    <xf numFmtId="0" fontId="17" fillId="0" borderId="41" xfId="5" applyFont="1" applyBorder="1" applyAlignment="1">
      <alignment horizontal="center" vertical="center"/>
    </xf>
    <xf numFmtId="0" fontId="17" fillId="0" borderId="11" xfId="5" applyFont="1" applyBorder="1" applyAlignment="1">
      <alignment horizontal="center" vertical="center"/>
    </xf>
    <xf numFmtId="0" fontId="17" fillId="0" borderId="95" xfId="5" applyFont="1" applyBorder="1" applyAlignment="1">
      <alignment horizontal="center" vertical="center"/>
    </xf>
    <xf numFmtId="0" fontId="17" fillId="0" borderId="56" xfId="5" applyFont="1" applyBorder="1" applyAlignment="1">
      <alignment horizontal="left" vertical="center"/>
    </xf>
    <xf numFmtId="0" fontId="17" fillId="0" borderId="11" xfId="5" applyFont="1" applyBorder="1" applyAlignment="1">
      <alignment horizontal="left" vertical="center"/>
    </xf>
    <xf numFmtId="0" fontId="17" fillId="0" borderId="57" xfId="5" applyFont="1" applyBorder="1" applyAlignment="1">
      <alignment horizontal="center" vertical="center"/>
    </xf>
    <xf numFmtId="0" fontId="17" fillId="0" borderId="11" xfId="5" applyFont="1" applyBorder="1" applyAlignment="1">
      <alignment horizontal="center" vertical="center" wrapText="1"/>
    </xf>
    <xf numFmtId="0" fontId="17" fillId="0" borderId="78" xfId="5" applyFont="1" applyBorder="1" applyAlignment="1">
      <alignment horizontal="center" vertical="center"/>
    </xf>
    <xf numFmtId="0" fontId="17" fillId="0" borderId="94" xfId="5" applyFont="1" applyBorder="1" applyAlignment="1">
      <alignment horizontal="center" vertical="center"/>
    </xf>
    <xf numFmtId="0" fontId="17" fillId="0" borderId="81" xfId="5" applyFont="1" applyBorder="1" applyAlignment="1">
      <alignment horizontal="center" vertical="center"/>
    </xf>
    <xf numFmtId="0" fontId="17" fillId="0" borderId="56" xfId="5" applyFont="1" applyBorder="1" applyAlignment="1">
      <alignment horizontal="center" vertical="center" wrapText="1"/>
    </xf>
    <xf numFmtId="0" fontId="17" fillId="0" borderId="85" xfId="5" applyFont="1" applyBorder="1" applyAlignment="1">
      <alignment horizontal="center" vertical="center"/>
    </xf>
    <xf numFmtId="0" fontId="17" fillId="0" borderId="101" xfId="5" applyFont="1" applyBorder="1" applyAlignment="1">
      <alignment horizontal="center" vertical="center"/>
    </xf>
    <xf numFmtId="0" fontId="17" fillId="0" borderId="41" xfId="5" applyFont="1" applyBorder="1" applyAlignment="1">
      <alignment horizontal="center" vertical="center" wrapText="1"/>
    </xf>
    <xf numFmtId="0" fontId="17" fillId="0" borderId="103" xfId="5" applyFont="1" applyBorder="1" applyAlignment="1">
      <alignment horizontal="center" vertical="center" wrapText="1"/>
    </xf>
    <xf numFmtId="0" fontId="17" fillId="0" borderId="80" xfId="5" applyFont="1" applyBorder="1" applyAlignment="1">
      <alignment horizontal="center" vertical="center"/>
    </xf>
    <xf numFmtId="0" fontId="17" fillId="0" borderId="99" xfId="5" applyFont="1" applyBorder="1" applyAlignment="1">
      <alignment horizontal="center" vertical="center"/>
    </xf>
    <xf numFmtId="0" fontId="17" fillId="0" borderId="11" xfId="5" applyFont="1" applyBorder="1" applyAlignment="1">
      <alignment horizontal="center" vertical="center" textRotation="255"/>
    </xf>
    <xf numFmtId="0" fontId="0" fillId="0" borderId="0" xfId="0" applyAlignment="1">
      <alignment vertical="center"/>
    </xf>
    <xf numFmtId="0" fontId="24" fillId="0" borderId="0" xfId="0" applyFont="1" applyAlignment="1">
      <alignment vertical="center"/>
    </xf>
    <xf numFmtId="0" fontId="24" fillId="0" borderId="44" xfId="0" applyFont="1" applyBorder="1" applyAlignment="1">
      <alignment horizontal="center" vertical="center"/>
    </xf>
    <xf numFmtId="0" fontId="24" fillId="0" borderId="45" xfId="0" applyFont="1" applyBorder="1" applyAlignment="1">
      <alignment horizontal="center" vertical="center"/>
    </xf>
    <xf numFmtId="0" fontId="24" fillId="0" borderId="7" xfId="0" applyFont="1" applyBorder="1" applyAlignment="1">
      <alignment horizontal="center" vertical="center" textRotation="255"/>
    </xf>
    <xf numFmtId="0" fontId="24" fillId="0" borderId="43" xfId="0" applyFont="1" applyBorder="1" applyAlignment="1">
      <alignment horizontal="center" vertical="center"/>
    </xf>
    <xf numFmtId="0" fontId="24" fillId="0" borderId="42" xfId="0" applyFont="1" applyBorder="1" applyAlignment="1">
      <alignment horizontal="center" vertical="center"/>
    </xf>
    <xf numFmtId="0" fontId="24" fillId="0" borderId="46" xfId="0" applyFont="1" applyBorder="1" applyAlignment="1">
      <alignment horizontal="center" vertical="center"/>
    </xf>
    <xf numFmtId="0" fontId="24" fillId="0" borderId="79" xfId="0" applyFont="1" applyBorder="1" applyAlignment="1">
      <alignment horizontal="center" vertical="center"/>
    </xf>
    <xf numFmtId="0" fontId="24" fillId="0" borderId="80" xfId="0" applyFont="1" applyBorder="1" applyAlignment="1">
      <alignment horizontal="center" vertical="center"/>
    </xf>
    <xf numFmtId="0" fontId="24" fillId="0" borderId="52" xfId="0" applyFont="1" applyBorder="1" applyAlignment="1">
      <alignment horizontal="center" vertical="center" textRotation="255"/>
    </xf>
    <xf numFmtId="0" fontId="24" fillId="0" borderId="79" xfId="0" applyFont="1" applyBorder="1" applyAlignment="1">
      <alignment horizontal="center" vertical="center"/>
    </xf>
    <xf numFmtId="0" fontId="24" fillId="0" borderId="57" xfId="0" applyFont="1" applyBorder="1" applyAlignment="1">
      <alignment horizontal="center" vertical="center"/>
    </xf>
    <xf numFmtId="0" fontId="24" fillId="0" borderId="77" xfId="0" applyFont="1" applyBorder="1" applyAlignment="1">
      <alignment horizontal="center" vertical="center"/>
    </xf>
    <xf numFmtId="0" fontId="24" fillId="0" borderId="80" xfId="0" applyFont="1" applyBorder="1" applyAlignment="1">
      <alignment horizontal="center" vertical="center"/>
    </xf>
    <xf numFmtId="0" fontId="24" fillId="0" borderId="64" xfId="0" applyFont="1" applyBorder="1" applyAlignment="1">
      <alignment horizontal="left" vertical="center"/>
    </xf>
    <xf numFmtId="0" fontId="24" fillId="0" borderId="65" xfId="0" applyFont="1" applyBorder="1" applyAlignment="1">
      <alignment horizontal="left" vertical="center"/>
    </xf>
    <xf numFmtId="0" fontId="24" fillId="0" borderId="14" xfId="0" applyFont="1" applyBorder="1" applyAlignment="1">
      <alignment horizontal="center" vertical="center" textRotation="255"/>
    </xf>
    <xf numFmtId="3" fontId="24" fillId="0" borderId="64" xfId="0" applyNumberFormat="1" applyFont="1" applyBorder="1" applyAlignment="1">
      <alignment vertical="center"/>
    </xf>
    <xf numFmtId="3" fontId="24" fillId="0" borderId="56" xfId="0" applyNumberFormat="1" applyFont="1" applyBorder="1" applyAlignment="1">
      <alignment vertical="center"/>
    </xf>
    <xf numFmtId="176" fontId="24" fillId="0" borderId="62" xfId="0" applyNumberFormat="1" applyFont="1" applyBorder="1" applyAlignment="1">
      <alignment vertical="center"/>
    </xf>
    <xf numFmtId="3" fontId="24" fillId="0" borderId="63" xfId="0" applyNumberFormat="1" applyFont="1" applyBorder="1" applyAlignment="1">
      <alignment vertical="center"/>
    </xf>
    <xf numFmtId="176" fontId="24" fillId="0" borderId="65" xfId="0" applyNumberFormat="1" applyFont="1" applyBorder="1" applyAlignment="1">
      <alignment vertical="center"/>
    </xf>
    <xf numFmtId="0" fontId="24" fillId="0" borderId="39" xfId="0" applyFont="1" applyBorder="1" applyAlignment="1">
      <alignment horizontal="left" vertical="center"/>
    </xf>
    <xf numFmtId="0" fontId="24" fillId="0" borderId="40" xfId="0" applyFont="1" applyBorder="1" applyAlignment="1">
      <alignment horizontal="left" vertical="center"/>
    </xf>
    <xf numFmtId="0" fontId="24" fillId="0" borderId="5" xfId="0" applyFont="1" applyBorder="1" applyAlignment="1">
      <alignment horizontal="center" vertical="center" textRotation="255"/>
    </xf>
    <xf numFmtId="3" fontId="24" fillId="0" borderId="39" xfId="0" applyNumberFormat="1" applyFont="1" applyBorder="1" applyAlignment="1">
      <alignment vertical="center"/>
    </xf>
    <xf numFmtId="3" fontId="24" fillId="0" borderId="11" xfId="0" applyNumberFormat="1" applyFont="1" applyBorder="1" applyAlignment="1">
      <alignment vertical="center"/>
    </xf>
    <xf numFmtId="176" fontId="24" fillId="0" borderId="38" xfId="0" applyNumberFormat="1" applyFont="1" applyBorder="1" applyAlignment="1">
      <alignment vertical="center"/>
    </xf>
    <xf numFmtId="3" fontId="24" fillId="0" borderId="41" xfId="0" applyNumberFormat="1" applyFont="1" applyBorder="1" applyAlignment="1">
      <alignment vertical="center"/>
    </xf>
    <xf numFmtId="176" fontId="24" fillId="0" borderId="40" xfId="0" applyNumberFormat="1" applyFont="1" applyBorder="1" applyAlignment="1">
      <alignment vertical="center"/>
    </xf>
    <xf numFmtId="0" fontId="24" fillId="0" borderId="79" xfId="0" applyFont="1" applyBorder="1" applyAlignment="1">
      <alignment horizontal="left" vertical="center"/>
    </xf>
    <xf numFmtId="0" fontId="24" fillId="0" borderId="80" xfId="0" applyFont="1" applyBorder="1" applyAlignment="1">
      <alignment horizontal="left" vertical="center"/>
    </xf>
    <xf numFmtId="3" fontId="24" fillId="0" borderId="79" xfId="0" applyNumberFormat="1" applyFont="1" applyBorder="1" applyAlignment="1">
      <alignment vertical="center"/>
    </xf>
    <xf numFmtId="3" fontId="24" fillId="0" borderId="57" xfId="0" applyNumberFormat="1" applyFont="1" applyBorder="1" applyAlignment="1">
      <alignment vertical="center"/>
    </xf>
    <xf numFmtId="176" fontId="24" fillId="0" borderId="77" xfId="0" applyNumberFormat="1" applyFont="1" applyBorder="1" applyAlignment="1">
      <alignment vertical="center"/>
    </xf>
    <xf numFmtId="3" fontId="24" fillId="0" borderId="78" xfId="0" applyNumberFormat="1" applyFont="1" applyBorder="1" applyAlignment="1">
      <alignment vertical="center"/>
    </xf>
    <xf numFmtId="176" fontId="24" fillId="0" borderId="80" xfId="0" applyNumberFormat="1" applyFont="1" applyBorder="1" applyAlignment="1">
      <alignment vertical="center"/>
    </xf>
    <xf numFmtId="0" fontId="24" fillId="0" borderId="64" xfId="0" applyFont="1" applyBorder="1" applyAlignment="1">
      <alignment horizontal="center" vertical="center" textRotation="255"/>
    </xf>
    <xf numFmtId="0" fontId="24" fillId="0" borderId="65" xfId="0" applyFont="1" applyBorder="1" applyAlignment="1">
      <alignment horizontal="left" vertical="center"/>
    </xf>
    <xf numFmtId="0" fontId="24" fillId="0" borderId="39" xfId="0" applyFont="1" applyBorder="1" applyAlignment="1">
      <alignment horizontal="center" vertical="center" textRotation="255"/>
    </xf>
    <xf numFmtId="0" fontId="24" fillId="0" borderId="40" xfId="0" applyFont="1" applyBorder="1" applyAlignment="1">
      <alignment horizontal="left" vertical="center" wrapText="1"/>
    </xf>
    <xf numFmtId="0" fontId="24" fillId="0" borderId="79" xfId="0" applyFont="1" applyBorder="1" applyAlignment="1">
      <alignment horizontal="center" vertical="center" textRotation="255"/>
    </xf>
    <xf numFmtId="0" fontId="24" fillId="0" borderId="80" xfId="0" applyFont="1" applyBorder="1" applyAlignment="1">
      <alignment horizontal="left" vertical="center" wrapText="1"/>
    </xf>
    <xf numFmtId="0" fontId="24" fillId="0" borderId="73" xfId="0" applyFont="1" applyBorder="1" applyAlignment="1">
      <alignment horizontal="left" vertical="center"/>
    </xf>
    <xf numFmtId="0" fontId="24" fillId="0" borderId="74" xfId="0" applyFont="1" applyBorder="1" applyAlignment="1">
      <alignment horizontal="left" vertical="center"/>
    </xf>
    <xf numFmtId="3" fontId="24" fillId="0" borderId="73" xfId="0" applyNumberFormat="1" applyFont="1" applyBorder="1" applyAlignment="1">
      <alignment vertical="center"/>
    </xf>
    <xf numFmtId="3" fontId="24" fillId="0" borderId="84" xfId="0" applyNumberFormat="1" applyFont="1" applyBorder="1" applyAlignment="1">
      <alignment vertical="center"/>
    </xf>
    <xf numFmtId="176" fontId="24" fillId="0" borderId="71" xfId="0" applyNumberFormat="1" applyFont="1" applyBorder="1" applyAlignment="1">
      <alignment vertical="center"/>
    </xf>
    <xf numFmtId="3" fontId="24" fillId="0" borderId="72" xfId="0" applyNumberFormat="1" applyFont="1" applyBorder="1" applyAlignment="1">
      <alignment vertical="center"/>
    </xf>
    <xf numFmtId="176" fontId="24" fillId="0" borderId="74" xfId="0" applyNumberFormat="1" applyFont="1" applyBorder="1" applyAlignment="1">
      <alignment vertical="center"/>
    </xf>
    <xf numFmtId="0" fontId="24" fillId="0" borderId="27" xfId="0" applyFont="1" applyBorder="1" applyAlignment="1">
      <alignment horizontal="left" vertical="center"/>
    </xf>
    <xf numFmtId="0" fontId="24" fillId="0" borderId="47" xfId="0" applyFont="1" applyBorder="1" applyAlignment="1">
      <alignment horizontal="left" vertical="center"/>
    </xf>
    <xf numFmtId="0" fontId="24" fillId="0" borderId="3" xfId="0" applyFont="1" applyBorder="1" applyAlignment="1">
      <alignment horizontal="center" vertical="center" textRotation="255"/>
    </xf>
    <xf numFmtId="3" fontId="24" fillId="0" borderId="27" xfId="0" applyNumberFormat="1" applyFont="1" applyBorder="1" applyAlignment="1">
      <alignment vertical="center"/>
    </xf>
    <xf numFmtId="3" fontId="24" fillId="0" borderId="48" xfId="0" applyNumberFormat="1" applyFont="1" applyBorder="1" applyAlignment="1">
      <alignment vertical="center"/>
    </xf>
    <xf numFmtId="176" fontId="24" fillId="0" borderId="47" xfId="0" applyNumberFormat="1" applyFont="1" applyBorder="1" applyAlignment="1">
      <alignment vertical="center"/>
    </xf>
    <xf numFmtId="3" fontId="24" fillId="0" borderId="68" xfId="0" applyNumberFormat="1" applyFont="1" applyBorder="1" applyAlignment="1">
      <alignment vertical="center"/>
    </xf>
    <xf numFmtId="176" fontId="24" fillId="0" borderId="26" xfId="0" applyNumberFormat="1" applyFont="1" applyBorder="1" applyAlignment="1">
      <alignment vertical="center"/>
    </xf>
    <xf numFmtId="0" fontId="24" fillId="0" borderId="90" xfId="0" applyFont="1" applyBorder="1" applyAlignment="1">
      <alignment horizontal="center" vertical="center" textRotation="255"/>
    </xf>
    <xf numFmtId="0" fontId="24" fillId="0" borderId="26" xfId="0" applyFont="1" applyBorder="1" applyAlignment="1">
      <alignment horizontal="left" vertical="center"/>
    </xf>
    <xf numFmtId="0" fontId="24" fillId="0" borderId="9" xfId="0" applyFont="1" applyBorder="1" applyAlignment="1">
      <alignment horizontal="center" vertical="center" textRotation="255"/>
    </xf>
    <xf numFmtId="0" fontId="23" fillId="0" borderId="0" xfId="0" applyFont="1" applyAlignment="1">
      <alignment vertical="center"/>
    </xf>
    <xf numFmtId="0" fontId="0" fillId="0" borderId="0" xfId="0" applyAlignment="1">
      <alignment horizontal="center" vertical="center"/>
    </xf>
    <xf numFmtId="38" fontId="0" fillId="0" borderId="0" xfId="0" applyNumberFormat="1" applyAlignment="1">
      <alignment vertical="center"/>
    </xf>
    <xf numFmtId="0" fontId="0" fillId="0" borderId="0" xfId="0" applyAlignment="1">
      <alignment horizontal="center" vertical="center" textRotation="255"/>
    </xf>
    <xf numFmtId="0" fontId="25" fillId="0" borderId="0" xfId="0" applyFont="1" applyAlignment="1">
      <alignment vertical="center"/>
    </xf>
    <xf numFmtId="0" fontId="26" fillId="0" borderId="11" xfId="0" applyFont="1" applyBorder="1" applyAlignment="1">
      <alignment horizontal="center" vertical="center"/>
    </xf>
    <xf numFmtId="0" fontId="26" fillId="0" borderId="57" xfId="0" applyFont="1" applyBorder="1" applyAlignment="1">
      <alignment horizontal="center" vertical="center"/>
    </xf>
    <xf numFmtId="0" fontId="26" fillId="0" borderId="57" xfId="0" applyFont="1" applyBorder="1" applyAlignment="1">
      <alignment horizontal="center" vertical="center"/>
    </xf>
    <xf numFmtId="0" fontId="26" fillId="0" borderId="56" xfId="0" applyFont="1" applyBorder="1" applyAlignment="1">
      <alignment horizontal="left" vertical="center"/>
    </xf>
    <xf numFmtId="0" fontId="26" fillId="0" borderId="56" xfId="0" applyFont="1" applyBorder="1" applyAlignment="1">
      <alignment horizontal="center" vertical="center"/>
    </xf>
    <xf numFmtId="3" fontId="26" fillId="0" borderId="56" xfId="0" applyNumberFormat="1" applyFont="1" applyBorder="1" applyAlignment="1">
      <alignment vertical="center"/>
    </xf>
    <xf numFmtId="176" fontId="26" fillId="0" borderId="56" xfId="0" applyNumberFormat="1" applyFont="1" applyBorder="1" applyAlignment="1">
      <alignment vertical="center"/>
    </xf>
    <xf numFmtId="0" fontId="26" fillId="0" borderId="11" xfId="0" applyFont="1" applyBorder="1" applyAlignment="1">
      <alignment horizontal="left" vertical="center"/>
    </xf>
    <xf numFmtId="3" fontId="26" fillId="0" borderId="11" xfId="0" applyNumberFormat="1" applyFont="1" applyBorder="1" applyAlignment="1">
      <alignment vertical="center"/>
    </xf>
    <xf numFmtId="176" fontId="26" fillId="0" borderId="11" xfId="0" applyNumberFormat="1" applyFont="1" applyBorder="1" applyAlignment="1">
      <alignment vertical="center"/>
    </xf>
    <xf numFmtId="0" fontId="26" fillId="0" borderId="57" xfId="0" applyFont="1" applyBorder="1" applyAlignment="1">
      <alignment horizontal="left" vertical="center"/>
    </xf>
    <xf numFmtId="3" fontId="26" fillId="0" borderId="57" xfId="0" applyNumberFormat="1" applyFont="1" applyBorder="1" applyAlignment="1">
      <alignment vertical="center"/>
    </xf>
    <xf numFmtId="176" fontId="26" fillId="0" borderId="57" xfId="0" applyNumberFormat="1" applyFont="1" applyBorder="1" applyAlignment="1">
      <alignment vertical="center"/>
    </xf>
    <xf numFmtId="0" fontId="27" fillId="0" borderId="92" xfId="0" applyFont="1" applyBorder="1" applyAlignment="1">
      <alignment horizontal="center" vertical="center" textRotation="180"/>
    </xf>
    <xf numFmtId="0" fontId="26" fillId="0" borderId="56" xfId="0" applyFont="1" applyBorder="1" applyAlignment="1">
      <alignment vertical="center"/>
    </xf>
    <xf numFmtId="0" fontId="27" fillId="0" borderId="84" xfId="0" applyFont="1" applyBorder="1" applyAlignment="1">
      <alignment horizontal="center" vertical="center" textRotation="180"/>
    </xf>
    <xf numFmtId="0" fontId="26" fillId="0" borderId="11" xfId="0" applyFont="1" applyBorder="1" applyAlignment="1">
      <alignment vertical="center"/>
    </xf>
    <xf numFmtId="0" fontId="27" fillId="0" borderId="91" xfId="0" applyFont="1" applyBorder="1" applyAlignment="1">
      <alignment horizontal="center" vertical="center" textRotation="180"/>
    </xf>
    <xf numFmtId="0" fontId="26" fillId="0" borderId="57" xfId="0" applyFont="1" applyBorder="1" applyAlignment="1">
      <alignment vertical="center"/>
    </xf>
    <xf numFmtId="0" fontId="26" fillId="0" borderId="11" xfId="0" applyFont="1" applyBorder="1" applyAlignment="1">
      <alignment horizontal="center" vertical="center"/>
    </xf>
    <xf numFmtId="0" fontId="28" fillId="0" borderId="0" xfId="2" applyFont="1">
      <alignment vertical="center"/>
    </xf>
    <xf numFmtId="0" fontId="24" fillId="0" borderId="11" xfId="0" applyFont="1" applyBorder="1" applyAlignment="1">
      <alignment horizontal="center" vertical="center"/>
    </xf>
    <xf numFmtId="0" fontId="24" fillId="0" borderId="57" xfId="0" applyFont="1" applyBorder="1" applyAlignment="1">
      <alignment horizontal="center" vertical="center"/>
    </xf>
    <xf numFmtId="0" fontId="24" fillId="0" borderId="93" xfId="0" applyFont="1" applyBorder="1" applyAlignment="1">
      <alignment horizontal="left" vertical="center"/>
    </xf>
    <xf numFmtId="0" fontId="24" fillId="0" borderId="93" xfId="0" applyFont="1" applyBorder="1" applyAlignment="1">
      <alignment horizontal="center" vertical="center"/>
    </xf>
    <xf numFmtId="3" fontId="24" fillId="0" borderId="93" xfId="0" applyNumberFormat="1" applyFont="1" applyBorder="1" applyAlignment="1">
      <alignment vertical="center"/>
    </xf>
    <xf numFmtId="176" fontId="24" fillId="0" borderId="93" xfId="0" applyNumberFormat="1" applyFont="1" applyBorder="1" applyAlignment="1">
      <alignment vertical="center"/>
    </xf>
    <xf numFmtId="0" fontId="24" fillId="0" borderId="11" xfId="0" applyFont="1" applyBorder="1" applyAlignment="1">
      <alignment horizontal="left" vertical="center"/>
    </xf>
    <xf numFmtId="176" fontId="24" fillId="0" borderId="11" xfId="0" applyNumberFormat="1" applyFont="1" applyBorder="1" applyAlignment="1">
      <alignment vertical="center"/>
    </xf>
    <xf numFmtId="0" fontId="24" fillId="0" borderId="57" xfId="0" applyFont="1" applyBorder="1" applyAlignment="1">
      <alignment horizontal="left" vertical="center"/>
    </xf>
    <xf numFmtId="176" fontId="24" fillId="0" borderId="57" xfId="0" applyNumberFormat="1" applyFont="1" applyBorder="1" applyAlignment="1">
      <alignment vertical="center"/>
    </xf>
    <xf numFmtId="0" fontId="30" fillId="0" borderId="93" xfId="0" applyFont="1" applyBorder="1" applyAlignment="1">
      <alignment horizontal="center" vertical="center" textRotation="180"/>
    </xf>
    <xf numFmtId="0" fontId="24" fillId="0" borderId="93" xfId="0" applyFont="1" applyBorder="1" applyAlignment="1">
      <alignment horizontal="left" vertical="center"/>
    </xf>
    <xf numFmtId="0" fontId="30" fillId="0" borderId="11" xfId="0" applyFont="1" applyBorder="1" applyAlignment="1">
      <alignment horizontal="center" vertical="center" textRotation="180"/>
    </xf>
    <xf numFmtId="0" fontId="24" fillId="0" borderId="11" xfId="0" applyFont="1" applyBorder="1" applyAlignment="1">
      <alignment horizontal="left" vertical="center"/>
    </xf>
    <xf numFmtId="0" fontId="30" fillId="0" borderId="57" xfId="0" applyFont="1" applyBorder="1" applyAlignment="1">
      <alignment horizontal="center" vertical="center" textRotation="180"/>
    </xf>
    <xf numFmtId="0" fontId="24" fillId="0" borderId="57" xfId="0" applyFont="1" applyBorder="1" applyAlignment="1">
      <alignment horizontal="left" vertical="center"/>
    </xf>
    <xf numFmtId="0" fontId="31" fillId="0" borderId="93" xfId="0" applyFont="1" applyBorder="1" applyAlignment="1">
      <alignment horizontal="center" vertical="top" textRotation="180"/>
    </xf>
    <xf numFmtId="0" fontId="26" fillId="0" borderId="93" xfId="0" applyFont="1" applyBorder="1" applyAlignment="1">
      <alignment horizontal="left" vertical="center"/>
    </xf>
    <xf numFmtId="0" fontId="31" fillId="0" borderId="11" xfId="0" applyFont="1" applyBorder="1" applyAlignment="1">
      <alignment horizontal="center" vertical="top" textRotation="180"/>
    </xf>
    <xf numFmtId="0" fontId="26" fillId="0" borderId="11" xfId="0" applyFont="1" applyBorder="1" applyAlignment="1">
      <alignment horizontal="left" vertical="center"/>
    </xf>
    <xf numFmtId="0" fontId="31" fillId="0" borderId="57" xfId="0" applyFont="1" applyBorder="1" applyAlignment="1">
      <alignment horizontal="center" vertical="top" textRotation="180"/>
    </xf>
    <xf numFmtId="0" fontId="26" fillId="0" borderId="57" xfId="0" applyFont="1" applyBorder="1" applyAlignment="1">
      <alignment horizontal="left" vertical="center"/>
    </xf>
    <xf numFmtId="0" fontId="24" fillId="0" borderId="56" xfId="0" applyFont="1" applyBorder="1" applyAlignment="1">
      <alignment horizontal="left" vertical="center"/>
    </xf>
    <xf numFmtId="0" fontId="24" fillId="0" borderId="56" xfId="0" applyFont="1" applyBorder="1" applyAlignment="1">
      <alignment horizontal="center" vertical="center"/>
    </xf>
    <xf numFmtId="176" fontId="24" fillId="0" borderId="56" xfId="0" applyNumberFormat="1" applyFont="1" applyBorder="1" applyAlignment="1">
      <alignment vertical="center"/>
    </xf>
    <xf numFmtId="0" fontId="24" fillId="0" borderId="11" xfId="0" applyFont="1" applyBorder="1" applyAlignment="1">
      <alignment horizontal="center" vertical="center"/>
    </xf>
    <xf numFmtId="0" fontId="1" fillId="0" borderId="11" xfId="14" applyFont="1" applyBorder="1" applyAlignment="1">
      <alignment horizontal="center" vertical="center"/>
    </xf>
    <xf numFmtId="0" fontId="1" fillId="0" borderId="11" xfId="16" applyFont="1" applyBorder="1" applyAlignment="1">
      <alignment horizontal="center" vertical="center"/>
    </xf>
    <xf numFmtId="1" fontId="7" fillId="0" borderId="11" xfId="8" applyNumberFormat="1" applyBorder="1">
      <alignment vertical="center"/>
    </xf>
    <xf numFmtId="0" fontId="17" fillId="0" borderId="40" xfId="3" applyFont="1" applyBorder="1" applyAlignment="1">
      <alignment horizontal="left" vertical="center" wrapText="1"/>
    </xf>
    <xf numFmtId="0" fontId="1" fillId="0" borderId="11" xfId="12" applyFont="1" applyBorder="1" applyAlignment="1">
      <alignment horizontal="center" vertical="center"/>
    </xf>
  </cellXfs>
  <cellStyles count="19">
    <cellStyle name="桁区切り" xfId="17" builtinId="6"/>
    <cellStyle name="桁区切り 2" xfId="9" xr:uid="{00000000-0005-0000-0000-000001000000}"/>
    <cellStyle name="桁区切り 3" xfId="11" xr:uid="{00000000-0005-0000-0000-000002000000}"/>
    <cellStyle name="桁区切り 4" xfId="13" xr:uid="{00000000-0005-0000-0000-000003000000}"/>
    <cellStyle name="桁区切り 5" xfId="15" xr:uid="{00000000-0005-0000-0000-000004000000}"/>
    <cellStyle name="標準" xfId="0" builtinId="0"/>
    <cellStyle name="標準 10" xfId="10" xr:uid="{00000000-0005-0000-0000-000006000000}"/>
    <cellStyle name="標準 11" xfId="12" xr:uid="{00000000-0005-0000-0000-000007000000}"/>
    <cellStyle name="標準 12" xfId="14" xr:uid="{00000000-0005-0000-0000-000008000000}"/>
    <cellStyle name="標準 13" xfId="16" xr:uid="{00000000-0005-0000-0000-000009000000}"/>
    <cellStyle name="標準 2" xfId="1" xr:uid="{00000000-0005-0000-0000-00000A000000}"/>
    <cellStyle name="標準 2 2" xfId="18" xr:uid="{A9FFB9C5-C5ED-4CFE-B728-CFEDD739CCE0}"/>
    <cellStyle name="標準 3" xfId="2" xr:uid="{00000000-0005-0000-0000-00000B000000}"/>
    <cellStyle name="標準 4" xfId="3" xr:uid="{00000000-0005-0000-0000-00000C000000}"/>
    <cellStyle name="標準 5" xfId="4" xr:uid="{00000000-0005-0000-0000-00000D000000}"/>
    <cellStyle name="標準 6" xfId="5" xr:uid="{00000000-0005-0000-0000-00000E000000}"/>
    <cellStyle name="標準 7" xfId="6" xr:uid="{00000000-0005-0000-0000-00000F000000}"/>
    <cellStyle name="標準 8" xfId="7" xr:uid="{00000000-0005-0000-0000-000010000000}"/>
    <cellStyle name="標準 9" xfId="8" xr:uid="{00000000-0005-0000-0000-000011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47C55-0A94-4357-A86D-4B2FC207C466}">
  <dimension ref="A1:D59"/>
  <sheetViews>
    <sheetView workbookViewId="0">
      <selection activeCell="D7" sqref="D7"/>
    </sheetView>
  </sheetViews>
  <sheetFormatPr defaultRowHeight="13.5" x14ac:dyDescent="0.15"/>
  <cols>
    <col min="4" max="4" width="11.125" bestFit="1" customWidth="1"/>
  </cols>
  <sheetData>
    <row r="1" spans="1:4" x14ac:dyDescent="0.15">
      <c r="A1" t="s">
        <v>699</v>
      </c>
      <c r="B1">
        <v>2023</v>
      </c>
    </row>
    <row r="6" spans="1:4" x14ac:dyDescent="0.15">
      <c r="C6" t="s">
        <v>701</v>
      </c>
      <c r="D6" t="s">
        <v>834</v>
      </c>
    </row>
    <row r="7" spans="1:4" x14ac:dyDescent="0.15">
      <c r="C7" t="s">
        <v>702</v>
      </c>
      <c r="D7" t="s">
        <v>755</v>
      </c>
    </row>
    <row r="8" spans="1:4" x14ac:dyDescent="0.15">
      <c r="C8" t="s">
        <v>703</v>
      </c>
      <c r="D8" t="s">
        <v>758</v>
      </c>
    </row>
    <row r="9" spans="1:4" x14ac:dyDescent="0.15">
      <c r="C9" t="s">
        <v>704</v>
      </c>
      <c r="D9" t="s">
        <v>759</v>
      </c>
    </row>
    <row r="10" spans="1:4" x14ac:dyDescent="0.15">
      <c r="C10" t="s">
        <v>705</v>
      </c>
      <c r="D10" t="s">
        <v>760</v>
      </c>
    </row>
    <row r="11" spans="1:4" x14ac:dyDescent="0.15">
      <c r="C11" t="s">
        <v>706</v>
      </c>
      <c r="D11" t="s">
        <v>761</v>
      </c>
    </row>
    <row r="12" spans="1:4" x14ac:dyDescent="0.15">
      <c r="C12" t="s">
        <v>707</v>
      </c>
      <c r="D12" t="s">
        <v>762</v>
      </c>
    </row>
    <row r="13" spans="1:4" x14ac:dyDescent="0.15">
      <c r="C13" t="s">
        <v>708</v>
      </c>
      <c r="D13" t="s">
        <v>763</v>
      </c>
    </row>
    <row r="14" spans="1:4" x14ac:dyDescent="0.15">
      <c r="C14" t="s">
        <v>709</v>
      </c>
      <c r="D14" t="s">
        <v>764</v>
      </c>
    </row>
    <row r="15" spans="1:4" x14ac:dyDescent="0.15">
      <c r="C15" t="s">
        <v>710</v>
      </c>
      <c r="D15" t="s">
        <v>765</v>
      </c>
    </row>
    <row r="16" spans="1:4" x14ac:dyDescent="0.15">
      <c r="C16" t="s">
        <v>711</v>
      </c>
      <c r="D16" t="s">
        <v>766</v>
      </c>
    </row>
    <row r="17" spans="3:4" x14ac:dyDescent="0.15">
      <c r="C17" t="s">
        <v>712</v>
      </c>
      <c r="D17" t="s">
        <v>777</v>
      </c>
    </row>
    <row r="18" spans="3:4" x14ac:dyDescent="0.15">
      <c r="C18" t="s">
        <v>713</v>
      </c>
      <c r="D18" t="s">
        <v>778</v>
      </c>
    </row>
    <row r="19" spans="3:4" x14ac:dyDescent="0.15">
      <c r="C19" t="s">
        <v>714</v>
      </c>
      <c r="D19" t="s">
        <v>779</v>
      </c>
    </row>
    <row r="20" spans="3:4" x14ac:dyDescent="0.15">
      <c r="C20" t="s">
        <v>715</v>
      </c>
      <c r="D20" t="s">
        <v>780</v>
      </c>
    </row>
    <row r="21" spans="3:4" x14ac:dyDescent="0.15">
      <c r="C21" t="s">
        <v>716</v>
      </c>
      <c r="D21" t="s">
        <v>781</v>
      </c>
    </row>
    <row r="22" spans="3:4" x14ac:dyDescent="0.15">
      <c r="C22" t="s">
        <v>717</v>
      </c>
    </row>
    <row r="23" spans="3:4" x14ac:dyDescent="0.15">
      <c r="C23" t="s">
        <v>718</v>
      </c>
    </row>
    <row r="24" spans="3:4" x14ac:dyDescent="0.15">
      <c r="C24" t="s">
        <v>719</v>
      </c>
    </row>
    <row r="25" spans="3:4" x14ac:dyDescent="0.15">
      <c r="C25" t="s">
        <v>720</v>
      </c>
    </row>
    <row r="26" spans="3:4" x14ac:dyDescent="0.15">
      <c r="C26" t="s">
        <v>721</v>
      </c>
    </row>
    <row r="27" spans="3:4" x14ac:dyDescent="0.15">
      <c r="C27" t="s">
        <v>722</v>
      </c>
    </row>
    <row r="28" spans="3:4" x14ac:dyDescent="0.15">
      <c r="C28" t="s">
        <v>723</v>
      </c>
    </row>
    <row r="29" spans="3:4" x14ac:dyDescent="0.15">
      <c r="C29" t="s">
        <v>724</v>
      </c>
    </row>
    <row r="30" spans="3:4" x14ac:dyDescent="0.15">
      <c r="C30" t="s">
        <v>725</v>
      </c>
    </row>
    <row r="31" spans="3:4" x14ac:dyDescent="0.15">
      <c r="C31" t="s">
        <v>726</v>
      </c>
    </row>
    <row r="32" spans="3:4" x14ac:dyDescent="0.15">
      <c r="C32" t="s">
        <v>727</v>
      </c>
    </row>
    <row r="33" spans="3:3" x14ac:dyDescent="0.15">
      <c r="C33" t="s">
        <v>728</v>
      </c>
    </row>
    <row r="34" spans="3:3" x14ac:dyDescent="0.15">
      <c r="C34" t="s">
        <v>729</v>
      </c>
    </row>
    <row r="35" spans="3:3" x14ac:dyDescent="0.15">
      <c r="C35" t="s">
        <v>730</v>
      </c>
    </row>
    <row r="36" spans="3:3" x14ac:dyDescent="0.15">
      <c r="C36" t="s">
        <v>731</v>
      </c>
    </row>
    <row r="37" spans="3:3" x14ac:dyDescent="0.15">
      <c r="C37" t="s">
        <v>732</v>
      </c>
    </row>
    <row r="38" spans="3:3" x14ac:dyDescent="0.15">
      <c r="C38" t="s">
        <v>733</v>
      </c>
    </row>
    <row r="39" spans="3:3" x14ac:dyDescent="0.15">
      <c r="C39" t="s">
        <v>734</v>
      </c>
    </row>
    <row r="40" spans="3:3" x14ac:dyDescent="0.15">
      <c r="C40" t="s">
        <v>735</v>
      </c>
    </row>
    <row r="41" spans="3:3" x14ac:dyDescent="0.15">
      <c r="C41" t="s">
        <v>736</v>
      </c>
    </row>
    <row r="42" spans="3:3" x14ac:dyDescent="0.15">
      <c r="C42" t="s">
        <v>737</v>
      </c>
    </row>
    <row r="43" spans="3:3" x14ac:dyDescent="0.15">
      <c r="C43" t="s">
        <v>738</v>
      </c>
    </row>
    <row r="44" spans="3:3" x14ac:dyDescent="0.15">
      <c r="C44" t="s">
        <v>739</v>
      </c>
    </row>
    <row r="45" spans="3:3" x14ac:dyDescent="0.15">
      <c r="C45" t="s">
        <v>740</v>
      </c>
    </row>
    <row r="46" spans="3:3" x14ac:dyDescent="0.15">
      <c r="C46" t="s">
        <v>741</v>
      </c>
    </row>
    <row r="47" spans="3:3" x14ac:dyDescent="0.15">
      <c r="C47" t="s">
        <v>742</v>
      </c>
    </row>
    <row r="48" spans="3:3" x14ac:dyDescent="0.15">
      <c r="C48" t="s">
        <v>743</v>
      </c>
    </row>
    <row r="49" spans="3:3" x14ac:dyDescent="0.15">
      <c r="C49" t="s">
        <v>744</v>
      </c>
    </row>
    <row r="50" spans="3:3" x14ac:dyDescent="0.15">
      <c r="C50" t="s">
        <v>745</v>
      </c>
    </row>
    <row r="51" spans="3:3" x14ac:dyDescent="0.15">
      <c r="C51" t="s">
        <v>746</v>
      </c>
    </row>
    <row r="52" spans="3:3" x14ac:dyDescent="0.15">
      <c r="C52" t="s">
        <v>747</v>
      </c>
    </row>
    <row r="53" spans="3:3" x14ac:dyDescent="0.15">
      <c r="C53" t="s">
        <v>748</v>
      </c>
    </row>
    <row r="54" spans="3:3" x14ac:dyDescent="0.15">
      <c r="C54" t="s">
        <v>749</v>
      </c>
    </row>
    <row r="55" spans="3:3" x14ac:dyDescent="0.15">
      <c r="C55" t="s">
        <v>750</v>
      </c>
    </row>
    <row r="56" spans="3:3" x14ac:dyDescent="0.15">
      <c r="C56" t="s">
        <v>751</v>
      </c>
    </row>
    <row r="57" spans="3:3" x14ac:dyDescent="0.15">
      <c r="C57" t="s">
        <v>752</v>
      </c>
    </row>
    <row r="58" spans="3:3" x14ac:dyDescent="0.15">
      <c r="C58" t="s">
        <v>753</v>
      </c>
    </row>
    <row r="59" spans="3:3" x14ac:dyDescent="0.15">
      <c r="C59" t="s">
        <v>754</v>
      </c>
    </row>
  </sheetData>
  <phoneticPr fontId="15"/>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rgb="FF00B0F0"/>
  </sheetPr>
  <dimension ref="A1:G44"/>
  <sheetViews>
    <sheetView tabSelected="1" zoomScaleNormal="100" zoomScaleSheetLayoutView="100" workbookViewId="0">
      <pane xSplit="3" ySplit="3" topLeftCell="D4" activePane="bottomRight" state="frozen"/>
      <selection pane="topRight" activeCell="D1" sqref="D1"/>
      <selection pane="bottomLeft" activeCell="A4" sqref="A4"/>
      <selection pane="bottomRight" activeCell="B1" sqref="B1"/>
    </sheetView>
  </sheetViews>
  <sheetFormatPr defaultColWidth="9" defaultRowHeight="13.5" x14ac:dyDescent="0.15"/>
  <cols>
    <col min="1" max="1" width="0.375" style="10" customWidth="1"/>
    <col min="2" max="2" width="15.625" style="10" customWidth="1"/>
    <col min="3" max="3" width="7.5" style="10" customWidth="1"/>
    <col min="4" max="4" width="13.375" style="10" bestFit="1" customWidth="1"/>
    <col min="5" max="5" width="13.5" style="10" bestFit="1" customWidth="1"/>
    <col min="6" max="7" width="12.625" style="10" customWidth="1"/>
    <col min="8" max="16384" width="9" style="10"/>
  </cols>
  <sheetData>
    <row r="1" spans="1:7" x14ac:dyDescent="0.15">
      <c r="A1" s="10" t="s">
        <v>31</v>
      </c>
      <c r="B1" s="10" t="s">
        <v>574</v>
      </c>
    </row>
    <row r="2" spans="1:7" ht="2.25" customHeight="1" thickBot="1" x14ac:dyDescent="0.2"/>
    <row r="3" spans="1:7" s="354" customFormat="1" ht="42.75" customHeight="1" thickBot="1" x14ac:dyDescent="0.2">
      <c r="B3" s="355" t="s">
        <v>33</v>
      </c>
      <c r="C3" s="355" t="s">
        <v>32</v>
      </c>
      <c r="D3" s="356" t="str">
        <f>"令和"&amp;IF(LEN(年の入力!$B$1-2018)&gt;=2,年の入力!$B$1-2018, DBCS(年の入力!$B$1-2018))&amp;"年"&amp;CHAR(10)&amp;"（Ａ）"</f>
        <v>令和５年
（Ａ）</v>
      </c>
      <c r="E3" s="357" t="str">
        <f>"令和"&amp;IF(LEN(年の入力!$B$1-1-2018)&gt;=2,年の入力!$B$1-2018, DBCS(年の入力!$B$1-1-2018))&amp;"年"&amp;CHAR(10)&amp;"（Ｂ）"</f>
        <v>令和４年
（Ｂ）</v>
      </c>
      <c r="F3" s="356" t="s">
        <v>597</v>
      </c>
      <c r="G3" s="357" t="s">
        <v>598</v>
      </c>
    </row>
    <row r="4" spans="1:7" s="354" customFormat="1" x14ac:dyDescent="0.15">
      <c r="B4" s="358" t="s">
        <v>31</v>
      </c>
      <c r="C4" s="415" t="s">
        <v>0</v>
      </c>
      <c r="D4" s="359">
        <v>38672</v>
      </c>
      <c r="E4" s="360">
        <v>36314</v>
      </c>
      <c r="F4" s="361">
        <v>2358</v>
      </c>
      <c r="G4" s="362">
        <v>6.4933634410970971</v>
      </c>
    </row>
    <row r="5" spans="1:7" s="354" customFormat="1" x14ac:dyDescent="0.15">
      <c r="B5" s="363" t="s">
        <v>30</v>
      </c>
      <c r="C5" s="416"/>
      <c r="D5" s="364">
        <v>20974</v>
      </c>
      <c r="E5" s="365">
        <v>20167</v>
      </c>
      <c r="F5" s="366">
        <v>807</v>
      </c>
      <c r="G5" s="367">
        <v>4.0015867506322209</v>
      </c>
    </row>
    <row r="6" spans="1:7" s="354" customFormat="1" x14ac:dyDescent="0.15">
      <c r="B6" s="363" t="s">
        <v>29</v>
      </c>
      <c r="C6" s="416"/>
      <c r="D6" s="364">
        <v>1299</v>
      </c>
      <c r="E6" s="365">
        <v>1239</v>
      </c>
      <c r="F6" s="366">
        <v>60</v>
      </c>
      <c r="G6" s="367">
        <v>4.8426150121065374</v>
      </c>
    </row>
    <row r="7" spans="1:7" s="354" customFormat="1" x14ac:dyDescent="0.15">
      <c r="B7" s="363" t="s">
        <v>28</v>
      </c>
      <c r="C7" s="416"/>
      <c r="D7" s="364">
        <v>3521</v>
      </c>
      <c r="E7" s="365">
        <v>3409</v>
      </c>
      <c r="F7" s="366">
        <v>112</v>
      </c>
      <c r="G7" s="367">
        <v>3.2854209445585218</v>
      </c>
    </row>
    <row r="8" spans="1:7" s="354" customFormat="1" x14ac:dyDescent="0.15">
      <c r="B8" s="363" t="s">
        <v>27</v>
      </c>
      <c r="C8" s="416"/>
      <c r="D8" s="364">
        <v>58</v>
      </c>
      <c r="E8" s="365">
        <v>78</v>
      </c>
      <c r="F8" s="366">
        <v>-20</v>
      </c>
      <c r="G8" s="367">
        <v>-25.641025641025639</v>
      </c>
    </row>
    <row r="9" spans="1:7" s="354" customFormat="1" x14ac:dyDescent="0.15">
      <c r="B9" s="363" t="s">
        <v>26</v>
      </c>
      <c r="C9" s="416"/>
      <c r="D9" s="364">
        <v>1</v>
      </c>
      <c r="E9" s="365">
        <v>2</v>
      </c>
      <c r="F9" s="366">
        <v>-1</v>
      </c>
      <c r="G9" s="391" t="s">
        <v>700</v>
      </c>
    </row>
    <row r="10" spans="1:7" s="354" customFormat="1" ht="14.25" thickBot="1" x14ac:dyDescent="0.2">
      <c r="B10" s="368" t="s">
        <v>25</v>
      </c>
      <c r="C10" s="417"/>
      <c r="D10" s="369">
        <v>12819</v>
      </c>
      <c r="E10" s="370">
        <v>11419</v>
      </c>
      <c r="F10" s="371">
        <v>1400</v>
      </c>
      <c r="G10" s="372">
        <v>12.260267974428583</v>
      </c>
    </row>
    <row r="11" spans="1:7" s="354" customFormat="1" x14ac:dyDescent="0.15">
      <c r="B11" s="358" t="s">
        <v>24</v>
      </c>
      <c r="C11" s="415" t="s">
        <v>23</v>
      </c>
      <c r="D11" s="359">
        <v>29656</v>
      </c>
      <c r="E11" s="360">
        <v>28795</v>
      </c>
      <c r="F11" s="361">
        <v>861</v>
      </c>
      <c r="G11" s="362">
        <v>2.9901024483417258</v>
      </c>
    </row>
    <row r="12" spans="1:7" s="354" customFormat="1" x14ac:dyDescent="0.15">
      <c r="B12" s="363" t="s">
        <v>22</v>
      </c>
      <c r="C12" s="416"/>
      <c r="D12" s="364">
        <v>6692</v>
      </c>
      <c r="E12" s="365">
        <v>6672</v>
      </c>
      <c r="F12" s="366">
        <v>20</v>
      </c>
      <c r="G12" s="367">
        <v>0.29976019184652281</v>
      </c>
    </row>
    <row r="13" spans="1:7" s="354" customFormat="1" x14ac:dyDescent="0.15">
      <c r="B13" s="363" t="s">
        <v>21</v>
      </c>
      <c r="C13" s="416"/>
      <c r="D13" s="364">
        <v>1484</v>
      </c>
      <c r="E13" s="365">
        <v>1434</v>
      </c>
      <c r="F13" s="366">
        <v>50</v>
      </c>
      <c r="G13" s="367">
        <v>3.4867503486750349</v>
      </c>
    </row>
    <row r="14" spans="1:7" s="354" customFormat="1" x14ac:dyDescent="0.15">
      <c r="B14" s="363" t="s">
        <v>20</v>
      </c>
      <c r="C14" s="416"/>
      <c r="D14" s="364">
        <v>7494</v>
      </c>
      <c r="E14" s="365">
        <v>7068</v>
      </c>
      <c r="F14" s="366">
        <v>426</v>
      </c>
      <c r="G14" s="367">
        <v>6.0271646859083194</v>
      </c>
    </row>
    <row r="15" spans="1:7" s="354" customFormat="1" ht="14.25" thickBot="1" x14ac:dyDescent="0.2">
      <c r="B15" s="368" t="s">
        <v>19</v>
      </c>
      <c r="C15" s="417"/>
      <c r="D15" s="369">
        <v>13986</v>
      </c>
      <c r="E15" s="370">
        <v>13621</v>
      </c>
      <c r="F15" s="371">
        <v>365</v>
      </c>
      <c r="G15" s="372">
        <v>2.6796857793113573</v>
      </c>
    </row>
    <row r="16" spans="1:7" s="354" customFormat="1" x14ac:dyDescent="0.15">
      <c r="B16" s="358" t="s">
        <v>18</v>
      </c>
      <c r="C16" s="415" t="s">
        <v>17</v>
      </c>
      <c r="D16" s="359">
        <v>1022440</v>
      </c>
      <c r="E16" s="360">
        <v>1064873</v>
      </c>
      <c r="F16" s="361">
        <v>-42433</v>
      </c>
      <c r="G16" s="362">
        <v>-3.9847944308851857</v>
      </c>
    </row>
    <row r="17" spans="2:7" s="354" customFormat="1" ht="14.25" thickBot="1" x14ac:dyDescent="0.2">
      <c r="B17" s="368" t="s">
        <v>16</v>
      </c>
      <c r="C17" s="417"/>
      <c r="D17" s="369">
        <v>124871</v>
      </c>
      <c r="E17" s="370">
        <v>96153</v>
      </c>
      <c r="F17" s="371">
        <v>28718</v>
      </c>
      <c r="G17" s="372">
        <v>29.866982829448901</v>
      </c>
    </row>
    <row r="18" spans="2:7" s="354" customFormat="1" ht="14.25" thickBot="1" x14ac:dyDescent="0.2">
      <c r="B18" s="373" t="s">
        <v>15</v>
      </c>
      <c r="C18" s="355" t="s">
        <v>14</v>
      </c>
      <c r="D18" s="374">
        <v>84379</v>
      </c>
      <c r="E18" s="375">
        <v>60517</v>
      </c>
      <c r="F18" s="376">
        <v>23862</v>
      </c>
      <c r="G18" s="377">
        <v>39.430242741708945</v>
      </c>
    </row>
    <row r="19" spans="2:7" s="354" customFormat="1" x14ac:dyDescent="0.15">
      <c r="B19" s="358" t="s">
        <v>13</v>
      </c>
      <c r="C19" s="415" t="s">
        <v>12</v>
      </c>
      <c r="D19" s="359">
        <v>1503</v>
      </c>
      <c r="E19" s="360">
        <v>1452</v>
      </c>
      <c r="F19" s="361">
        <v>51</v>
      </c>
      <c r="G19" s="362">
        <v>3.5123966942148761</v>
      </c>
    </row>
    <row r="20" spans="2:7" s="354" customFormat="1" ht="14.25" thickBot="1" x14ac:dyDescent="0.2">
      <c r="B20" s="368" t="s">
        <v>11</v>
      </c>
      <c r="C20" s="417"/>
      <c r="D20" s="369">
        <v>5766</v>
      </c>
      <c r="E20" s="370">
        <v>5750</v>
      </c>
      <c r="F20" s="371">
        <v>16</v>
      </c>
      <c r="G20" s="372">
        <v>0.27826086956521739</v>
      </c>
    </row>
    <row r="21" spans="2:7" s="354" customFormat="1" x14ac:dyDescent="0.15">
      <c r="B21" s="358" t="s">
        <v>10</v>
      </c>
      <c r="C21" s="415" t="s">
        <v>9</v>
      </c>
      <c r="D21" s="359">
        <v>18882</v>
      </c>
      <c r="E21" s="360">
        <v>18415</v>
      </c>
      <c r="F21" s="361">
        <v>467</v>
      </c>
      <c r="G21" s="362">
        <v>2.5359761064349713</v>
      </c>
    </row>
    <row r="22" spans="2:7" s="354" customFormat="1" x14ac:dyDescent="0.15">
      <c r="B22" s="363" t="s">
        <v>8</v>
      </c>
      <c r="C22" s="416"/>
      <c r="D22" s="364">
        <v>3994</v>
      </c>
      <c r="E22" s="365">
        <v>4029</v>
      </c>
      <c r="F22" s="366">
        <v>-35</v>
      </c>
      <c r="G22" s="367">
        <v>-0.86870191114420459</v>
      </c>
    </row>
    <row r="23" spans="2:7" s="354" customFormat="1" x14ac:dyDescent="0.15">
      <c r="B23" s="363" t="s">
        <v>7</v>
      </c>
      <c r="C23" s="416"/>
      <c r="D23" s="364">
        <v>1152</v>
      </c>
      <c r="E23" s="365">
        <v>1107</v>
      </c>
      <c r="F23" s="366">
        <v>45</v>
      </c>
      <c r="G23" s="367">
        <v>4.0650406504065035</v>
      </c>
    </row>
    <row r="24" spans="2:7" s="354" customFormat="1" ht="14.25" thickBot="1" x14ac:dyDescent="0.2">
      <c r="B24" s="368" t="s">
        <v>6</v>
      </c>
      <c r="C24" s="417"/>
      <c r="D24" s="369">
        <v>13736</v>
      </c>
      <c r="E24" s="370">
        <v>13279</v>
      </c>
      <c r="F24" s="371">
        <v>457</v>
      </c>
      <c r="G24" s="372">
        <v>3.4415242111604787</v>
      </c>
    </row>
    <row r="25" spans="2:7" s="354" customFormat="1" ht="14.25" thickBot="1" x14ac:dyDescent="0.2">
      <c r="B25" s="373" t="s">
        <v>5</v>
      </c>
      <c r="C25" s="355" t="s">
        <v>4</v>
      </c>
      <c r="D25" s="374">
        <v>39147</v>
      </c>
      <c r="E25" s="375">
        <v>38458</v>
      </c>
      <c r="F25" s="376">
        <v>689</v>
      </c>
      <c r="G25" s="377">
        <v>1.7915648239638049</v>
      </c>
    </row>
    <row r="26" spans="2:7" s="354" customFormat="1" x14ac:dyDescent="0.15">
      <c r="B26" s="358" t="s">
        <v>3</v>
      </c>
      <c r="C26" s="415" t="s">
        <v>2</v>
      </c>
      <c r="D26" s="359">
        <v>94208.47</v>
      </c>
      <c r="E26" s="360">
        <v>101742.71400000001</v>
      </c>
      <c r="F26" s="361">
        <v>-7534.2440000000061</v>
      </c>
      <c r="G26" s="362">
        <v>-7.4051926706024425</v>
      </c>
    </row>
    <row r="27" spans="2:7" s="354" customFormat="1" x14ac:dyDescent="0.15">
      <c r="B27" s="363" t="s">
        <v>581</v>
      </c>
      <c r="C27" s="416"/>
      <c r="D27" s="364">
        <v>82040.342000000004</v>
      </c>
      <c r="E27" s="365">
        <v>95328.146999999997</v>
      </c>
      <c r="F27" s="366">
        <v>-13287.804999999993</v>
      </c>
      <c r="G27" s="367">
        <v>-13.93901530468225</v>
      </c>
    </row>
    <row r="28" spans="2:7" s="354" customFormat="1" x14ac:dyDescent="0.15">
      <c r="B28" s="363" t="s">
        <v>582</v>
      </c>
      <c r="C28" s="416"/>
      <c r="D28" s="364">
        <v>125.187</v>
      </c>
      <c r="E28" s="365">
        <v>344.678</v>
      </c>
      <c r="F28" s="366">
        <v>-219.49099999999999</v>
      </c>
      <c r="G28" s="367">
        <v>-63.680014390242476</v>
      </c>
    </row>
    <row r="29" spans="2:7" s="354" customFormat="1" x14ac:dyDescent="0.15">
      <c r="B29" s="363" t="s">
        <v>583</v>
      </c>
      <c r="C29" s="416"/>
      <c r="D29" s="364">
        <v>2824.2469999999998</v>
      </c>
      <c r="E29" s="365">
        <v>2425.549</v>
      </c>
      <c r="F29" s="366">
        <v>398.69799999999987</v>
      </c>
      <c r="G29" s="367">
        <v>16.437433339833575</v>
      </c>
    </row>
    <row r="30" spans="2:7" s="354" customFormat="1" x14ac:dyDescent="0.15">
      <c r="B30" s="363" t="s">
        <v>584</v>
      </c>
      <c r="C30" s="416"/>
      <c r="D30" s="364">
        <v>855.04899999999998</v>
      </c>
      <c r="E30" s="365">
        <v>1022.018</v>
      </c>
      <c r="F30" s="366">
        <v>-166.96900000000005</v>
      </c>
      <c r="G30" s="367">
        <v>-16.337187799040727</v>
      </c>
    </row>
    <row r="31" spans="2:7" s="354" customFormat="1" x14ac:dyDescent="0.15">
      <c r="B31" s="363" t="s">
        <v>585</v>
      </c>
      <c r="C31" s="416"/>
      <c r="D31" s="364">
        <v>5.6429999999999998</v>
      </c>
      <c r="E31" s="365">
        <v>3.7250000000000001</v>
      </c>
      <c r="F31" s="366">
        <v>1.9179999999999997</v>
      </c>
      <c r="G31" s="391" t="s">
        <v>700</v>
      </c>
    </row>
    <row r="32" spans="2:7" s="354" customFormat="1" x14ac:dyDescent="0.15">
      <c r="B32" s="363" t="s">
        <v>586</v>
      </c>
      <c r="C32" s="416"/>
      <c r="D32" s="364">
        <v>7978.2579999999998</v>
      </c>
      <c r="E32" s="365">
        <v>2395.7649999999999</v>
      </c>
      <c r="F32" s="366">
        <v>5582.4930000000004</v>
      </c>
      <c r="G32" s="367">
        <v>233.01504947271542</v>
      </c>
    </row>
    <row r="33" spans="2:7" s="354" customFormat="1" ht="14.25" thickBot="1" x14ac:dyDescent="0.2">
      <c r="B33" s="368" t="s">
        <v>587</v>
      </c>
      <c r="C33" s="417"/>
      <c r="D33" s="369">
        <v>379.74400000000003</v>
      </c>
      <c r="E33" s="370">
        <v>222.83199999999999</v>
      </c>
      <c r="F33" s="371">
        <v>156.91200000000003</v>
      </c>
      <c r="G33" s="372">
        <v>70.417175271056237</v>
      </c>
    </row>
    <row r="34" spans="2:7" s="354" customFormat="1" ht="14.25" thickBot="1" x14ac:dyDescent="0.2">
      <c r="B34" s="378" t="s">
        <v>1</v>
      </c>
      <c r="C34" s="379" t="s">
        <v>0</v>
      </c>
      <c r="D34" s="380">
        <v>3.083476556348951</v>
      </c>
      <c r="E34" s="381">
        <v>2.8837135712782698</v>
      </c>
      <c r="F34" s="382">
        <v>0.19976298507068124</v>
      </c>
      <c r="G34" s="383" t="s">
        <v>700</v>
      </c>
    </row>
    <row r="35" spans="2:7" x14ac:dyDescent="0.15">
      <c r="B35" s="407" t="s">
        <v>477</v>
      </c>
    </row>
    <row r="36" spans="2:7" x14ac:dyDescent="0.15">
      <c r="B36" s="407" t="str">
        <f>"　　　2　出火率とは、人口１万人当たりの出火件数をいう。なお、人口については"&amp;"令和"&amp;IF(LEN(年の入力!$B$1-1-2018)&gt;=2,年の入力!$B$1-1-2018, DBCS(年の入力!$B$1-1-2018))&amp;"年"&amp;"及び"&amp;"令和"&amp;IF(LEN(年の入力!$B$1-2018)&gt;=2,年の入力!$B$1-2018, DBCS(年の入力!$B$1-2018))&amp;"年"&amp;"住民基本台帳"</f>
        <v>　　　2　出火率とは、人口１万人当たりの出火件数をいう。なお、人口については令和４年及び令和５年住民基本台帳</v>
      </c>
    </row>
    <row r="37" spans="2:7" x14ac:dyDescent="0.15">
      <c r="B37" s="407" t="s">
        <v>676</v>
      </c>
    </row>
    <row r="38" spans="2:7" x14ac:dyDescent="0.15">
      <c r="B38" s="407" t="s">
        <v>478</v>
      </c>
    </row>
    <row r="39" spans="2:7" x14ac:dyDescent="0.15">
      <c r="B39" s="407" t="s">
        <v>677</v>
      </c>
    </row>
    <row r="40" spans="2:7" x14ac:dyDescent="0.15">
      <c r="B40" s="407" t="s">
        <v>678</v>
      </c>
    </row>
    <row r="41" spans="2:7" x14ac:dyDescent="0.15">
      <c r="B41" s="407" t="s">
        <v>679</v>
      </c>
    </row>
    <row r="42" spans="2:7" x14ac:dyDescent="0.15">
      <c r="B42" s="407" t="s">
        <v>680</v>
      </c>
    </row>
    <row r="43" spans="2:7" x14ac:dyDescent="0.15">
      <c r="B43" s="408" t="s">
        <v>681</v>
      </c>
    </row>
    <row r="44" spans="2:7" x14ac:dyDescent="0.15">
      <c r="B44" s="408" t="s">
        <v>682</v>
      </c>
    </row>
  </sheetData>
  <mergeCells count="6">
    <mergeCell ref="C26:C33"/>
    <mergeCell ref="C4:C10"/>
    <mergeCell ref="C11:C15"/>
    <mergeCell ref="C16:C17"/>
    <mergeCell ref="C19:C20"/>
    <mergeCell ref="C21:C24"/>
  </mergeCells>
  <phoneticPr fontId="15"/>
  <pageMargins left="0.7" right="0.7" top="0.75" bottom="0.75" header="0.3" footer="0.3"/>
  <pageSetup paperSize="9" scale="9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F0"/>
  </sheetPr>
  <dimension ref="B1:F13"/>
  <sheetViews>
    <sheetView zoomScaleNormal="100" zoomScaleSheetLayoutView="100" workbookViewId="0">
      <selection activeCell="B1" sqref="B1"/>
    </sheetView>
  </sheetViews>
  <sheetFormatPr defaultColWidth="9" defaultRowHeight="13.5" x14ac:dyDescent="0.15"/>
  <cols>
    <col min="1" max="1" width="0.375" style="4" customWidth="1"/>
    <col min="2" max="2" width="11.75" style="4" customWidth="1"/>
    <col min="3" max="6" width="8.625" style="4" customWidth="1"/>
    <col min="7" max="16384" width="9" style="4"/>
  </cols>
  <sheetData>
    <row r="1" spans="2:6" x14ac:dyDescent="0.15">
      <c r="B1" s="343" t="str">
        <f>"概況_第２表　火災の推移（"&amp;$B$4&amp;"を100とする指数）"</f>
        <v>概況_第２表　火災の推移（平成26年を100とする指数）</v>
      </c>
    </row>
    <row r="2" spans="2:6" ht="2.25" customHeight="1" x14ac:dyDescent="0.15"/>
    <row r="3" spans="2:6" x14ac:dyDescent="0.15">
      <c r="B3" s="11" t="s">
        <v>412</v>
      </c>
      <c r="C3" s="11" t="s">
        <v>54</v>
      </c>
      <c r="D3" s="11" t="s">
        <v>411</v>
      </c>
      <c r="E3" s="11" t="s">
        <v>13</v>
      </c>
      <c r="F3" s="11" t="s">
        <v>3</v>
      </c>
    </row>
    <row r="4" spans="2:6" x14ac:dyDescent="0.15">
      <c r="B4" s="386" t="str">
        <f>'I-第2図の値'!G5</f>
        <v>平成26年</v>
      </c>
      <c r="C4" s="387">
        <f>'I-第2図の値'!H5</f>
        <v>100</v>
      </c>
      <c r="D4" s="387">
        <f>'I-第2図の値'!I5</f>
        <v>100</v>
      </c>
      <c r="E4" s="387">
        <f>'I-第2図の値'!J5</f>
        <v>100</v>
      </c>
      <c r="F4" s="387">
        <f>'I-第2図の値'!K5</f>
        <v>100</v>
      </c>
    </row>
    <row r="5" spans="2:6" x14ac:dyDescent="0.15">
      <c r="B5" s="386" t="str">
        <f>'I-第2図の値'!G6</f>
        <v>平成27年</v>
      </c>
      <c r="C5" s="387">
        <f>'I-第2図の値'!H6</f>
        <v>89.414965364303512</v>
      </c>
      <c r="D5" s="387">
        <f>'I-第2図の値'!I6</f>
        <v>93.451337815277711</v>
      </c>
      <c r="E5" s="387">
        <f>'I-第2図の値'!J6</f>
        <v>93.146603098927301</v>
      </c>
      <c r="F5" s="387">
        <f>'I-第2図の値'!K6</f>
        <v>96.72011930308237</v>
      </c>
    </row>
    <row r="6" spans="2:6" x14ac:dyDescent="0.15">
      <c r="B6" s="386" t="str">
        <f>'I-第2図の値'!G7</f>
        <v>平成28年</v>
      </c>
      <c r="C6" s="387">
        <f>'I-第2図の値'!H7</f>
        <v>84.202464506984299</v>
      </c>
      <c r="D6" s="387">
        <f>'I-第2図の値'!I7</f>
        <v>92.630149348012452</v>
      </c>
      <c r="E6" s="387">
        <f>'I-第2図の値'!J7</f>
        <v>86.531585220500602</v>
      </c>
      <c r="F6" s="387">
        <f>'I-第2図の値'!K7</f>
        <v>88.179117776280009</v>
      </c>
    </row>
    <row r="7" spans="2:6" x14ac:dyDescent="0.15">
      <c r="B7" s="386" t="str">
        <f>'I-第2図の値'!G8</f>
        <v>平成29年</v>
      </c>
      <c r="C7" s="387">
        <f>'I-第2図の値'!H8</f>
        <v>90.013945725977919</v>
      </c>
      <c r="D7" s="387">
        <f>'I-第2図の値'!I8</f>
        <v>96.551188918467716</v>
      </c>
      <c r="E7" s="387">
        <f>'I-第2図の値'!J8</f>
        <v>86.769964243146603</v>
      </c>
      <c r="F7" s="387">
        <f>'I-第2図の値'!K8</f>
        <v>104.69278794066985</v>
      </c>
    </row>
    <row r="8" spans="2:6" x14ac:dyDescent="0.15">
      <c r="B8" s="386" t="str">
        <f>'I-第2図の値'!G9</f>
        <v>平成30年</v>
      </c>
      <c r="C8" s="387">
        <f>'I-第2図の値'!H9</f>
        <v>86.831576781509341</v>
      </c>
      <c r="D8" s="387">
        <f>'I-第2図の値'!I9</f>
        <v>95.978252041691107</v>
      </c>
      <c r="E8" s="387">
        <f>'I-第2図の値'!J9</f>
        <v>85.041716328963048</v>
      </c>
      <c r="F8" s="387">
        <f>'I-第2図の値'!K9</f>
        <v>99.189400558505042</v>
      </c>
    </row>
    <row r="9" spans="2:6" x14ac:dyDescent="0.15">
      <c r="B9" s="386" t="str">
        <f>'I-第2図の値'!G10</f>
        <v>令和元年</v>
      </c>
      <c r="C9" s="387">
        <f>'I-第2図の値'!H10</f>
        <v>86.150293774719373</v>
      </c>
      <c r="D9" s="387">
        <f>'I-第2図の値'!I10</f>
        <v>99.507016198168117</v>
      </c>
      <c r="E9" s="387">
        <f>'I-第2図の値'!J10</f>
        <v>88.557806912991651</v>
      </c>
      <c r="F9" s="387">
        <f>'I-第2図の値'!K10</f>
        <v>106.42455678162976</v>
      </c>
    </row>
    <row r="10" spans="2:6" x14ac:dyDescent="0.15">
      <c r="B10" s="386" t="str">
        <f>'I-第2図の値'!G11</f>
        <v>令和２年</v>
      </c>
      <c r="C10" s="387">
        <f>'I-第2図の値'!H11</f>
        <v>79.310029491781165</v>
      </c>
      <c r="D10" s="387">
        <f>'I-第2図の値'!I11</f>
        <v>91.598881017912731</v>
      </c>
      <c r="E10" s="387">
        <f>'I-第2図の値'!J11</f>
        <v>79.02264600715138</v>
      </c>
      <c r="F10" s="387">
        <f>'I-第2図の値'!K11</f>
        <v>121.59025612574293</v>
      </c>
    </row>
    <row r="11" spans="2:6" x14ac:dyDescent="0.15">
      <c r="B11" s="386" t="str">
        <f>'I-第2図の値'!G12</f>
        <v>令和３年</v>
      </c>
      <c r="C11" s="387">
        <f>'I-第2図の値'!H12</f>
        <v>80.523993507235772</v>
      </c>
      <c r="D11" s="387">
        <f>'I-第2図の値'!I12</f>
        <v>89.550421874294997</v>
      </c>
      <c r="E11" s="387">
        <f>'I-第2図の値'!J12</f>
        <v>84.445768772348032</v>
      </c>
      <c r="F11" s="387">
        <f>'I-第2図の値'!K12</f>
        <v>122.14492614672949</v>
      </c>
    </row>
    <row r="12" spans="2:6" x14ac:dyDescent="0.15">
      <c r="B12" s="386" t="str">
        <f>'I-第2図の値'!G13</f>
        <v>令和４年</v>
      </c>
      <c r="C12" s="387">
        <f>'I-第2図の値'!H13</f>
        <v>83.020507075741293</v>
      </c>
      <c r="D12" s="387">
        <f>'I-第2図の値'!I13</f>
        <v>96.094662274962772</v>
      </c>
      <c r="E12" s="387">
        <f>'I-第2図の値'!J13</f>
        <v>86.531585220500602</v>
      </c>
      <c r="F12" s="387">
        <f>'I-第2図の値'!K13</f>
        <v>119.25000382389189</v>
      </c>
    </row>
    <row r="13" spans="2:6" x14ac:dyDescent="0.15">
      <c r="B13" s="386" t="str">
        <f>'I-第2図の値'!G14</f>
        <v>令和５年</v>
      </c>
      <c r="C13" s="387">
        <f>'I-第2図の値'!H14</f>
        <v>88.411330330810912</v>
      </c>
      <c r="D13" s="387">
        <f>'I-第2図の値'!I14</f>
        <v>92.265487524252137</v>
      </c>
      <c r="E13" s="387">
        <f>'I-第2図の値'!J14</f>
        <v>89.57091775923719</v>
      </c>
      <c r="F13" s="387">
        <f>'I-第2図の値'!K14</f>
        <v>110.41931128103191</v>
      </c>
    </row>
  </sheetData>
  <phoneticPr fontId="15"/>
  <pageMargins left="0.7" right="0.7" top="0.75" bottom="0.75" header="0.3" footer="0.3"/>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076325-41EB-4CFA-91E3-0A2AF13530F4}">
  <sheetPr>
    <tabColor theme="0" tint="-0.499984740745262"/>
  </sheetPr>
  <dimension ref="B2:K14"/>
  <sheetViews>
    <sheetView workbookViewId="0">
      <selection activeCell="G5" sqref="G5:G14"/>
    </sheetView>
  </sheetViews>
  <sheetFormatPr defaultRowHeight="13.5" x14ac:dyDescent="0.15"/>
  <sheetData>
    <row r="2" spans="2:11" x14ac:dyDescent="0.15">
      <c r="B2" t="s">
        <v>756</v>
      </c>
    </row>
    <row r="3" spans="2:11" x14ac:dyDescent="0.15">
      <c r="B3" t="s">
        <v>757</v>
      </c>
    </row>
    <row r="4" spans="2:11" x14ac:dyDescent="0.15">
      <c r="C4" t="s">
        <v>54</v>
      </c>
      <c r="D4" t="s">
        <v>411</v>
      </c>
      <c r="E4" t="s">
        <v>13</v>
      </c>
      <c r="F4" t="s">
        <v>3</v>
      </c>
      <c r="G4" t="s">
        <v>698</v>
      </c>
      <c r="H4" t="s">
        <v>54</v>
      </c>
      <c r="I4" t="s">
        <v>411</v>
      </c>
      <c r="J4" t="s">
        <v>13</v>
      </c>
      <c r="K4" t="s">
        <v>3</v>
      </c>
    </row>
    <row r="5" spans="2:11" x14ac:dyDescent="0.15">
      <c r="B5" t="s">
        <v>782</v>
      </c>
      <c r="C5">
        <v>43741</v>
      </c>
      <c r="D5">
        <v>1108150</v>
      </c>
      <c r="E5">
        <v>1678</v>
      </c>
      <c r="F5">
        <v>85318835</v>
      </c>
      <c r="G5" t="str">
        <f xml:space="preserve"> IF(年の入力!$B$1-ROWS($A5:$A$14)+1&gt;2019,   "令和"&amp;IF(LEN(年の入力!$B$1-ROWS($A5:$A$14)+1-2018)&gt;=2,年の入力!$B$1-ROWS($A5:$A$14)+1-2018, DBCS(年の入力!$B$1-ROWS($A5:$A$14)+1-2018))&amp;"年", IF(年の入力!$B$1-ROWS($A5:$A$14)+1=2019,"令和元年","平成"&amp;年の入力!$B$1-ROWS($A5:$A$14)+1-1988&amp;"年" ))</f>
        <v>平成26年</v>
      </c>
      <c r="H5">
        <f>(C5/C$5)*100</f>
        <v>100</v>
      </c>
      <c r="I5">
        <f t="shared" ref="I5:K14" si="0">(D5/D$5)*100</f>
        <v>100</v>
      </c>
      <c r="J5">
        <f t="shared" si="0"/>
        <v>100</v>
      </c>
      <c r="K5">
        <f t="shared" si="0"/>
        <v>100</v>
      </c>
    </row>
    <row r="6" spans="2:11" x14ac:dyDescent="0.15">
      <c r="B6" t="s">
        <v>783</v>
      </c>
      <c r="C6">
        <v>39111</v>
      </c>
      <c r="D6">
        <v>1035581</v>
      </c>
      <c r="E6">
        <v>1563</v>
      </c>
      <c r="F6">
        <v>82520479</v>
      </c>
      <c r="G6" t="str">
        <f xml:space="preserve"> IF(年の入力!$B$1-ROWS($A6:$A$14)+1&gt;2019,   "令和"&amp;IF(LEN(年の入力!$B$1-ROWS($A6:$A$14)+1-2018)&gt;=2,年の入力!$B$1-ROWS($A6:$A$14)+1-2018, DBCS(年の入力!$B$1-ROWS($A6:$A$14)+1-2018))&amp;"年", IF(年の入力!$B$1-ROWS($A6:$A$14)+1=2019,"令和元年","平成"&amp;年の入力!$B$1-ROWS($A6:$A$14)+1-1988&amp;"年" ))</f>
        <v>平成27年</v>
      </c>
      <c r="H6">
        <f t="shared" ref="H6:H14" si="1">(C6/C$5)*100</f>
        <v>89.414965364303512</v>
      </c>
      <c r="I6">
        <f t="shared" si="0"/>
        <v>93.451337815277711</v>
      </c>
      <c r="J6">
        <f t="shared" si="0"/>
        <v>93.146603098927301</v>
      </c>
      <c r="K6">
        <f t="shared" si="0"/>
        <v>96.72011930308237</v>
      </c>
    </row>
    <row r="7" spans="2:11" x14ac:dyDescent="0.15">
      <c r="B7" t="s">
        <v>784</v>
      </c>
      <c r="C7">
        <v>36831</v>
      </c>
      <c r="D7">
        <v>1026481</v>
      </c>
      <c r="E7">
        <v>1452</v>
      </c>
      <c r="F7">
        <v>75233396</v>
      </c>
      <c r="G7" t="str">
        <f xml:space="preserve"> IF(年の入力!$B$1-ROWS($A7:$A$14)+1&gt;2019,   "令和"&amp;IF(LEN(年の入力!$B$1-ROWS($A7:$A$14)+1-2018)&gt;=2,年の入力!$B$1-ROWS($A7:$A$14)+1-2018, DBCS(年の入力!$B$1-ROWS($A7:$A$14)+1-2018))&amp;"年", IF(年の入力!$B$1-ROWS($A7:$A$14)+1=2019,"令和元年","平成"&amp;年の入力!$B$1-ROWS($A7:$A$14)+1-1988&amp;"年" ))</f>
        <v>平成28年</v>
      </c>
      <c r="H7">
        <f t="shared" si="1"/>
        <v>84.202464506984299</v>
      </c>
      <c r="I7">
        <f t="shared" si="0"/>
        <v>92.630149348012452</v>
      </c>
      <c r="J7">
        <f t="shared" si="0"/>
        <v>86.531585220500602</v>
      </c>
      <c r="K7">
        <f t="shared" si="0"/>
        <v>88.179117776280009</v>
      </c>
    </row>
    <row r="8" spans="2:11" x14ac:dyDescent="0.15">
      <c r="B8" t="s">
        <v>785</v>
      </c>
      <c r="C8">
        <v>39373</v>
      </c>
      <c r="D8">
        <v>1069932</v>
      </c>
      <c r="E8">
        <v>1456</v>
      </c>
      <c r="F8">
        <v>89322667</v>
      </c>
      <c r="G8" t="str">
        <f xml:space="preserve"> IF(年の入力!$B$1-ROWS($A8:$A$14)+1&gt;2019,   "令和"&amp;IF(LEN(年の入力!$B$1-ROWS($A8:$A$14)+1-2018)&gt;=2,年の入力!$B$1-ROWS($A8:$A$14)+1-2018, DBCS(年の入力!$B$1-ROWS($A8:$A$14)+1-2018))&amp;"年", IF(年の入力!$B$1-ROWS($A8:$A$14)+1=2019,"令和元年","平成"&amp;年の入力!$B$1-ROWS($A8:$A$14)+1-1988&amp;"年" ))</f>
        <v>平成29年</v>
      </c>
      <c r="H8">
        <f t="shared" si="1"/>
        <v>90.013945725977919</v>
      </c>
      <c r="I8">
        <f t="shared" si="0"/>
        <v>96.551188918467716</v>
      </c>
      <c r="J8">
        <f t="shared" si="0"/>
        <v>86.769964243146603</v>
      </c>
      <c r="K8">
        <f t="shared" si="0"/>
        <v>104.69278794066985</v>
      </c>
    </row>
    <row r="9" spans="2:11" x14ac:dyDescent="0.15">
      <c r="B9" t="s">
        <v>786</v>
      </c>
      <c r="C9">
        <v>37981</v>
      </c>
      <c r="D9">
        <v>1063583</v>
      </c>
      <c r="E9">
        <v>1427</v>
      </c>
      <c r="F9">
        <v>84627241</v>
      </c>
      <c r="G9" t="str">
        <f xml:space="preserve"> IF(年の入力!$B$1-ROWS($A9:$A$14)+1&gt;2019,   "令和"&amp;IF(LEN(年の入力!$B$1-ROWS($A9:$A$14)+1-2018)&gt;=2,年の入力!$B$1-ROWS($A9:$A$14)+1-2018, DBCS(年の入力!$B$1-ROWS($A9:$A$14)+1-2018))&amp;"年", IF(年の入力!$B$1-ROWS($A9:$A$14)+1=2019,"令和元年","平成"&amp;年の入力!$B$1-ROWS($A9:$A$14)+1-1988&amp;"年" ))</f>
        <v>平成30年</v>
      </c>
      <c r="H9">
        <f t="shared" si="1"/>
        <v>86.831576781509341</v>
      </c>
      <c r="I9">
        <f t="shared" si="0"/>
        <v>95.978252041691107</v>
      </c>
      <c r="J9">
        <f t="shared" si="0"/>
        <v>85.041716328963048</v>
      </c>
      <c r="K9">
        <f t="shared" si="0"/>
        <v>99.189400558505042</v>
      </c>
    </row>
    <row r="10" spans="2:11" x14ac:dyDescent="0.15">
      <c r="B10" t="s">
        <v>787</v>
      </c>
      <c r="C10">
        <v>37683</v>
      </c>
      <c r="D10">
        <v>1102687</v>
      </c>
      <c r="E10">
        <v>1486</v>
      </c>
      <c r="F10">
        <v>90800192</v>
      </c>
      <c r="G10" t="str">
        <f xml:space="preserve"> IF(年の入力!$B$1-ROWS($A10:$A$14)+1&gt;2019,   "令和"&amp;IF(LEN(年の入力!$B$1-ROWS($A10:$A$14)+1-2018)&gt;=2,年の入力!$B$1-ROWS($A10:$A$14)+1-2018, DBCS(年の入力!$B$1-ROWS($A10:$A$14)+1-2018))&amp;"年", IF(年の入力!$B$1-ROWS($A10:$A$14)+1=2019,"令和元年","平成"&amp;年の入力!$B$1-ROWS($A10:$A$14)+1-1988&amp;"年" ))</f>
        <v>令和元年</v>
      </c>
      <c r="H10">
        <f t="shared" si="1"/>
        <v>86.150293774719373</v>
      </c>
      <c r="I10">
        <f t="shared" si="0"/>
        <v>99.507016198168117</v>
      </c>
      <c r="J10">
        <f t="shared" si="0"/>
        <v>88.557806912991651</v>
      </c>
      <c r="K10">
        <f t="shared" si="0"/>
        <v>106.42455678162976</v>
      </c>
    </row>
    <row r="11" spans="2:11" x14ac:dyDescent="0.15">
      <c r="B11" t="s">
        <v>788</v>
      </c>
      <c r="C11">
        <v>34691</v>
      </c>
      <c r="D11">
        <v>1015053</v>
      </c>
      <c r="E11">
        <v>1326</v>
      </c>
      <c r="F11">
        <v>103739390</v>
      </c>
      <c r="G11" t="str">
        <f xml:space="preserve"> IF(年の入力!$B$1-ROWS($A11:$A$14)+1&gt;2019,   "令和"&amp;IF(LEN(年の入力!$B$1-ROWS($A11:$A$14)+1-2018)&gt;=2,年の入力!$B$1-ROWS($A11:$A$14)+1-2018, DBCS(年の入力!$B$1-ROWS($A11:$A$14)+1-2018))&amp;"年", IF(年の入力!$B$1-ROWS($A11:$A$14)+1=2019,"令和元年","平成"&amp;年の入力!$B$1-ROWS($A11:$A$14)+1-1988&amp;"年" ))</f>
        <v>令和２年</v>
      </c>
      <c r="H11">
        <f t="shared" si="1"/>
        <v>79.310029491781165</v>
      </c>
      <c r="I11">
        <f t="shared" si="0"/>
        <v>91.598881017912731</v>
      </c>
      <c r="J11">
        <f t="shared" si="0"/>
        <v>79.02264600715138</v>
      </c>
      <c r="K11">
        <f t="shared" si="0"/>
        <v>121.59025612574293</v>
      </c>
    </row>
    <row r="12" spans="2:11" x14ac:dyDescent="0.15">
      <c r="B12" t="s">
        <v>789</v>
      </c>
      <c r="C12">
        <v>35222</v>
      </c>
      <c r="D12">
        <v>992353</v>
      </c>
      <c r="E12">
        <v>1417</v>
      </c>
      <c r="F12">
        <v>104212628</v>
      </c>
      <c r="G12" t="str">
        <f xml:space="preserve"> IF(年の入力!$B$1-ROWS($A12:$A$14)+1&gt;2019,   "令和"&amp;IF(LEN(年の入力!$B$1-ROWS($A12:$A$14)+1-2018)&gt;=2,年の入力!$B$1-ROWS($A12:$A$14)+1-2018, DBCS(年の入力!$B$1-ROWS($A12:$A$14)+1-2018))&amp;"年", IF(年の入力!$B$1-ROWS($A12:$A$14)+1=2019,"令和元年","平成"&amp;年の入力!$B$1-ROWS($A12:$A$14)+1-1988&amp;"年" ))</f>
        <v>令和３年</v>
      </c>
      <c r="H12">
        <f t="shared" si="1"/>
        <v>80.523993507235772</v>
      </c>
      <c r="I12">
        <f t="shared" si="0"/>
        <v>89.550421874294997</v>
      </c>
      <c r="J12">
        <f t="shared" si="0"/>
        <v>84.445768772348032</v>
      </c>
      <c r="K12">
        <f t="shared" si="0"/>
        <v>122.14492614672949</v>
      </c>
    </row>
    <row r="13" spans="2:11" x14ac:dyDescent="0.15">
      <c r="B13" t="s">
        <v>790</v>
      </c>
      <c r="C13">
        <v>36314</v>
      </c>
      <c r="D13">
        <v>1064873</v>
      </c>
      <c r="E13">
        <v>1452</v>
      </c>
      <c r="F13">
        <v>101742714</v>
      </c>
      <c r="G13" t="str">
        <f xml:space="preserve"> IF(年の入力!$B$1-ROWS($A13:$A$14)+1&gt;2019,   "令和"&amp;IF(LEN(年の入力!$B$1-ROWS($A13:$A$14)+1-2018)&gt;=2,年の入力!$B$1-ROWS($A13:$A$14)+1-2018, DBCS(年の入力!$B$1-ROWS($A13:$A$14)+1-2018))&amp;"年", IF(年の入力!$B$1-ROWS($A13:$A$14)+1=2019,"令和元年","平成"&amp;年の入力!$B$1-ROWS($A13:$A$14)+1-1988&amp;"年" ))</f>
        <v>令和４年</v>
      </c>
      <c r="H13">
        <f t="shared" si="1"/>
        <v>83.020507075741293</v>
      </c>
      <c r="I13">
        <f t="shared" si="0"/>
        <v>96.094662274962772</v>
      </c>
      <c r="J13">
        <f t="shared" si="0"/>
        <v>86.531585220500602</v>
      </c>
      <c r="K13">
        <f t="shared" si="0"/>
        <v>119.25000382389189</v>
      </c>
    </row>
    <row r="14" spans="2:11" x14ac:dyDescent="0.15">
      <c r="B14" t="s">
        <v>791</v>
      </c>
      <c r="C14">
        <v>38672</v>
      </c>
      <c r="D14">
        <v>1022440</v>
      </c>
      <c r="E14">
        <v>1503</v>
      </c>
      <c r="F14">
        <v>94208470</v>
      </c>
      <c r="G14" t="str">
        <f xml:space="preserve"> IF(年の入力!$B$1-ROWS($A14:$A$14)+1&gt;2019,   "令和"&amp;IF(LEN(年の入力!$B$1-ROWS($A14:$A$14)+1-2018)&gt;=2,年の入力!$B$1-ROWS($A14:$A$14)+1-2018, DBCS(年の入力!$B$1-ROWS($A14:$A$14)+1-2018))&amp;"年", IF(年の入力!$B$1-ROWS($A14:$A$14)+1=2019,"令和元年","平成"&amp;年の入力!$B$1-ROWS($A14:$A$14)+1-1988&amp;"年" ))</f>
        <v>令和５年</v>
      </c>
      <c r="H14">
        <f t="shared" si="1"/>
        <v>88.411330330810912</v>
      </c>
      <c r="I14">
        <f t="shared" si="0"/>
        <v>92.265487524252137</v>
      </c>
      <c r="J14">
        <f t="shared" si="0"/>
        <v>89.57091775923719</v>
      </c>
      <c r="K14">
        <f t="shared" si="0"/>
        <v>110.41931128103191</v>
      </c>
    </row>
  </sheetData>
  <phoneticPr fontId="15"/>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tabColor rgb="FF00B0F0"/>
  </sheetPr>
  <dimension ref="B1:D19"/>
  <sheetViews>
    <sheetView zoomScaleNormal="100" zoomScaleSheetLayoutView="100" workbookViewId="0">
      <selection activeCell="B1" sqref="B1"/>
    </sheetView>
  </sheetViews>
  <sheetFormatPr defaultColWidth="9" defaultRowHeight="13.5" x14ac:dyDescent="0.15"/>
  <cols>
    <col min="1" max="1" width="0.375" style="12" customWidth="1"/>
    <col min="2" max="2" width="16.5" style="12" customWidth="1"/>
    <col min="3" max="16384" width="9" style="12"/>
  </cols>
  <sheetData>
    <row r="1" spans="2:4" x14ac:dyDescent="0.15">
      <c r="B1" s="12" t="str">
        <f>"概況_第３表　業態別の火災件数"&amp;"【令和"&amp;IF(LEN(年の入力!$B$1-2018)&gt;=2,年の入力!$B$1-2018, DBCS(年の入力!$B$1-2018))&amp;"年】"</f>
        <v>概況_第３表　業態別の火災件数【令和５年】</v>
      </c>
    </row>
    <row r="2" spans="2:4" ht="2.25" customHeight="1" x14ac:dyDescent="0.15"/>
    <row r="3" spans="2:4" x14ac:dyDescent="0.15">
      <c r="B3" s="13" t="s">
        <v>33</v>
      </c>
      <c r="C3" s="13" t="s">
        <v>36</v>
      </c>
      <c r="D3" s="13" t="s">
        <v>35</v>
      </c>
    </row>
    <row r="4" spans="2:4" x14ac:dyDescent="0.15">
      <c r="B4" s="14" t="s">
        <v>600</v>
      </c>
      <c r="C4" s="15">
        <v>789</v>
      </c>
      <c r="D4" s="16">
        <v>2.040235829540753</v>
      </c>
    </row>
    <row r="5" spans="2:4" x14ac:dyDescent="0.15">
      <c r="B5" s="14" t="s">
        <v>601</v>
      </c>
      <c r="C5" s="15">
        <v>50</v>
      </c>
      <c r="D5" s="16">
        <v>0.129292511377741</v>
      </c>
    </row>
    <row r="6" spans="2:4" x14ac:dyDescent="0.15">
      <c r="B6" s="14" t="s">
        <v>602</v>
      </c>
      <c r="C6" s="15">
        <v>49</v>
      </c>
      <c r="D6" s="16">
        <v>0.12670666115018617</v>
      </c>
    </row>
    <row r="7" spans="2:4" x14ac:dyDescent="0.15">
      <c r="B7" s="14" t="s">
        <v>603</v>
      </c>
      <c r="C7" s="15">
        <v>33</v>
      </c>
      <c r="D7" s="16">
        <v>8.5333057509309057E-2</v>
      </c>
    </row>
    <row r="8" spans="2:4" x14ac:dyDescent="0.15">
      <c r="B8" s="14" t="s">
        <v>604</v>
      </c>
      <c r="C8" s="15">
        <v>745</v>
      </c>
      <c r="D8" s="16">
        <v>1.926458419528341</v>
      </c>
    </row>
    <row r="9" spans="2:4" x14ac:dyDescent="0.15">
      <c r="B9" s="14" t="s">
        <v>605</v>
      </c>
      <c r="C9" s="15">
        <v>1805</v>
      </c>
      <c r="D9" s="16">
        <v>4.6674596607364505</v>
      </c>
    </row>
    <row r="10" spans="2:4" x14ac:dyDescent="0.15">
      <c r="B10" s="14" t="s">
        <v>606</v>
      </c>
      <c r="C10" s="15">
        <v>302</v>
      </c>
      <c r="D10" s="16">
        <v>0.78092676872155564</v>
      </c>
    </row>
    <row r="11" spans="2:4" x14ac:dyDescent="0.15">
      <c r="B11" s="14" t="s">
        <v>607</v>
      </c>
      <c r="C11" s="15">
        <v>908</v>
      </c>
      <c r="D11" s="16">
        <v>2.3479520066197765</v>
      </c>
    </row>
    <row r="12" spans="2:4" x14ac:dyDescent="0.15">
      <c r="B12" s="14" t="s">
        <v>608</v>
      </c>
      <c r="C12" s="15">
        <v>1237</v>
      </c>
      <c r="D12" s="16">
        <v>3.1986967314853123</v>
      </c>
    </row>
    <row r="13" spans="2:4" x14ac:dyDescent="0.15">
      <c r="B13" s="14" t="s">
        <v>609</v>
      </c>
      <c r="C13" s="15">
        <v>32</v>
      </c>
      <c r="D13" s="16">
        <v>8.2747207281754234E-2</v>
      </c>
    </row>
    <row r="14" spans="2:4" x14ac:dyDescent="0.15">
      <c r="B14" s="14" t="s">
        <v>610</v>
      </c>
      <c r="C14" s="15">
        <v>150</v>
      </c>
      <c r="D14" s="16">
        <v>0.38787753413322301</v>
      </c>
    </row>
    <row r="15" spans="2:4" x14ac:dyDescent="0.15">
      <c r="B15" s="14" t="s">
        <v>611</v>
      </c>
      <c r="C15" s="15">
        <v>4621</v>
      </c>
      <c r="D15" s="16">
        <v>11.949213901530824</v>
      </c>
    </row>
    <row r="16" spans="2:4" x14ac:dyDescent="0.15">
      <c r="B16" s="14" t="s">
        <v>612</v>
      </c>
      <c r="C16" s="15">
        <v>300</v>
      </c>
      <c r="D16" s="16">
        <v>0.77575506826644602</v>
      </c>
    </row>
    <row r="17" spans="2:4" x14ac:dyDescent="0.15">
      <c r="B17" s="14" t="s">
        <v>613</v>
      </c>
      <c r="C17" s="15">
        <v>74</v>
      </c>
      <c r="D17" s="16">
        <v>0.1913529168390567</v>
      </c>
    </row>
    <row r="18" spans="2:4" x14ac:dyDescent="0.15">
      <c r="B18" s="14" t="s">
        <v>614</v>
      </c>
      <c r="C18" s="15">
        <v>27577</v>
      </c>
      <c r="D18" s="16">
        <v>71.309991725279275</v>
      </c>
    </row>
    <row r="19" spans="2:4" x14ac:dyDescent="0.15">
      <c r="B19" s="13" t="s">
        <v>34</v>
      </c>
      <c r="C19" s="15">
        <v>38672</v>
      </c>
      <c r="D19" s="16">
        <v>100</v>
      </c>
    </row>
  </sheetData>
  <phoneticPr fontId="15"/>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tabColor rgb="FF00B0F0"/>
  </sheetPr>
  <dimension ref="A1:F25"/>
  <sheetViews>
    <sheetView zoomScaleNormal="100" zoomScaleSheetLayoutView="100" workbookViewId="0">
      <selection activeCell="B1" sqref="B1"/>
    </sheetView>
  </sheetViews>
  <sheetFormatPr defaultColWidth="9" defaultRowHeight="13.5" x14ac:dyDescent="0.15"/>
  <cols>
    <col min="1" max="1" width="0.375" style="12" customWidth="1"/>
    <col min="2" max="3" width="17.75" style="12" customWidth="1"/>
    <col min="4" max="4" width="7.25" style="12" customWidth="1"/>
    <col min="5" max="6" width="11.625" style="12" bestFit="1" customWidth="1"/>
    <col min="7" max="16384" width="9" style="12"/>
  </cols>
  <sheetData>
    <row r="1" spans="1:6" x14ac:dyDescent="0.15">
      <c r="A1" s="12" t="s">
        <v>31</v>
      </c>
      <c r="B1" s="12" t="s">
        <v>573</v>
      </c>
    </row>
    <row r="2" spans="1:6" ht="2.25" customHeight="1" thickBot="1" x14ac:dyDescent="0.2"/>
    <row r="3" spans="1:6" ht="14.25" thickBot="1" x14ac:dyDescent="0.2">
      <c r="B3" s="418" t="s">
        <v>33</v>
      </c>
      <c r="C3" s="419"/>
      <c r="D3" s="17" t="s">
        <v>575</v>
      </c>
      <c r="E3" s="17" t="str">
        <f>"令和"&amp;IF(LEN(年の入力!$B$1-2018)&gt;=2,年の入力!$B$1-2018, DBCS(年の入力!$B$1-2018))&amp;"年"</f>
        <v>令和５年</v>
      </c>
      <c r="F3" s="18" t="str">
        <f>"令和"&amp;IF(LEN(年の入力!$B$1-1-2018)&gt;=2,年の入力!$B$1-2018, DBCS(年の入力!$B$1-1-2018))&amp;"年"</f>
        <v>令和４年</v>
      </c>
    </row>
    <row r="4" spans="1:6" x14ac:dyDescent="0.15">
      <c r="B4" s="420" t="s">
        <v>45</v>
      </c>
      <c r="C4" s="19" t="s">
        <v>31</v>
      </c>
      <c r="D4" s="20" t="s">
        <v>576</v>
      </c>
      <c r="E4" s="21">
        <v>105.95068493150686</v>
      </c>
      <c r="F4" s="22">
        <v>99.490410958904107</v>
      </c>
    </row>
    <row r="5" spans="1:6" x14ac:dyDescent="0.15">
      <c r="B5" s="421"/>
      <c r="C5" s="23" t="s">
        <v>3</v>
      </c>
      <c r="D5" s="24" t="s">
        <v>580</v>
      </c>
      <c r="E5" s="25">
        <v>258.105397260274</v>
      </c>
      <c r="F5" s="26">
        <v>278.74716164383563</v>
      </c>
    </row>
    <row r="6" spans="1:6" x14ac:dyDescent="0.15">
      <c r="B6" s="421"/>
      <c r="C6" s="23" t="s">
        <v>24</v>
      </c>
      <c r="D6" s="24" t="s">
        <v>577</v>
      </c>
      <c r="E6" s="25">
        <v>81.249315068493146</v>
      </c>
      <c r="F6" s="26">
        <v>78.890410958904113</v>
      </c>
    </row>
    <row r="7" spans="1:6" x14ac:dyDescent="0.15">
      <c r="B7" s="421"/>
      <c r="C7" s="23" t="s">
        <v>18</v>
      </c>
      <c r="D7" s="24" t="s">
        <v>17</v>
      </c>
      <c r="E7" s="25">
        <v>2801.205479452055</v>
      </c>
      <c r="F7" s="26">
        <v>2917.4602739726029</v>
      </c>
    </row>
    <row r="8" spans="1:6" x14ac:dyDescent="0.15">
      <c r="B8" s="421"/>
      <c r="C8" s="23" t="s">
        <v>16</v>
      </c>
      <c r="D8" s="24" t="s">
        <v>17</v>
      </c>
      <c r="E8" s="25">
        <v>342.1123287671233</v>
      </c>
      <c r="F8" s="26">
        <v>263.43287671232878</v>
      </c>
    </row>
    <row r="9" spans="1:6" x14ac:dyDescent="0.15">
      <c r="B9" s="421"/>
      <c r="C9" s="23" t="s">
        <v>15</v>
      </c>
      <c r="D9" s="24" t="s">
        <v>14</v>
      </c>
      <c r="E9" s="25">
        <v>231.17534246575343</v>
      </c>
      <c r="F9" s="26">
        <v>165.8</v>
      </c>
    </row>
    <row r="10" spans="1:6" x14ac:dyDescent="0.15">
      <c r="B10" s="421"/>
      <c r="C10" s="23" t="s">
        <v>10</v>
      </c>
      <c r="D10" s="24" t="s">
        <v>579</v>
      </c>
      <c r="E10" s="25">
        <v>51.731506849315068</v>
      </c>
      <c r="F10" s="26">
        <v>50.452054794520549</v>
      </c>
    </row>
    <row r="11" spans="1:6" x14ac:dyDescent="0.15">
      <c r="B11" s="421"/>
      <c r="C11" s="23" t="s">
        <v>5</v>
      </c>
      <c r="D11" s="24" t="s">
        <v>578</v>
      </c>
      <c r="E11" s="25">
        <v>107.25205479452055</v>
      </c>
      <c r="F11" s="26">
        <v>105.36438356164383</v>
      </c>
    </row>
    <row r="12" spans="1:6" x14ac:dyDescent="0.15">
      <c r="B12" s="421"/>
      <c r="C12" s="23" t="s">
        <v>13</v>
      </c>
      <c r="D12" s="24" t="s">
        <v>578</v>
      </c>
      <c r="E12" s="27">
        <v>4.117808219178082</v>
      </c>
      <c r="F12" s="28">
        <v>3.978082191780822</v>
      </c>
    </row>
    <row r="13" spans="1:6" ht="14.25" thickBot="1" x14ac:dyDescent="0.2">
      <c r="B13" s="422"/>
      <c r="C13" s="29" t="s">
        <v>11</v>
      </c>
      <c r="D13" s="30" t="s">
        <v>578</v>
      </c>
      <c r="E13" s="31">
        <v>15.797260273972602</v>
      </c>
      <c r="F13" s="32">
        <v>15.753424657534246</v>
      </c>
    </row>
    <row r="14" spans="1:6" ht="14.25" thickBot="1" x14ac:dyDescent="0.2">
      <c r="B14" s="33" t="s">
        <v>44</v>
      </c>
      <c r="C14" s="34" t="s">
        <v>615</v>
      </c>
      <c r="D14" s="35" t="s">
        <v>576</v>
      </c>
      <c r="E14" s="36">
        <v>57.463013698630135</v>
      </c>
      <c r="F14" s="37">
        <v>55.252054794520546</v>
      </c>
    </row>
    <row r="15" spans="1:6" ht="14.25" thickBot="1" x14ac:dyDescent="0.2">
      <c r="B15" s="38" t="s">
        <v>43</v>
      </c>
      <c r="C15" s="39" t="s">
        <v>616</v>
      </c>
      <c r="D15" s="17" t="s">
        <v>576</v>
      </c>
      <c r="E15" s="40">
        <v>3.558904109589041</v>
      </c>
      <c r="F15" s="41">
        <v>3.3945205479452056</v>
      </c>
    </row>
    <row r="16" spans="1:6" ht="14.25" thickBot="1" x14ac:dyDescent="0.2">
      <c r="B16" s="42" t="s">
        <v>42</v>
      </c>
      <c r="C16" s="43" t="s">
        <v>3</v>
      </c>
      <c r="D16" s="44" t="s">
        <v>588</v>
      </c>
      <c r="E16" s="45">
        <v>243.60899358709145</v>
      </c>
      <c r="F16" s="46">
        <v>280.17490224155972</v>
      </c>
    </row>
    <row r="17" spans="2:6" x14ac:dyDescent="0.15">
      <c r="B17" s="420" t="s">
        <v>41</v>
      </c>
      <c r="C17" s="409" t="s">
        <v>617</v>
      </c>
      <c r="D17" s="47" t="s">
        <v>588</v>
      </c>
      <c r="E17" s="48">
        <v>391.15257938399924</v>
      </c>
      <c r="F17" s="49">
        <v>472.69374225219423</v>
      </c>
    </row>
    <row r="18" spans="2:6" x14ac:dyDescent="0.15">
      <c r="B18" s="421"/>
      <c r="C18" s="23" t="s">
        <v>18</v>
      </c>
      <c r="D18" s="24" t="s">
        <v>17</v>
      </c>
      <c r="E18" s="27">
        <v>48.747973681701154</v>
      </c>
      <c r="F18" s="28">
        <v>52.802747062032033</v>
      </c>
    </row>
    <row r="19" spans="2:6" x14ac:dyDescent="0.15">
      <c r="B19" s="421"/>
      <c r="C19" s="23" t="s">
        <v>16</v>
      </c>
      <c r="D19" s="24" t="s">
        <v>17</v>
      </c>
      <c r="E19" s="27">
        <v>5.953609230475827</v>
      </c>
      <c r="F19" s="28">
        <v>4.7678385481231711</v>
      </c>
    </row>
    <row r="20" spans="2:6" x14ac:dyDescent="0.15">
      <c r="B20" s="421"/>
      <c r="C20" s="23" t="s">
        <v>24</v>
      </c>
      <c r="D20" s="24" t="s">
        <v>577</v>
      </c>
      <c r="E20" s="27">
        <v>1.4139410698960617</v>
      </c>
      <c r="F20" s="28">
        <v>1.4278276392125751</v>
      </c>
    </row>
    <row r="21" spans="2:6" x14ac:dyDescent="0.15">
      <c r="B21" s="421"/>
      <c r="C21" s="23" t="s">
        <v>10</v>
      </c>
      <c r="D21" s="24" t="s">
        <v>579</v>
      </c>
      <c r="E21" s="27">
        <v>0.90025746161914755</v>
      </c>
      <c r="F21" s="28">
        <v>0.91312540288590271</v>
      </c>
    </row>
    <row r="22" spans="2:6" ht="14.25" thickBot="1" x14ac:dyDescent="0.2">
      <c r="B22" s="423"/>
      <c r="C22" s="50" t="s">
        <v>5</v>
      </c>
      <c r="D22" s="51" t="s">
        <v>578</v>
      </c>
      <c r="E22" s="52">
        <v>1.866453704586631</v>
      </c>
      <c r="F22" s="53">
        <v>1.9069767441860466</v>
      </c>
    </row>
    <row r="23" spans="2:6" x14ac:dyDescent="0.15">
      <c r="B23" s="424" t="s">
        <v>38</v>
      </c>
      <c r="C23" s="19" t="s">
        <v>618</v>
      </c>
      <c r="D23" s="20" t="s">
        <v>588</v>
      </c>
      <c r="E23" s="54">
        <v>9.6371824480369526</v>
      </c>
      <c r="F23" s="55">
        <v>27.81904761904762</v>
      </c>
    </row>
    <row r="24" spans="2:6" ht="14.25" thickBot="1" x14ac:dyDescent="0.2">
      <c r="B24" s="423"/>
      <c r="C24" s="50" t="s">
        <v>15</v>
      </c>
      <c r="D24" s="51" t="s">
        <v>14</v>
      </c>
      <c r="E24" s="52">
        <v>64.956889915319479</v>
      </c>
      <c r="F24" s="53">
        <v>48.843422114608558</v>
      </c>
    </row>
    <row r="25" spans="2:6" x14ac:dyDescent="0.15">
      <c r="B25" s="12" t="s">
        <v>683</v>
      </c>
    </row>
  </sheetData>
  <mergeCells count="4">
    <mergeCell ref="B3:C3"/>
    <mergeCell ref="B4:B13"/>
    <mergeCell ref="B17:B22"/>
    <mergeCell ref="B23:B24"/>
  </mergeCells>
  <phoneticPr fontId="15"/>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tabColor rgb="FF00B0F0"/>
  </sheetPr>
  <dimension ref="B1:F11"/>
  <sheetViews>
    <sheetView zoomScaleNormal="100" zoomScaleSheetLayoutView="100" workbookViewId="0">
      <selection activeCell="B1" sqref="B1"/>
    </sheetView>
  </sheetViews>
  <sheetFormatPr defaultColWidth="9" defaultRowHeight="13.5" x14ac:dyDescent="0.15"/>
  <cols>
    <col min="1" max="1" width="0.375" style="12" customWidth="1"/>
    <col min="2" max="2" width="15.125" style="12" customWidth="1"/>
    <col min="3" max="3" width="9.625" style="12" bestFit="1" customWidth="1"/>
    <col min="4" max="4" width="9.625" style="12" customWidth="1"/>
    <col min="5" max="5" width="9.625" style="12" bestFit="1" customWidth="1"/>
    <col min="6" max="16384" width="9" style="12"/>
  </cols>
  <sheetData>
    <row r="1" spans="2:6" x14ac:dyDescent="0.15">
      <c r="B1" s="12" t="s">
        <v>572</v>
      </c>
    </row>
    <row r="2" spans="2:6" ht="2.25" customHeight="1" x14ac:dyDescent="0.15"/>
    <row r="3" spans="2:6" x14ac:dyDescent="0.15">
      <c r="B3" s="425"/>
      <c r="C3" s="425" t="str">
        <f>"令和"&amp;IF(LEN(年の入力!$B$1-2018)&gt;=2,年の入力!$B$1-2018, DBCS(年の入力!$B$1-2018))&amp;"年"</f>
        <v>令和５年</v>
      </c>
      <c r="D3" s="425"/>
      <c r="E3" s="425" t="str">
        <f>"令和"&amp;IF(LEN(年の入力!$B$1-1-2018)&gt;=2,年の入力!$B$1-2018, DBCS(年の入力!$B$1-1-2018))&amp;"年"</f>
        <v>令和４年</v>
      </c>
      <c r="F3" s="425"/>
    </row>
    <row r="4" spans="2:6" x14ac:dyDescent="0.15">
      <c r="B4" s="425"/>
      <c r="C4" s="13" t="s">
        <v>589</v>
      </c>
      <c r="D4" s="13" t="s">
        <v>590</v>
      </c>
      <c r="E4" s="13" t="s">
        <v>589</v>
      </c>
      <c r="F4" s="13" t="s">
        <v>590</v>
      </c>
    </row>
    <row r="5" spans="2:6" x14ac:dyDescent="0.15">
      <c r="B5" s="56" t="s">
        <v>52</v>
      </c>
      <c r="C5" s="15">
        <v>20974</v>
      </c>
      <c r="D5" s="16">
        <v>54.235622672734799</v>
      </c>
      <c r="E5" s="15">
        <v>20167</v>
      </c>
      <c r="F5" s="16">
        <v>55.535055350553506</v>
      </c>
    </row>
    <row r="6" spans="2:6" x14ac:dyDescent="0.15">
      <c r="B6" s="56" t="s">
        <v>51</v>
      </c>
      <c r="C6" s="15">
        <v>1299</v>
      </c>
      <c r="D6" s="16">
        <v>3.3590194455937112</v>
      </c>
      <c r="E6" s="15">
        <v>1239</v>
      </c>
      <c r="F6" s="16">
        <v>3.4119072534008921</v>
      </c>
    </row>
    <row r="7" spans="2:6" x14ac:dyDescent="0.15">
      <c r="B7" s="56" t="s">
        <v>50</v>
      </c>
      <c r="C7" s="15">
        <v>3521</v>
      </c>
      <c r="D7" s="16">
        <v>9.1047786512205207</v>
      </c>
      <c r="E7" s="15">
        <v>3409</v>
      </c>
      <c r="F7" s="16">
        <v>9.3875640248939813</v>
      </c>
    </row>
    <row r="8" spans="2:6" x14ac:dyDescent="0.15">
      <c r="B8" s="56" t="s">
        <v>49</v>
      </c>
      <c r="C8" s="15">
        <v>58</v>
      </c>
      <c r="D8" s="16">
        <v>0.14997931319817956</v>
      </c>
      <c r="E8" s="15">
        <v>78</v>
      </c>
      <c r="F8" s="16">
        <v>0.2147931927080465</v>
      </c>
    </row>
    <row r="9" spans="2:6" x14ac:dyDescent="0.15">
      <c r="B9" s="56" t="s">
        <v>48</v>
      </c>
      <c r="C9" s="15">
        <v>1</v>
      </c>
      <c r="D9" s="16">
        <v>2.5858502275548198E-3</v>
      </c>
      <c r="E9" s="15">
        <v>2</v>
      </c>
      <c r="F9" s="16">
        <v>5.5075177617447818E-3</v>
      </c>
    </row>
    <row r="10" spans="2:6" x14ac:dyDescent="0.15">
      <c r="B10" s="56" t="s">
        <v>47</v>
      </c>
      <c r="C10" s="15">
        <v>12819</v>
      </c>
      <c r="D10" s="16">
        <v>33.148014067025237</v>
      </c>
      <c r="E10" s="15">
        <v>11419</v>
      </c>
      <c r="F10" s="16">
        <v>31.44517266068183</v>
      </c>
    </row>
    <row r="11" spans="2:6" x14ac:dyDescent="0.15">
      <c r="B11" s="13" t="s">
        <v>46</v>
      </c>
      <c r="C11" s="15">
        <v>38672</v>
      </c>
      <c r="D11" s="16">
        <v>100</v>
      </c>
      <c r="E11" s="15">
        <v>36314</v>
      </c>
      <c r="F11" s="16">
        <v>100</v>
      </c>
    </row>
  </sheetData>
  <mergeCells count="3">
    <mergeCell ref="B3:B4"/>
    <mergeCell ref="C3:D3"/>
    <mergeCell ref="E3:F3"/>
  </mergeCells>
  <phoneticPr fontId="15"/>
  <pageMargins left="0.7" right="0.7" top="0.75" bottom="0.75" header="0.3" footer="0.3"/>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rgb="FF00B0F0"/>
  </sheetPr>
  <dimension ref="B1:J9"/>
  <sheetViews>
    <sheetView zoomScaleNormal="100" zoomScaleSheetLayoutView="100" workbookViewId="0">
      <selection activeCell="B1" sqref="B1"/>
    </sheetView>
  </sheetViews>
  <sheetFormatPr defaultColWidth="9" defaultRowHeight="13.5" x14ac:dyDescent="0.15"/>
  <cols>
    <col min="1" max="1" width="0.375" style="12" customWidth="1"/>
    <col min="2" max="2" width="20.625" style="12" customWidth="1"/>
    <col min="3" max="4" width="10.5" style="12" customWidth="1"/>
    <col min="5" max="5" width="12.25" style="12" customWidth="1"/>
    <col min="6" max="8" width="10.5" style="12" customWidth="1"/>
    <col min="9" max="9" width="12.25" style="12" customWidth="1"/>
    <col min="10" max="10" width="10.5" style="12" customWidth="1"/>
    <col min="11" max="16384" width="9" style="12"/>
  </cols>
  <sheetData>
    <row r="1" spans="2:10" x14ac:dyDescent="0.15">
      <c r="B1" s="12" t="s">
        <v>571</v>
      </c>
    </row>
    <row r="2" spans="2:10" ht="2.25" customHeight="1" thickBot="1" x14ac:dyDescent="0.2"/>
    <row r="3" spans="2:10" ht="27" customHeight="1" thickBot="1" x14ac:dyDescent="0.2">
      <c r="B3" s="428"/>
      <c r="C3" s="418" t="str">
        <f>"令和"&amp;IF(LEN(年の入力!$B$1-2018)&gt;=2,年の入力!$B$1-2018, DBCS(年の入力!$B$1-2018))&amp;"年"</f>
        <v>令和５年</v>
      </c>
      <c r="D3" s="426"/>
      <c r="E3" s="426"/>
      <c r="F3" s="419"/>
      <c r="G3" s="418" t="str">
        <f>"令和"&amp;IF(LEN(年の入力!$B$1-1-2018)&gt;=2,年の入力!$B$1-2018, DBCS(年の入力!$B$1-1-2018))&amp;"年"</f>
        <v>令和４年</v>
      </c>
      <c r="H3" s="426"/>
      <c r="I3" s="426"/>
      <c r="J3" s="427"/>
    </row>
    <row r="4" spans="2:10" ht="38.25" customHeight="1" thickBot="1" x14ac:dyDescent="0.2">
      <c r="B4" s="429"/>
      <c r="C4" s="57" t="s">
        <v>57</v>
      </c>
      <c r="D4" s="58" t="s">
        <v>35</v>
      </c>
      <c r="E4" s="59" t="s">
        <v>56</v>
      </c>
      <c r="F4" s="60" t="s">
        <v>35</v>
      </c>
      <c r="G4" s="61" t="s">
        <v>57</v>
      </c>
      <c r="H4" s="58" t="s">
        <v>35</v>
      </c>
      <c r="I4" s="59" t="s">
        <v>56</v>
      </c>
      <c r="J4" s="62" t="s">
        <v>35</v>
      </c>
    </row>
    <row r="5" spans="2:10" ht="21.75" customHeight="1" x14ac:dyDescent="0.15">
      <c r="B5" s="63" t="s">
        <v>479</v>
      </c>
      <c r="C5" s="64">
        <v>11244</v>
      </c>
      <c r="D5" s="65">
        <v>29.075299958626395</v>
      </c>
      <c r="E5" s="66">
        <v>26793782</v>
      </c>
      <c r="F5" s="67">
        <v>28.440948037899354</v>
      </c>
      <c r="G5" s="68">
        <v>10731</v>
      </c>
      <c r="H5" s="65">
        <v>29.550586550641629</v>
      </c>
      <c r="I5" s="66">
        <v>27118636</v>
      </c>
      <c r="J5" s="69">
        <v>26.654130732152474</v>
      </c>
    </row>
    <row r="6" spans="2:10" ht="21.75" customHeight="1" x14ac:dyDescent="0.15">
      <c r="B6" s="70" t="s">
        <v>480</v>
      </c>
      <c r="C6" s="71">
        <v>8119</v>
      </c>
      <c r="D6" s="16">
        <v>20.994517997517583</v>
      </c>
      <c r="E6" s="15">
        <v>23713444</v>
      </c>
      <c r="F6" s="72">
        <v>25.171244156709051</v>
      </c>
      <c r="G6" s="73">
        <v>7368</v>
      </c>
      <c r="H6" s="16">
        <v>20.289695434267777</v>
      </c>
      <c r="I6" s="15">
        <v>27635749</v>
      </c>
      <c r="J6" s="74">
        <v>27.162386291366282</v>
      </c>
    </row>
    <row r="7" spans="2:10" ht="21.75" customHeight="1" x14ac:dyDescent="0.15">
      <c r="B7" s="70" t="s">
        <v>481</v>
      </c>
      <c r="C7" s="71">
        <v>8523</v>
      </c>
      <c r="D7" s="16">
        <v>22.039201489449731</v>
      </c>
      <c r="E7" s="15">
        <v>18522270</v>
      </c>
      <c r="F7" s="72">
        <v>19.660939191561013</v>
      </c>
      <c r="G7" s="73">
        <v>7625</v>
      </c>
      <c r="H7" s="16">
        <v>20.997411466651979</v>
      </c>
      <c r="I7" s="15">
        <v>21441268</v>
      </c>
      <c r="J7" s="74">
        <v>21.074008306874926</v>
      </c>
    </row>
    <row r="8" spans="2:10" ht="21.75" customHeight="1" thickBot="1" x14ac:dyDescent="0.2">
      <c r="B8" s="75" t="s">
        <v>482</v>
      </c>
      <c r="C8" s="76">
        <v>10786</v>
      </c>
      <c r="D8" s="77">
        <v>27.890980554406287</v>
      </c>
      <c r="E8" s="78">
        <v>25178974</v>
      </c>
      <c r="F8" s="79">
        <v>26.726868613830586</v>
      </c>
      <c r="G8" s="80">
        <v>10590</v>
      </c>
      <c r="H8" s="77">
        <v>29.162306548438622</v>
      </c>
      <c r="I8" s="78">
        <v>25547061</v>
      </c>
      <c r="J8" s="81">
        <v>25.109474669606318</v>
      </c>
    </row>
    <row r="9" spans="2:10" ht="21.75" customHeight="1" thickBot="1" x14ac:dyDescent="0.2">
      <c r="B9" s="44" t="s">
        <v>34</v>
      </c>
      <c r="C9" s="82">
        <v>38672</v>
      </c>
      <c r="D9" s="83">
        <v>100</v>
      </c>
      <c r="E9" s="84">
        <v>94208470</v>
      </c>
      <c r="F9" s="85">
        <v>100</v>
      </c>
      <c r="G9" s="86">
        <v>36314</v>
      </c>
      <c r="H9" s="83">
        <v>100</v>
      </c>
      <c r="I9" s="84">
        <v>101742714</v>
      </c>
      <c r="J9" s="87">
        <v>100</v>
      </c>
    </row>
  </sheetData>
  <mergeCells count="3">
    <mergeCell ref="C3:F3"/>
    <mergeCell ref="G3:J3"/>
    <mergeCell ref="B3:B4"/>
  </mergeCells>
  <phoneticPr fontId="15"/>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tabColor rgb="FF00B0F0"/>
  </sheetPr>
  <dimension ref="B1:E10"/>
  <sheetViews>
    <sheetView zoomScaleNormal="100" zoomScaleSheetLayoutView="100" workbookViewId="0">
      <selection activeCell="B1" sqref="B1"/>
    </sheetView>
  </sheetViews>
  <sheetFormatPr defaultColWidth="9" defaultRowHeight="13.5" x14ac:dyDescent="0.15"/>
  <cols>
    <col min="1" max="1" width="0.375" style="12" customWidth="1"/>
    <col min="2" max="2" width="13.625" style="12" customWidth="1"/>
    <col min="3" max="3" width="9" style="12"/>
    <col min="4" max="4" width="15.125" style="12" bestFit="1" customWidth="1"/>
    <col min="5" max="5" width="11.625" style="12" bestFit="1" customWidth="1"/>
    <col min="6" max="16384" width="9" style="12"/>
  </cols>
  <sheetData>
    <row r="1" spans="2:5" x14ac:dyDescent="0.15">
      <c r="B1" s="12" t="str">
        <f>"概況_第７表　火災警報発令状況別出火件数"&amp;"【令和"&amp;IF(LEN(年の入力!$B$1-2018)&gt;=2,年の入力!$B$1-2018, DBCS(年の入力!$B$1-2018))&amp;"年】"</f>
        <v>概況_第７表　火災警報発令状況別出火件数【令和５年】</v>
      </c>
    </row>
    <row r="2" spans="2:5" ht="2.25" customHeight="1" x14ac:dyDescent="0.15"/>
    <row r="3" spans="2:5" x14ac:dyDescent="0.15">
      <c r="B3" s="14"/>
      <c r="C3" s="13" t="s">
        <v>31</v>
      </c>
      <c r="D3" s="13" t="s">
        <v>59</v>
      </c>
      <c r="E3" s="13" t="s">
        <v>58</v>
      </c>
    </row>
    <row r="4" spans="2:5" x14ac:dyDescent="0.15">
      <c r="B4" s="14" t="s">
        <v>52</v>
      </c>
      <c r="C4" s="15">
        <v>20974</v>
      </c>
      <c r="D4" s="15">
        <v>128</v>
      </c>
      <c r="E4" s="16">
        <v>0.61027938999999998</v>
      </c>
    </row>
    <row r="5" spans="2:5" x14ac:dyDescent="0.15">
      <c r="B5" s="14" t="s">
        <v>51</v>
      </c>
      <c r="C5" s="15">
        <v>1299</v>
      </c>
      <c r="D5" s="15">
        <v>12</v>
      </c>
      <c r="E5" s="16">
        <v>0.92378749999999998</v>
      </c>
    </row>
    <row r="6" spans="2:5" x14ac:dyDescent="0.15">
      <c r="B6" s="14" t="s">
        <v>50</v>
      </c>
      <c r="C6" s="15">
        <v>3521</v>
      </c>
      <c r="D6" s="15">
        <v>18</v>
      </c>
      <c r="E6" s="16">
        <v>0.51121839999999996</v>
      </c>
    </row>
    <row r="7" spans="2:5" x14ac:dyDescent="0.15">
      <c r="B7" s="14" t="s">
        <v>49</v>
      </c>
      <c r="C7" s="15">
        <v>58</v>
      </c>
      <c r="D7" s="15">
        <v>0</v>
      </c>
      <c r="E7" s="16">
        <v>0</v>
      </c>
    </row>
    <row r="8" spans="2:5" x14ac:dyDescent="0.15">
      <c r="B8" s="14" t="s">
        <v>48</v>
      </c>
      <c r="C8" s="15">
        <v>1</v>
      </c>
      <c r="D8" s="15">
        <v>0</v>
      </c>
      <c r="E8" s="16">
        <v>0</v>
      </c>
    </row>
    <row r="9" spans="2:5" x14ac:dyDescent="0.15">
      <c r="B9" s="14" t="s">
        <v>47</v>
      </c>
      <c r="C9" s="15">
        <v>12819</v>
      </c>
      <c r="D9" s="15">
        <v>93</v>
      </c>
      <c r="E9" s="16">
        <v>0.72548559999999995</v>
      </c>
    </row>
    <row r="10" spans="2:5" x14ac:dyDescent="0.15">
      <c r="B10" s="13" t="s">
        <v>55</v>
      </c>
      <c r="C10" s="15">
        <v>38672</v>
      </c>
      <c r="D10" s="15">
        <v>251</v>
      </c>
      <c r="E10" s="16">
        <v>0.64904839999999997</v>
      </c>
    </row>
  </sheetData>
  <phoneticPr fontId="15"/>
  <pageMargins left="0.7" right="0.7" top="0.75" bottom="0.75"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
    <tabColor rgb="FF00B0F0"/>
  </sheetPr>
  <dimension ref="B1:F9"/>
  <sheetViews>
    <sheetView zoomScaleNormal="100" zoomScaleSheetLayoutView="100" workbookViewId="0">
      <selection activeCell="B1" sqref="B1"/>
    </sheetView>
  </sheetViews>
  <sheetFormatPr defaultColWidth="9" defaultRowHeight="13.5" x14ac:dyDescent="0.15"/>
  <cols>
    <col min="1" max="1" width="0.375" style="12" customWidth="1"/>
    <col min="2" max="2" width="13.5" style="12" customWidth="1"/>
    <col min="3" max="3" width="17.75" style="12" customWidth="1"/>
    <col min="4" max="5" width="12.875" style="12" customWidth="1"/>
    <col min="6" max="6" width="9.125" style="12" bestFit="1" customWidth="1"/>
    <col min="7" max="16384" width="9" style="12"/>
  </cols>
  <sheetData>
    <row r="1" spans="2:6" x14ac:dyDescent="0.15">
      <c r="B1" s="12" t="s">
        <v>570</v>
      </c>
    </row>
    <row r="2" spans="2:6" ht="2.25" customHeight="1" x14ac:dyDescent="0.15"/>
    <row r="3" spans="2:6" x14ac:dyDescent="0.15">
      <c r="B3" s="425"/>
      <c r="C3" s="425"/>
      <c r="D3" s="13" t="str">
        <f>"令和"&amp;IF(LEN(年の入力!$B$1-2018)&gt;=2,年の入力!$B$1-2018, DBCS(年の入力!$B$1-2018))&amp;"年"</f>
        <v>令和５年</v>
      </c>
      <c r="E3" s="13" t="str">
        <f>"令和"&amp;IF(LEN(年の入力!$B$1-1-2018)&gt;=2,年の入力!$B$1-2018, DBCS(年の入力!$B$1-1-2018))&amp;"年"</f>
        <v>令和４年</v>
      </c>
      <c r="F3" s="13" t="s">
        <v>591</v>
      </c>
    </row>
    <row r="4" spans="2:6" x14ac:dyDescent="0.15">
      <c r="B4" s="14" t="s">
        <v>66</v>
      </c>
      <c r="C4" s="13" t="s">
        <v>65</v>
      </c>
      <c r="D4" s="88">
        <v>3.083476556348951</v>
      </c>
      <c r="E4" s="88">
        <v>2.8837135712782698</v>
      </c>
      <c r="F4" s="16">
        <v>6.927282482570968</v>
      </c>
    </row>
    <row r="5" spans="2:6" x14ac:dyDescent="0.15">
      <c r="B5" s="14" t="s">
        <v>64</v>
      </c>
      <c r="C5" s="13" t="s">
        <v>0</v>
      </c>
      <c r="D5" s="15">
        <v>38672</v>
      </c>
      <c r="E5" s="15">
        <v>36314</v>
      </c>
      <c r="F5" s="16">
        <v>6.4933634410970971</v>
      </c>
    </row>
    <row r="6" spans="2:6" x14ac:dyDescent="0.15">
      <c r="B6" s="14" t="s">
        <v>63</v>
      </c>
      <c r="C6" s="13" t="s">
        <v>0</v>
      </c>
      <c r="D6" s="15">
        <v>20974</v>
      </c>
      <c r="E6" s="15">
        <v>20167</v>
      </c>
      <c r="F6" s="16">
        <v>4.0015867506322209</v>
      </c>
    </row>
    <row r="7" spans="2:6" x14ac:dyDescent="0.15">
      <c r="B7" s="14" t="s">
        <v>62</v>
      </c>
      <c r="C7" s="13" t="s">
        <v>61</v>
      </c>
      <c r="D7" s="15">
        <v>125416877</v>
      </c>
      <c r="E7" s="15">
        <v>125927902</v>
      </c>
      <c r="F7" s="16">
        <v>-0.40580760251211045</v>
      </c>
    </row>
    <row r="8" spans="2:6" x14ac:dyDescent="0.15">
      <c r="B8" s="14" t="s">
        <v>60</v>
      </c>
      <c r="C8" s="13" t="s">
        <v>9</v>
      </c>
      <c r="D8" s="15">
        <v>60266318</v>
      </c>
      <c r="E8" s="15">
        <v>59761065</v>
      </c>
      <c r="F8" s="16">
        <v>0.84545514709284375</v>
      </c>
    </row>
    <row r="9" spans="2:6" x14ac:dyDescent="0.15">
      <c r="B9" s="12" t="s">
        <v>684</v>
      </c>
    </row>
  </sheetData>
  <mergeCells count="1">
    <mergeCell ref="B3:C3"/>
  </mergeCells>
  <phoneticPr fontId="15"/>
  <pageMargins left="0.7" right="0.7" top="0.75" bottom="0.75" header="0.3" footer="0.3"/>
  <pageSetup paperSize="9" orientation="landscape"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00B0F0"/>
  </sheetPr>
  <dimension ref="B1:L12"/>
  <sheetViews>
    <sheetView zoomScaleNormal="100" zoomScaleSheetLayoutView="100" workbookViewId="0">
      <selection activeCell="B1" sqref="B1"/>
    </sheetView>
  </sheetViews>
  <sheetFormatPr defaultColWidth="9" defaultRowHeight="13.5" x14ac:dyDescent="0.15"/>
  <cols>
    <col min="1" max="1" width="0.375" style="12" customWidth="1"/>
    <col min="2" max="2" width="13" style="12" customWidth="1"/>
    <col min="3" max="16384" width="9" style="12"/>
  </cols>
  <sheetData>
    <row r="1" spans="2:12" x14ac:dyDescent="0.15">
      <c r="B1" s="12" t="s">
        <v>569</v>
      </c>
    </row>
    <row r="2" spans="2:12" ht="2.25" customHeight="1" thickBot="1" x14ac:dyDescent="0.2"/>
    <row r="3" spans="2:12" ht="14.25" thickBot="1" x14ac:dyDescent="0.2">
      <c r="B3" s="89"/>
      <c r="C3" s="90" t="str">
        <f xml:space="preserve"> IF(年の入力!$B$1-COLUMNS(C$3:$L$3)+1&gt;2019,   "令和"&amp;IF(LEN(年の入力!$B$1-COLUMNS(C$3:$L$3)+1-2018)&gt;=2,年の入力!$B$1-COLUMNS(C$3:$L$3)+1-2018, DBCS(年の入力!$B$1-COLUMNS(C$3:$L$3)+1-2018))&amp;"年", IF(年の入力!$B$1-COLUMNS(C$3:$L$3)+1=2019,"令和元年","平成"&amp;年の入力!$B$1-COLUMNS(C$3:$L$3)+1-1988&amp;"年" ))</f>
        <v>平成26年</v>
      </c>
      <c r="D3" s="90" t="str">
        <f xml:space="preserve"> IF(年の入力!$B$1-COLUMNS(D$3:$L$3)+1&gt;2019,   "令和"&amp;IF(LEN(年の入力!$B$1-COLUMNS(D$3:$L$3)+1-2018)&gt;=2,年の入力!$B$1-COLUMNS(D$3:$L$3)+1-2018, DBCS(年の入力!$B$1-COLUMNS(D$3:$L$3)+1-2018))&amp;"年", IF(年の入力!$B$1-COLUMNS(D$3:$L$3)+1=2019,"令和元年","平成"&amp;年の入力!$B$1-COLUMNS(D$3:$L$3)+1-1988&amp;"年" ))</f>
        <v>平成27年</v>
      </c>
      <c r="E3" s="90" t="str">
        <f xml:space="preserve"> IF(年の入力!$B$1-COLUMNS(E$3:$L$3)+1&gt;2019,   "令和"&amp;IF(LEN(年の入力!$B$1-COLUMNS(E$3:$L$3)+1-2018)&gt;=2,年の入力!$B$1-COLUMNS(E$3:$L$3)+1-2018, DBCS(年の入力!$B$1-COLUMNS(E$3:$L$3)+1-2018))&amp;"年", IF(年の入力!$B$1-COLUMNS(E$3:$L$3)+1=2019,"令和元年","平成"&amp;年の入力!$B$1-COLUMNS(E$3:$L$3)+1-1988&amp;"年" ))</f>
        <v>平成28年</v>
      </c>
      <c r="F3" s="90" t="str">
        <f xml:space="preserve"> IF(年の入力!$B$1-COLUMNS(F$3:$L$3)+1&gt;2019,   "令和"&amp;IF(LEN(年の入力!$B$1-COLUMNS(F$3:$L$3)+1-2018)&gt;=2,年の入力!$B$1-COLUMNS(F$3:$L$3)+1-2018, DBCS(年の入力!$B$1-COLUMNS(F$3:$L$3)+1-2018))&amp;"年", IF(年の入力!$B$1-COLUMNS(F$3:$L$3)+1=2019,"令和元年","平成"&amp;年の入力!$B$1-COLUMNS(F$3:$L$3)+1-1988&amp;"年" ))</f>
        <v>平成29年</v>
      </c>
      <c r="G3" s="35" t="str">
        <f xml:space="preserve"> IF(年の入力!$B$1-COLUMNS(G$3:$L$3)+1&gt;2019,   "令和"&amp;IF(LEN(年の入力!$B$1-COLUMNS(G$3:$L$3)+1-2018)&gt;=2,年の入力!$B$1-COLUMNS(G$3:$L$3)+1-2018, DBCS(年の入力!$B$1-COLUMNS(G$3:$L$3)+1-2018))&amp;"年", IF(年の入力!$B$1-COLUMNS(G$3:$L$3)+1=2019,"令和元年","平成"&amp;年の入力!$B$1-COLUMNS(G$3:$L$3)+1-1988&amp;"年" ))</f>
        <v>平成30年</v>
      </c>
      <c r="H3" s="91" t="str">
        <f xml:space="preserve"> IF(年の入力!$B$1-COLUMNS(H$3:$L$3)+1&gt;2019,   "令和"&amp;IF(LEN(年の入力!$B$1-COLUMNS(H$3:$L$3)+1-2018)&gt;=2,年の入力!$B$1-COLUMNS(H$3:$L$3)+1-2018, DBCS(年の入力!$B$1-COLUMNS(H$3:$L$3)+1-2018))&amp;"年", IF(年の入力!$B$1-COLUMNS(H$3:$L$3)+1=2019,"令和元年","平成"&amp;年の入力!$B$1-COLUMNS(H$3:$L$3)+1-1988&amp;"年" ))</f>
        <v>令和元年</v>
      </c>
      <c r="I3" s="91" t="str">
        <f xml:space="preserve"> IF(年の入力!$B$1-COLUMNS(I$3:$L$3)+1&gt;2019,   "令和"&amp;IF(LEN(年の入力!$B$1-COLUMNS(I$3:$L$3)+1-2018)&gt;=2,年の入力!$B$1-COLUMNS(I$3:$L$3)+1-2018, DBCS(年の入力!$B$1-COLUMNS(I$3:$L$3)+1-2018))&amp;"年", IF(年の入力!$B$1-COLUMNS(I$3:$L$3)+1=2019,"令和元年","平成"&amp;年の入力!$B$1-COLUMNS(I$3:$L$3)+1-1988&amp;"年" ))</f>
        <v>令和２年</v>
      </c>
      <c r="J3" s="91" t="str">
        <f xml:space="preserve"> IF(年の入力!$B$1-COLUMNS(J$3:$L$3)+1&gt;2019,   "令和"&amp;IF(LEN(年の入力!$B$1-COLUMNS(J$3:$L$3)+1-2018)&gt;=2,年の入力!$B$1-COLUMNS(J$3:$L$3)+1-2018, DBCS(年の入力!$B$1-COLUMNS(J$3:$L$3)+1-2018))&amp;"年", IF(年の入力!$B$1-COLUMNS(J$3:$L$3)+1=2019,"令和元年","平成"&amp;年の入力!$B$1-COLUMNS(J$3:$L$3)+1-1988&amp;"年" ))</f>
        <v>令和３年</v>
      </c>
      <c r="K3" s="91" t="str">
        <f xml:space="preserve"> IF(年の入力!$B$1-COLUMNS(K$3:$L$3)+1&gt;2019,   "令和"&amp;IF(LEN(年の入力!$B$1-COLUMNS(K$3:$L$3)+1-2018)&gt;=2,年の入力!$B$1-COLUMNS(K$3:$L$3)+1-2018, DBCS(年の入力!$B$1-COLUMNS(K$3:$L$3)+1-2018))&amp;"年", IF(年の入力!$B$1-COLUMNS(K$3:$L$3)+1=2019,"令和元年","平成"&amp;年の入力!$B$1-COLUMNS(K$3:$L$3)+1-1988&amp;"年" ))</f>
        <v>令和４年</v>
      </c>
      <c r="L3" s="91" t="str">
        <f xml:space="preserve"> IF(年の入力!$B$1-COLUMNS(L$3:$L$3)+1&gt;2019,   "令和"&amp;IF(LEN(年の入力!$B$1-COLUMNS(L$3:$L$3)+1-2018)&gt;=2,年の入力!$B$1-COLUMNS(L$3:$L$3)+1-2018, DBCS(年の入力!$B$1-COLUMNS(L$3:$L$3)+1-2018))&amp;"年", IF(年の入力!$B$1-COLUMNS(L$3:$L$3)+1=2019,"令和元年","平成"&amp;年の入力!$B$1-COLUMNS(L$3:$L$3)+1-1988&amp;"年" ))</f>
        <v>令和５年</v>
      </c>
    </row>
    <row r="4" spans="2:12" x14ac:dyDescent="0.15">
      <c r="B4" s="430" t="s">
        <v>835</v>
      </c>
      <c r="C4" s="92">
        <v>11241</v>
      </c>
      <c r="D4" s="92">
        <v>9998</v>
      </c>
      <c r="E4" s="92">
        <v>9522</v>
      </c>
      <c r="F4" s="92">
        <v>9950</v>
      </c>
      <c r="G4" s="48">
        <v>9188</v>
      </c>
      <c r="H4" s="49">
        <v>9028</v>
      </c>
      <c r="I4" s="49">
        <v>8403</v>
      </c>
      <c r="J4" s="49">
        <v>8435</v>
      </c>
      <c r="K4" s="49">
        <v>8709</v>
      </c>
      <c r="L4" s="49">
        <v>9213</v>
      </c>
    </row>
    <row r="5" spans="2:12" ht="14.25" thickBot="1" x14ac:dyDescent="0.2">
      <c r="B5" s="431"/>
      <c r="C5" s="93">
        <v>3.1005063001000002</v>
      </c>
      <c r="D5" s="93">
        <v>2.7462218025</v>
      </c>
      <c r="E5" s="93">
        <v>2.603506898</v>
      </c>
      <c r="F5" s="93">
        <v>2.7047338060000001</v>
      </c>
      <c r="G5" s="94">
        <v>2.4938671848</v>
      </c>
      <c r="H5" s="95">
        <v>2.4416374148000002</v>
      </c>
      <c r="I5" s="95">
        <v>2.2643054834999998</v>
      </c>
      <c r="J5" s="95">
        <v>2.2722482602</v>
      </c>
      <c r="K5" s="95">
        <v>2.3532970965</v>
      </c>
      <c r="L5" s="95">
        <v>2.4871296507</v>
      </c>
    </row>
    <row r="6" spans="2:12" x14ac:dyDescent="0.15">
      <c r="B6" s="430" t="s">
        <v>69</v>
      </c>
      <c r="C6" s="92">
        <v>26850</v>
      </c>
      <c r="D6" s="92">
        <v>23948</v>
      </c>
      <c r="E6" s="92">
        <v>22577</v>
      </c>
      <c r="F6" s="92">
        <v>24263</v>
      </c>
      <c r="G6" s="48">
        <v>23689</v>
      </c>
      <c r="H6" s="49">
        <v>23597</v>
      </c>
      <c r="I6" s="49">
        <v>21600</v>
      </c>
      <c r="J6" s="49">
        <v>21907</v>
      </c>
      <c r="K6" s="49">
        <v>22682</v>
      </c>
      <c r="L6" s="49">
        <v>24222</v>
      </c>
    </row>
    <row r="7" spans="2:12" ht="14.25" thickBot="1" x14ac:dyDescent="0.2">
      <c r="B7" s="431"/>
      <c r="C7" s="93">
        <v>3.3386993755000001</v>
      </c>
      <c r="D7" s="93">
        <v>2.9796683423000001</v>
      </c>
      <c r="E7" s="93">
        <v>2.8135575063</v>
      </c>
      <c r="F7" s="93">
        <v>3.0368467019000001</v>
      </c>
      <c r="G7" s="94">
        <v>2.9679636334000001</v>
      </c>
      <c r="H7" s="95">
        <v>2.9654434909999998</v>
      </c>
      <c r="I7" s="95">
        <v>2.7257546332999998</v>
      </c>
      <c r="J7" s="95">
        <v>2.7777786935000002</v>
      </c>
      <c r="K7" s="95">
        <v>2.8940330568000001</v>
      </c>
      <c r="L7" s="95">
        <v>3.1142686656</v>
      </c>
    </row>
    <row r="8" spans="2:12" x14ac:dyDescent="0.15">
      <c r="B8" s="430" t="s">
        <v>68</v>
      </c>
      <c r="C8" s="92">
        <v>5650</v>
      </c>
      <c r="D8" s="92">
        <v>5165</v>
      </c>
      <c r="E8" s="92">
        <v>4732</v>
      </c>
      <c r="F8" s="92">
        <v>5160</v>
      </c>
      <c r="G8" s="48">
        <v>5104</v>
      </c>
      <c r="H8" s="49">
        <v>5058</v>
      </c>
      <c r="I8" s="49">
        <v>4688</v>
      </c>
      <c r="J8" s="49">
        <v>4880</v>
      </c>
      <c r="K8" s="49">
        <v>4923</v>
      </c>
      <c r="L8" s="49">
        <v>5237</v>
      </c>
    </row>
    <row r="9" spans="2:12" ht="14.25" thickBot="1" x14ac:dyDescent="0.2">
      <c r="B9" s="432"/>
      <c r="C9" s="96">
        <v>4.9324236139000002</v>
      </c>
      <c r="D9" s="96">
        <v>4.5598777723000001</v>
      </c>
      <c r="E9" s="96">
        <v>4.1941802645999999</v>
      </c>
      <c r="F9" s="96">
        <v>4.5665987989000003</v>
      </c>
      <c r="G9" s="97">
        <v>4.6193339397999997</v>
      </c>
      <c r="H9" s="98">
        <v>4.6424462773000004</v>
      </c>
      <c r="I9" s="98">
        <v>4.3475011049000001</v>
      </c>
      <c r="J9" s="98">
        <v>4.5747515337999998</v>
      </c>
      <c r="K9" s="98">
        <v>4.6684769698000004</v>
      </c>
      <c r="L9" s="98">
        <v>4.9421111468000003</v>
      </c>
    </row>
    <row r="10" spans="2:12" ht="14.25" thickTop="1" x14ac:dyDescent="0.15">
      <c r="B10" s="433" t="s">
        <v>67</v>
      </c>
      <c r="C10" s="99">
        <v>43741</v>
      </c>
      <c r="D10" s="99">
        <v>39111</v>
      </c>
      <c r="E10" s="99">
        <v>36831</v>
      </c>
      <c r="F10" s="99">
        <v>39373</v>
      </c>
      <c r="G10" s="21">
        <v>37981</v>
      </c>
      <c r="H10" s="22">
        <v>37683</v>
      </c>
      <c r="I10" s="22">
        <v>34691</v>
      </c>
      <c r="J10" s="22">
        <v>35222</v>
      </c>
      <c r="K10" s="22">
        <v>36314</v>
      </c>
      <c r="L10" s="22">
        <v>38672</v>
      </c>
    </row>
    <row r="11" spans="2:12" ht="14.25" thickBot="1" x14ac:dyDescent="0.2">
      <c r="B11" s="434"/>
      <c r="C11" s="93">
        <v>3.4137792496000001</v>
      </c>
      <c r="D11" s="93">
        <v>3.05304716877</v>
      </c>
      <c r="E11" s="93">
        <v>2.8751834548300002</v>
      </c>
      <c r="F11" s="93">
        <v>3.0764442842399999</v>
      </c>
      <c r="G11" s="94">
        <v>2.9740674333900001</v>
      </c>
      <c r="H11" s="95">
        <v>2.9568382359099998</v>
      </c>
      <c r="I11" s="95">
        <v>2.7286091487599999</v>
      </c>
      <c r="J11" s="95">
        <v>2.7809569492100001</v>
      </c>
      <c r="K11" s="95">
        <v>2.8837135712699999</v>
      </c>
      <c r="L11" s="95">
        <v>3.08347655634</v>
      </c>
    </row>
    <row r="12" spans="2:12" x14ac:dyDescent="0.15">
      <c r="B12" s="12" t="s">
        <v>685</v>
      </c>
    </row>
  </sheetData>
  <mergeCells count="4">
    <mergeCell ref="B4:B5"/>
    <mergeCell ref="B6:B7"/>
    <mergeCell ref="B8:B9"/>
    <mergeCell ref="B10:B11"/>
  </mergeCells>
  <phoneticPr fontId="15"/>
  <pageMargins left="0.7" right="0.7" top="0.75" bottom="0.75" header="0.3" footer="0.3"/>
  <pageSetup paperSize="9" orientation="landscape"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tabColor rgb="FF00B0F0"/>
  </sheetPr>
  <dimension ref="B1:L51"/>
  <sheetViews>
    <sheetView zoomScaleNormal="100" zoomScaleSheetLayoutView="100" workbookViewId="0">
      <selection activeCell="B1" sqref="B1"/>
    </sheetView>
  </sheetViews>
  <sheetFormatPr defaultColWidth="9" defaultRowHeight="13.5" x14ac:dyDescent="0.15"/>
  <cols>
    <col min="1" max="1" width="0.375" style="12" customWidth="1"/>
    <col min="2" max="2" width="3.25" style="12" customWidth="1"/>
    <col min="3" max="3" width="9.125" style="12" customWidth="1"/>
    <col min="4" max="4" width="9.25" style="12" bestFit="1" customWidth="1"/>
    <col min="5" max="5" width="11.625" style="12" bestFit="1" customWidth="1"/>
    <col min="6" max="6" width="9" style="12" customWidth="1"/>
    <col min="7" max="7" width="0.875" style="12" customWidth="1"/>
    <col min="8" max="8" width="3.25" style="12" customWidth="1"/>
    <col min="9" max="9" width="9" style="12"/>
    <col min="10" max="10" width="9.25" style="12" bestFit="1" customWidth="1"/>
    <col min="11" max="11" width="12.75" style="12" bestFit="1" customWidth="1"/>
    <col min="12" max="12" width="9.125" style="12" bestFit="1" customWidth="1"/>
    <col min="13" max="16384" width="9" style="12"/>
  </cols>
  <sheetData>
    <row r="1" spans="2:12" x14ac:dyDescent="0.15">
      <c r="B1" s="12" t="str">
        <f>"概況_第１０表　都道府県別出火率"&amp;"【令和"&amp;IF(LEN(年の入力!$B$1-2018)&gt;=2,年の入力!$B$1-2018,DBCS(年の入力!$B$1-2018))&amp;"年】"</f>
        <v>概況_第１０表　都道府県別出火率【令和５年】</v>
      </c>
    </row>
    <row r="2" spans="2:12" ht="2.25" customHeight="1" x14ac:dyDescent="0.15"/>
    <row r="3" spans="2:12" ht="15" customHeight="1" thickBot="1" x14ac:dyDescent="0.2">
      <c r="B3" s="435" t="s">
        <v>118</v>
      </c>
      <c r="C3" s="435"/>
      <c r="D3" s="102" t="s">
        <v>31</v>
      </c>
      <c r="E3" s="102" t="s">
        <v>117</v>
      </c>
      <c r="F3" s="102" t="s">
        <v>1</v>
      </c>
      <c r="H3" s="435" t="s">
        <v>118</v>
      </c>
      <c r="I3" s="435"/>
      <c r="J3" s="102" t="s">
        <v>31</v>
      </c>
      <c r="K3" s="102" t="s">
        <v>117</v>
      </c>
      <c r="L3" s="102" t="s">
        <v>1</v>
      </c>
    </row>
    <row r="4" spans="2:12" ht="14.25" thickTop="1" x14ac:dyDescent="0.15">
      <c r="B4" s="103">
        <v>1</v>
      </c>
      <c r="C4" s="103" t="s">
        <v>116</v>
      </c>
      <c r="D4" s="104">
        <v>1587</v>
      </c>
      <c r="E4" s="104">
        <v>5139913</v>
      </c>
      <c r="F4" s="105">
        <v>3.0876008989999999</v>
      </c>
      <c r="H4" s="103">
        <v>25</v>
      </c>
      <c r="I4" s="103" t="s">
        <v>115</v>
      </c>
      <c r="J4" s="104">
        <v>392</v>
      </c>
      <c r="K4" s="104">
        <v>1413989</v>
      </c>
      <c r="L4" s="105">
        <v>2.7722987944000002</v>
      </c>
    </row>
    <row r="5" spans="2:12" x14ac:dyDescent="0.15">
      <c r="B5" s="14">
        <v>2</v>
      </c>
      <c r="C5" s="14" t="s">
        <v>114</v>
      </c>
      <c r="D5" s="15">
        <v>436</v>
      </c>
      <c r="E5" s="15">
        <v>1225497</v>
      </c>
      <c r="F5" s="88">
        <v>3.5577402473999999</v>
      </c>
      <c r="H5" s="14">
        <v>26</v>
      </c>
      <c r="I5" s="14" t="s">
        <v>113</v>
      </c>
      <c r="J5" s="15">
        <v>516</v>
      </c>
      <c r="K5" s="15">
        <v>2501269</v>
      </c>
      <c r="L5" s="88">
        <v>2.0629528450999999</v>
      </c>
    </row>
    <row r="6" spans="2:12" x14ac:dyDescent="0.15">
      <c r="B6" s="14">
        <v>3</v>
      </c>
      <c r="C6" s="14" t="s">
        <v>112</v>
      </c>
      <c r="D6" s="15">
        <v>383</v>
      </c>
      <c r="E6" s="15">
        <v>1189670</v>
      </c>
      <c r="F6" s="88">
        <v>3.2193801641999999</v>
      </c>
      <c r="H6" s="14">
        <v>27</v>
      </c>
      <c r="I6" s="14" t="s">
        <v>111</v>
      </c>
      <c r="J6" s="15">
        <v>1967</v>
      </c>
      <c r="K6" s="15">
        <v>8784421</v>
      </c>
      <c r="L6" s="88">
        <v>2.2391914048000001</v>
      </c>
    </row>
    <row r="7" spans="2:12" x14ac:dyDescent="0.15">
      <c r="B7" s="14">
        <v>4</v>
      </c>
      <c r="C7" s="14" t="s">
        <v>110</v>
      </c>
      <c r="D7" s="15">
        <v>698</v>
      </c>
      <c r="E7" s="15">
        <v>2257472</v>
      </c>
      <c r="F7" s="88">
        <v>3.0919541859000002</v>
      </c>
      <c r="H7" s="14">
        <v>28</v>
      </c>
      <c r="I7" s="14" t="s">
        <v>109</v>
      </c>
      <c r="J7" s="15">
        <v>1548</v>
      </c>
      <c r="K7" s="15">
        <v>5459867</v>
      </c>
      <c r="L7" s="88">
        <v>2.8352338984999998</v>
      </c>
    </row>
    <row r="8" spans="2:12" x14ac:dyDescent="0.15">
      <c r="B8" s="14">
        <v>5</v>
      </c>
      <c r="C8" s="14" t="s">
        <v>108</v>
      </c>
      <c r="D8" s="15">
        <v>318</v>
      </c>
      <c r="E8" s="15">
        <v>941021</v>
      </c>
      <c r="F8" s="88">
        <v>3.3793082189999999</v>
      </c>
      <c r="H8" s="14">
        <v>29</v>
      </c>
      <c r="I8" s="14" t="s">
        <v>107</v>
      </c>
      <c r="J8" s="15">
        <v>395</v>
      </c>
      <c r="K8" s="15">
        <v>1325385</v>
      </c>
      <c r="L8" s="88">
        <v>2.9802661113000002</v>
      </c>
    </row>
    <row r="9" spans="2:12" x14ac:dyDescent="0.15">
      <c r="B9" s="14">
        <v>6</v>
      </c>
      <c r="C9" s="14" t="s">
        <v>106</v>
      </c>
      <c r="D9" s="15">
        <v>318</v>
      </c>
      <c r="E9" s="15">
        <v>1042396</v>
      </c>
      <c r="F9" s="88">
        <v>3.0506640470000002</v>
      </c>
      <c r="H9" s="14">
        <v>30</v>
      </c>
      <c r="I9" s="14" t="s">
        <v>105</v>
      </c>
      <c r="J9" s="15">
        <v>343</v>
      </c>
      <c r="K9" s="15">
        <v>924469</v>
      </c>
      <c r="L9" s="88">
        <v>3.710237985</v>
      </c>
    </row>
    <row r="10" spans="2:12" x14ac:dyDescent="0.15">
      <c r="B10" s="14">
        <v>7</v>
      </c>
      <c r="C10" s="14" t="s">
        <v>104</v>
      </c>
      <c r="D10" s="15">
        <v>703</v>
      </c>
      <c r="E10" s="15">
        <v>1818581</v>
      </c>
      <c r="F10" s="88">
        <v>3.8656512961999998</v>
      </c>
      <c r="H10" s="14">
        <v>31</v>
      </c>
      <c r="I10" s="14" t="s">
        <v>103</v>
      </c>
      <c r="J10" s="15">
        <v>177</v>
      </c>
      <c r="K10" s="15">
        <v>546558</v>
      </c>
      <c r="L10" s="88">
        <v>3.2384486180000001</v>
      </c>
    </row>
    <row r="11" spans="2:12" x14ac:dyDescent="0.15">
      <c r="B11" s="14">
        <v>8</v>
      </c>
      <c r="C11" s="14" t="s">
        <v>102</v>
      </c>
      <c r="D11" s="15">
        <v>1385</v>
      </c>
      <c r="E11" s="15">
        <v>2879808</v>
      </c>
      <c r="F11" s="88">
        <v>4.8093484010000003</v>
      </c>
      <c r="H11" s="14">
        <v>32</v>
      </c>
      <c r="I11" s="14" t="s">
        <v>101</v>
      </c>
      <c r="J11" s="15">
        <v>266</v>
      </c>
      <c r="K11" s="15">
        <v>658809</v>
      </c>
      <c r="L11" s="88">
        <v>4.0375890429999997</v>
      </c>
    </row>
    <row r="12" spans="2:12" x14ac:dyDescent="0.15">
      <c r="B12" s="14">
        <v>9</v>
      </c>
      <c r="C12" s="14" t="s">
        <v>100</v>
      </c>
      <c r="D12" s="15">
        <v>870</v>
      </c>
      <c r="E12" s="15">
        <v>1929434</v>
      </c>
      <c r="F12" s="88">
        <v>4.5090943769000003</v>
      </c>
      <c r="H12" s="14">
        <v>33</v>
      </c>
      <c r="I12" s="14" t="s">
        <v>99</v>
      </c>
      <c r="J12" s="15">
        <v>743</v>
      </c>
      <c r="K12" s="15">
        <v>1865478</v>
      </c>
      <c r="L12" s="88">
        <v>3.9828933923999998</v>
      </c>
    </row>
    <row r="13" spans="2:12" x14ac:dyDescent="0.15">
      <c r="B13" s="14">
        <v>10</v>
      </c>
      <c r="C13" s="14" t="s">
        <v>98</v>
      </c>
      <c r="D13" s="15">
        <v>759</v>
      </c>
      <c r="E13" s="15">
        <v>1930976</v>
      </c>
      <c r="F13" s="88">
        <v>3.9306547569000001</v>
      </c>
      <c r="H13" s="14">
        <v>34</v>
      </c>
      <c r="I13" s="14" t="s">
        <v>97</v>
      </c>
      <c r="J13" s="15">
        <v>845</v>
      </c>
      <c r="K13" s="15">
        <v>2770623</v>
      </c>
      <c r="L13" s="88">
        <v>3.0498555738999999</v>
      </c>
    </row>
    <row r="14" spans="2:12" x14ac:dyDescent="0.15">
      <c r="B14" s="14">
        <v>11</v>
      </c>
      <c r="C14" s="14" t="s">
        <v>96</v>
      </c>
      <c r="D14" s="15">
        <v>1995</v>
      </c>
      <c r="E14" s="15">
        <v>7381035</v>
      </c>
      <c r="F14" s="88">
        <v>2.7028729710000001</v>
      </c>
      <c r="H14" s="14">
        <v>35</v>
      </c>
      <c r="I14" s="14" t="s">
        <v>95</v>
      </c>
      <c r="J14" s="15">
        <v>587</v>
      </c>
      <c r="K14" s="15">
        <v>1326218</v>
      </c>
      <c r="L14" s="88">
        <v>4.4261199893000001</v>
      </c>
    </row>
    <row r="15" spans="2:12" x14ac:dyDescent="0.15">
      <c r="B15" s="14">
        <v>12</v>
      </c>
      <c r="C15" s="14" t="s">
        <v>94</v>
      </c>
      <c r="D15" s="15">
        <v>2105</v>
      </c>
      <c r="E15" s="15">
        <v>6310075</v>
      </c>
      <c r="F15" s="88">
        <v>3.3359349927999999</v>
      </c>
      <c r="H15" s="14">
        <v>36</v>
      </c>
      <c r="I15" s="14" t="s">
        <v>93</v>
      </c>
      <c r="J15" s="15">
        <v>231</v>
      </c>
      <c r="K15" s="15">
        <v>718879</v>
      </c>
      <c r="L15" s="88">
        <v>3.2133363190000002</v>
      </c>
    </row>
    <row r="16" spans="2:12" x14ac:dyDescent="0.15">
      <c r="B16" s="14">
        <v>13</v>
      </c>
      <c r="C16" s="14" t="s">
        <v>92</v>
      </c>
      <c r="D16" s="15">
        <v>4365</v>
      </c>
      <c r="E16" s="15">
        <v>13841665</v>
      </c>
      <c r="F16" s="88">
        <v>3.1535223544200002</v>
      </c>
      <c r="H16" s="14">
        <v>37</v>
      </c>
      <c r="I16" s="14" t="s">
        <v>91</v>
      </c>
      <c r="J16" s="15">
        <v>373</v>
      </c>
      <c r="K16" s="15">
        <v>956787</v>
      </c>
      <c r="L16" s="88">
        <v>3.8984643389999998</v>
      </c>
    </row>
    <row r="17" spans="2:12" x14ac:dyDescent="0.15">
      <c r="B17" s="14">
        <v>14</v>
      </c>
      <c r="C17" s="14" t="s">
        <v>90</v>
      </c>
      <c r="D17" s="15">
        <v>2053</v>
      </c>
      <c r="E17" s="15">
        <v>9212003</v>
      </c>
      <c r="F17" s="88">
        <v>2.2286141244</v>
      </c>
      <c r="H17" s="14">
        <v>38</v>
      </c>
      <c r="I17" s="14" t="s">
        <v>89</v>
      </c>
      <c r="J17" s="15">
        <v>395</v>
      </c>
      <c r="K17" s="15">
        <v>1327185</v>
      </c>
      <c r="L17" s="88">
        <v>2.9762241133999998</v>
      </c>
    </row>
    <row r="18" spans="2:12" x14ac:dyDescent="0.15">
      <c r="B18" s="14">
        <v>15</v>
      </c>
      <c r="C18" s="14" t="s">
        <v>88</v>
      </c>
      <c r="D18" s="15">
        <v>612</v>
      </c>
      <c r="E18" s="15">
        <v>2163908</v>
      </c>
      <c r="F18" s="88">
        <v>2.8282163567</v>
      </c>
      <c r="H18" s="14">
        <v>39</v>
      </c>
      <c r="I18" s="14" t="s">
        <v>87</v>
      </c>
      <c r="J18" s="15">
        <v>286</v>
      </c>
      <c r="K18" s="15">
        <v>684964</v>
      </c>
      <c r="L18" s="88">
        <v>4.1754019180000004</v>
      </c>
    </row>
    <row r="19" spans="2:12" x14ac:dyDescent="0.15">
      <c r="B19" s="14">
        <v>16</v>
      </c>
      <c r="C19" s="14" t="s">
        <v>86</v>
      </c>
      <c r="D19" s="15">
        <v>178</v>
      </c>
      <c r="E19" s="15">
        <v>1028440</v>
      </c>
      <c r="F19" s="88">
        <v>1.7307767103</v>
      </c>
      <c r="H19" s="14">
        <v>40</v>
      </c>
      <c r="I19" s="14" t="s">
        <v>85</v>
      </c>
      <c r="J19" s="15">
        <v>1280</v>
      </c>
      <c r="K19" s="15">
        <v>5104921</v>
      </c>
      <c r="L19" s="88">
        <v>2.5073845413</v>
      </c>
    </row>
    <row r="20" spans="2:12" x14ac:dyDescent="0.15">
      <c r="B20" s="14">
        <v>17</v>
      </c>
      <c r="C20" s="14" t="s">
        <v>84</v>
      </c>
      <c r="D20" s="15">
        <v>268</v>
      </c>
      <c r="E20" s="15">
        <v>1117303</v>
      </c>
      <c r="F20" s="88">
        <v>2.3986331371</v>
      </c>
      <c r="H20" s="14">
        <v>41</v>
      </c>
      <c r="I20" s="14" t="s">
        <v>83</v>
      </c>
      <c r="J20" s="15">
        <v>256</v>
      </c>
      <c r="K20" s="15">
        <v>806877</v>
      </c>
      <c r="L20" s="88">
        <v>3.1727264499999999</v>
      </c>
    </row>
    <row r="21" spans="2:12" x14ac:dyDescent="0.15">
      <c r="B21" s="14">
        <v>18</v>
      </c>
      <c r="C21" s="14" t="s">
        <v>82</v>
      </c>
      <c r="D21" s="15">
        <v>174</v>
      </c>
      <c r="E21" s="15">
        <v>759777</v>
      </c>
      <c r="F21" s="88">
        <v>2.2901456609999999</v>
      </c>
      <c r="H21" s="14">
        <v>42</v>
      </c>
      <c r="I21" s="14" t="s">
        <v>81</v>
      </c>
      <c r="J21" s="15">
        <v>437</v>
      </c>
      <c r="K21" s="15">
        <v>1306060</v>
      </c>
      <c r="L21" s="88">
        <v>3.3459412278</v>
      </c>
    </row>
    <row r="22" spans="2:12" x14ac:dyDescent="0.15">
      <c r="B22" s="14">
        <v>19</v>
      </c>
      <c r="C22" s="14" t="s">
        <v>80</v>
      </c>
      <c r="D22" s="15">
        <v>375</v>
      </c>
      <c r="E22" s="15">
        <v>812615</v>
      </c>
      <c r="F22" s="88">
        <v>4.6147314530000001</v>
      </c>
      <c r="H22" s="14">
        <v>43</v>
      </c>
      <c r="I22" s="14" t="s">
        <v>79</v>
      </c>
      <c r="J22" s="15">
        <v>640</v>
      </c>
      <c r="K22" s="15">
        <v>1737946</v>
      </c>
      <c r="L22" s="88">
        <v>3.6825079719999998</v>
      </c>
    </row>
    <row r="23" spans="2:12" x14ac:dyDescent="0.15">
      <c r="B23" s="14">
        <v>20</v>
      </c>
      <c r="C23" s="14" t="s">
        <v>78</v>
      </c>
      <c r="D23" s="15">
        <v>847</v>
      </c>
      <c r="E23" s="15">
        <v>2043798</v>
      </c>
      <c r="F23" s="88">
        <v>4.1442451749</v>
      </c>
      <c r="H23" s="14">
        <v>44</v>
      </c>
      <c r="I23" s="14" t="s">
        <v>77</v>
      </c>
      <c r="J23" s="15">
        <v>514</v>
      </c>
      <c r="K23" s="15">
        <v>1123525</v>
      </c>
      <c r="L23" s="88">
        <v>4.5748870741000003</v>
      </c>
    </row>
    <row r="24" spans="2:12" x14ac:dyDescent="0.15">
      <c r="B24" s="14">
        <v>21</v>
      </c>
      <c r="C24" s="14" t="s">
        <v>76</v>
      </c>
      <c r="D24" s="15">
        <v>710</v>
      </c>
      <c r="E24" s="15">
        <v>1982294</v>
      </c>
      <c r="F24" s="88">
        <v>3.5817088685999998</v>
      </c>
      <c r="H24" s="14">
        <v>45</v>
      </c>
      <c r="I24" s="14" t="s">
        <v>75</v>
      </c>
      <c r="J24" s="15">
        <v>443</v>
      </c>
      <c r="K24" s="15">
        <v>1068838</v>
      </c>
      <c r="L24" s="88">
        <v>4.1446879694999996</v>
      </c>
    </row>
    <row r="25" spans="2:12" x14ac:dyDescent="0.15">
      <c r="B25" s="14">
        <v>22</v>
      </c>
      <c r="C25" s="14" t="s">
        <v>74</v>
      </c>
      <c r="D25" s="15">
        <v>970</v>
      </c>
      <c r="E25" s="15">
        <v>3633773</v>
      </c>
      <c r="F25" s="88">
        <v>2.6694017484999999</v>
      </c>
      <c r="H25" s="14">
        <v>46</v>
      </c>
      <c r="I25" s="14" t="s">
        <v>73</v>
      </c>
      <c r="J25" s="15">
        <v>678</v>
      </c>
      <c r="K25" s="15">
        <v>1591699</v>
      </c>
      <c r="L25" s="88">
        <v>4.2595993336999998</v>
      </c>
    </row>
    <row r="26" spans="2:12" x14ac:dyDescent="0.15">
      <c r="B26" s="14">
        <v>23</v>
      </c>
      <c r="C26" s="14" t="s">
        <v>72</v>
      </c>
      <c r="D26" s="15">
        <v>2038</v>
      </c>
      <c r="E26" s="15">
        <v>7512703</v>
      </c>
      <c r="F26" s="88">
        <v>2.7127386774</v>
      </c>
      <c r="H26" s="14">
        <v>47</v>
      </c>
      <c r="I26" s="14" t="s">
        <v>71</v>
      </c>
      <c r="J26" s="15">
        <v>523</v>
      </c>
      <c r="K26" s="15">
        <v>1485526</v>
      </c>
      <c r="L26" s="88">
        <v>3.5206384809000002</v>
      </c>
    </row>
    <row r="27" spans="2:12" x14ac:dyDescent="0.15">
      <c r="B27" s="14">
        <v>24</v>
      </c>
      <c r="C27" s="14" t="s">
        <v>70</v>
      </c>
      <c r="D27" s="15">
        <v>690</v>
      </c>
      <c r="E27" s="15">
        <v>1772427</v>
      </c>
      <c r="F27" s="88">
        <v>3.892967101</v>
      </c>
      <c r="H27" s="425" t="s">
        <v>55</v>
      </c>
      <c r="I27" s="425"/>
      <c r="J27" s="15">
        <v>38672</v>
      </c>
      <c r="K27" s="15">
        <v>125416877</v>
      </c>
      <c r="L27" s="88">
        <v>3.0834765563480002</v>
      </c>
    </row>
    <row r="28" spans="2:12" x14ac:dyDescent="0.15">
      <c r="D28" s="100"/>
      <c r="E28" s="100"/>
      <c r="F28" s="101"/>
    </row>
    <row r="29" spans="2:12" x14ac:dyDescent="0.15">
      <c r="D29" s="100"/>
      <c r="E29" s="100"/>
      <c r="F29" s="101"/>
    </row>
    <row r="30" spans="2:12" x14ac:dyDescent="0.15">
      <c r="D30" s="100"/>
      <c r="E30" s="100"/>
      <c r="F30" s="101"/>
    </row>
    <row r="31" spans="2:12" x14ac:dyDescent="0.15">
      <c r="D31" s="100"/>
      <c r="E31" s="100"/>
      <c r="F31" s="101"/>
    </row>
    <row r="32" spans="2:12" x14ac:dyDescent="0.15">
      <c r="D32" s="100"/>
      <c r="E32" s="100"/>
      <c r="F32" s="101"/>
    </row>
    <row r="33" spans="4:6" x14ac:dyDescent="0.15">
      <c r="D33" s="100"/>
      <c r="E33" s="100"/>
      <c r="F33" s="101"/>
    </row>
    <row r="34" spans="4:6" x14ac:dyDescent="0.15">
      <c r="D34" s="100"/>
      <c r="E34" s="100"/>
      <c r="F34" s="101"/>
    </row>
    <row r="35" spans="4:6" x14ac:dyDescent="0.15">
      <c r="D35" s="100"/>
      <c r="E35" s="100"/>
      <c r="F35" s="101"/>
    </row>
    <row r="36" spans="4:6" x14ac:dyDescent="0.15">
      <c r="D36" s="100"/>
      <c r="E36" s="100"/>
      <c r="F36" s="101"/>
    </row>
    <row r="37" spans="4:6" x14ac:dyDescent="0.15">
      <c r="D37" s="100"/>
      <c r="E37" s="100"/>
      <c r="F37" s="101"/>
    </row>
    <row r="38" spans="4:6" x14ac:dyDescent="0.15">
      <c r="D38" s="100"/>
      <c r="E38" s="100"/>
      <c r="F38" s="101"/>
    </row>
    <row r="39" spans="4:6" x14ac:dyDescent="0.15">
      <c r="D39" s="100"/>
      <c r="E39" s="100"/>
      <c r="F39" s="101"/>
    </row>
    <row r="40" spans="4:6" x14ac:dyDescent="0.15">
      <c r="D40" s="100"/>
      <c r="E40" s="100"/>
      <c r="F40" s="101"/>
    </row>
    <row r="41" spans="4:6" x14ac:dyDescent="0.15">
      <c r="D41" s="100"/>
      <c r="E41" s="100"/>
      <c r="F41" s="101"/>
    </row>
    <row r="42" spans="4:6" x14ac:dyDescent="0.15">
      <c r="D42" s="100"/>
      <c r="E42" s="100"/>
      <c r="F42" s="101"/>
    </row>
    <row r="43" spans="4:6" x14ac:dyDescent="0.15">
      <c r="D43" s="100"/>
      <c r="E43" s="100"/>
      <c r="F43" s="101"/>
    </row>
    <row r="44" spans="4:6" x14ac:dyDescent="0.15">
      <c r="D44" s="100"/>
      <c r="E44" s="100"/>
      <c r="F44" s="101"/>
    </row>
    <row r="45" spans="4:6" x14ac:dyDescent="0.15">
      <c r="D45" s="100"/>
      <c r="E45" s="100"/>
      <c r="F45" s="101"/>
    </row>
    <row r="46" spans="4:6" x14ac:dyDescent="0.15">
      <c r="D46" s="100"/>
      <c r="E46" s="100"/>
      <c r="F46" s="101"/>
    </row>
    <row r="47" spans="4:6" x14ac:dyDescent="0.15">
      <c r="D47" s="100"/>
      <c r="E47" s="100"/>
      <c r="F47" s="101"/>
    </row>
    <row r="48" spans="4:6" x14ac:dyDescent="0.15">
      <c r="D48" s="100"/>
      <c r="E48" s="100"/>
      <c r="F48" s="101"/>
    </row>
    <row r="49" spans="4:6" x14ac:dyDescent="0.15">
      <c r="D49" s="100"/>
      <c r="E49" s="100"/>
      <c r="F49" s="101"/>
    </row>
    <row r="50" spans="4:6" x14ac:dyDescent="0.15">
      <c r="D50" s="100"/>
      <c r="E50" s="100"/>
      <c r="F50" s="101"/>
    </row>
    <row r="51" spans="4:6" x14ac:dyDescent="0.15">
      <c r="D51" s="100"/>
      <c r="E51" s="100"/>
      <c r="F51" s="101"/>
    </row>
  </sheetData>
  <mergeCells count="3">
    <mergeCell ref="H27:I27"/>
    <mergeCell ref="B3:C3"/>
    <mergeCell ref="H3:I3"/>
  </mergeCells>
  <phoneticPr fontId="15"/>
  <pageMargins left="0.7" right="0.7" top="0.75" bottom="0.75"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00B0F0"/>
  </sheetPr>
  <dimension ref="B1:L8"/>
  <sheetViews>
    <sheetView zoomScaleNormal="100" zoomScaleSheetLayoutView="100" workbookViewId="0">
      <selection activeCell="B1" sqref="B1"/>
    </sheetView>
  </sheetViews>
  <sheetFormatPr defaultColWidth="9" defaultRowHeight="13.5" x14ac:dyDescent="0.15"/>
  <cols>
    <col min="1" max="1" width="0.375" style="107" customWidth="1"/>
    <col min="2" max="2" width="9.375" style="107" customWidth="1"/>
    <col min="3" max="12" width="8.125" style="107" customWidth="1"/>
    <col min="13" max="16384" width="9" style="107"/>
  </cols>
  <sheetData>
    <row r="1" spans="2:12" x14ac:dyDescent="0.15">
      <c r="B1" s="107" t="s">
        <v>557</v>
      </c>
    </row>
    <row r="2" spans="2:12" ht="2.25" customHeight="1" thickBot="1" x14ac:dyDescent="0.2"/>
    <row r="3" spans="2:12" x14ac:dyDescent="0.15">
      <c r="B3" s="438"/>
      <c r="C3" s="436" t="s">
        <v>126</v>
      </c>
      <c r="D3" s="440"/>
      <c r="E3" s="441" t="s">
        <v>125</v>
      </c>
      <c r="F3" s="437"/>
      <c r="G3" s="436" t="s">
        <v>124</v>
      </c>
      <c r="H3" s="440"/>
      <c r="I3" s="441" t="s">
        <v>123</v>
      </c>
      <c r="J3" s="437"/>
      <c r="K3" s="436" t="s">
        <v>122</v>
      </c>
      <c r="L3" s="437"/>
    </row>
    <row r="4" spans="2:12" ht="14.25" thickBot="1" x14ac:dyDescent="0.2">
      <c r="B4" s="439"/>
      <c r="C4" s="108" t="s">
        <v>120</v>
      </c>
      <c r="D4" s="109" t="s">
        <v>58</v>
      </c>
      <c r="E4" s="110" t="s">
        <v>121</v>
      </c>
      <c r="F4" s="111" t="s">
        <v>58</v>
      </c>
      <c r="G4" s="108" t="s">
        <v>121</v>
      </c>
      <c r="H4" s="109" t="s">
        <v>58</v>
      </c>
      <c r="I4" s="110" t="s">
        <v>121</v>
      </c>
      <c r="J4" s="111" t="s">
        <v>58</v>
      </c>
      <c r="K4" s="108" t="s">
        <v>120</v>
      </c>
      <c r="L4" s="111" t="s">
        <v>58</v>
      </c>
    </row>
    <row r="5" spans="2:12" x14ac:dyDescent="0.15">
      <c r="B5" s="112" t="str">
        <f>"令和"&amp;IF(LEN(年の入力!$B$1-2018)&gt;=2,年の入力!$B$1-2018, DBCS(年の入力!$B$1-2018))&amp;"年"</f>
        <v>令和５年</v>
      </c>
      <c r="C5" s="113">
        <v>1538</v>
      </c>
      <c r="D5" s="114">
        <v>3.9770376399999998</v>
      </c>
      <c r="E5" s="115">
        <v>7043</v>
      </c>
      <c r="F5" s="116">
        <v>18.212143149999999</v>
      </c>
      <c r="G5" s="113">
        <v>382</v>
      </c>
      <c r="H5" s="114">
        <v>0.98779477999999998</v>
      </c>
      <c r="I5" s="115">
        <v>15454</v>
      </c>
      <c r="J5" s="116">
        <v>39.961729409999997</v>
      </c>
      <c r="K5" s="113">
        <v>14255</v>
      </c>
      <c r="L5" s="116">
        <v>36.861294989999998</v>
      </c>
    </row>
    <row r="6" spans="2:12" x14ac:dyDescent="0.15">
      <c r="B6" s="117" t="s">
        <v>119</v>
      </c>
      <c r="C6" s="118">
        <v>726</v>
      </c>
      <c r="D6" s="119">
        <v>47.204161200000001</v>
      </c>
      <c r="E6" s="120">
        <v>4181</v>
      </c>
      <c r="F6" s="121">
        <v>59.363907400000002</v>
      </c>
      <c r="G6" s="118">
        <v>231</v>
      </c>
      <c r="H6" s="119">
        <v>60.471204</v>
      </c>
      <c r="I6" s="120">
        <v>8430</v>
      </c>
      <c r="J6" s="121">
        <v>54.548984079999997</v>
      </c>
      <c r="K6" s="122"/>
      <c r="L6" s="123"/>
    </row>
    <row r="7" spans="2:12" x14ac:dyDescent="0.15">
      <c r="B7" s="117" t="str">
        <f>"令和"&amp;IF(LEN(年の入力!$B$1-1-2018)&gt;=2,年の入力!$B$1-2018, DBCS(年の入力!$B$1-1-2018))&amp;"年"</f>
        <v>令和４年</v>
      </c>
      <c r="C7" s="118">
        <v>1392</v>
      </c>
      <c r="D7" s="119">
        <v>3.8332323599999998</v>
      </c>
      <c r="E7" s="120">
        <v>6680</v>
      </c>
      <c r="F7" s="121">
        <v>18.39510932</v>
      </c>
      <c r="G7" s="118">
        <v>389</v>
      </c>
      <c r="H7" s="119">
        <v>1.0712121999999999</v>
      </c>
      <c r="I7" s="120">
        <v>14684</v>
      </c>
      <c r="J7" s="121">
        <v>40.436195400000003</v>
      </c>
      <c r="K7" s="118">
        <v>13169</v>
      </c>
      <c r="L7" s="121">
        <v>36.264250699999998</v>
      </c>
    </row>
    <row r="8" spans="2:12" ht="14.25" thickBot="1" x14ac:dyDescent="0.2">
      <c r="B8" s="124" t="s">
        <v>119</v>
      </c>
      <c r="C8" s="125">
        <v>612</v>
      </c>
      <c r="D8" s="126">
        <v>43.965517200000001</v>
      </c>
      <c r="E8" s="127">
        <v>3969</v>
      </c>
      <c r="F8" s="128">
        <v>59.416167600000001</v>
      </c>
      <c r="G8" s="125">
        <v>231</v>
      </c>
      <c r="H8" s="126">
        <v>59.383032999999998</v>
      </c>
      <c r="I8" s="127">
        <v>8066</v>
      </c>
      <c r="J8" s="128">
        <v>54.930536629999999</v>
      </c>
      <c r="K8" s="129"/>
      <c r="L8" s="130"/>
    </row>
  </sheetData>
  <mergeCells count="6">
    <mergeCell ref="K3:L3"/>
    <mergeCell ref="B3:B4"/>
    <mergeCell ref="C3:D3"/>
    <mergeCell ref="E3:F3"/>
    <mergeCell ref="G3:H3"/>
    <mergeCell ref="I3:J3"/>
  </mergeCells>
  <phoneticPr fontId="15"/>
  <pageMargins left="0.7" right="0.7" top="0.75" bottom="0.7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2">
    <tabColor rgb="FF00B0F0"/>
  </sheetPr>
  <dimension ref="B1:K19"/>
  <sheetViews>
    <sheetView zoomScaleNormal="100" zoomScaleSheetLayoutView="100" workbookViewId="0">
      <selection activeCell="B1" sqref="B1"/>
    </sheetView>
  </sheetViews>
  <sheetFormatPr defaultColWidth="9" defaultRowHeight="13.5" x14ac:dyDescent="0.15"/>
  <cols>
    <col min="1" max="1" width="0.375" style="107" customWidth="1"/>
    <col min="2" max="2" width="4.875" style="107" customWidth="1"/>
    <col min="3" max="3" width="27.625" style="107" bestFit="1" customWidth="1"/>
    <col min="4" max="11" width="7.5" style="107" customWidth="1"/>
    <col min="12" max="16384" width="9" style="107"/>
  </cols>
  <sheetData>
    <row r="1" spans="2:11" x14ac:dyDescent="0.15">
      <c r="B1" s="107" t="str">
        <f>"概況_第１２表　覚知方法別出火件数"&amp;"【令和"&amp;IF(LEN(年の入力!$B$1-2018)&gt;=2,年の入力!$B$1-2018,DBCS(年の入力!$B$1-2018))&amp;"年】"</f>
        <v>概況_第１２表　覚知方法別出火件数【令和５年】</v>
      </c>
    </row>
    <row r="2" spans="2:11" ht="2.25" customHeight="1" thickBot="1" x14ac:dyDescent="0.2"/>
    <row r="3" spans="2:11" x14ac:dyDescent="0.15">
      <c r="B3" s="456"/>
      <c r="C3" s="457"/>
      <c r="D3" s="436" t="s">
        <v>34</v>
      </c>
      <c r="E3" s="455"/>
      <c r="F3" s="436" t="s">
        <v>135</v>
      </c>
      <c r="G3" s="440"/>
      <c r="H3" s="441" t="s">
        <v>69</v>
      </c>
      <c r="I3" s="437"/>
      <c r="J3" s="436" t="s">
        <v>134</v>
      </c>
      <c r="K3" s="437"/>
    </row>
    <row r="4" spans="2:11" ht="32.65" customHeight="1" thickBot="1" x14ac:dyDescent="0.2">
      <c r="B4" s="444"/>
      <c r="C4" s="445"/>
      <c r="D4" s="131" t="s">
        <v>53</v>
      </c>
      <c r="E4" s="132" t="s">
        <v>35</v>
      </c>
      <c r="F4" s="131" t="s">
        <v>53</v>
      </c>
      <c r="G4" s="133" t="s">
        <v>35</v>
      </c>
      <c r="H4" s="134" t="s">
        <v>53</v>
      </c>
      <c r="I4" s="135" t="s">
        <v>35</v>
      </c>
      <c r="J4" s="131" t="s">
        <v>53</v>
      </c>
      <c r="K4" s="135" t="s">
        <v>35</v>
      </c>
    </row>
    <row r="5" spans="2:11" ht="27.6" customHeight="1" thickBot="1" x14ac:dyDescent="0.2">
      <c r="B5" s="446" t="s">
        <v>619</v>
      </c>
      <c r="C5" s="392" t="s">
        <v>620</v>
      </c>
      <c r="D5" s="136">
        <v>2393</v>
      </c>
      <c r="E5" s="137">
        <v>6.1879395945386841</v>
      </c>
      <c r="F5" s="136">
        <v>407</v>
      </c>
      <c r="G5" s="138">
        <v>4.4176706827309236</v>
      </c>
      <c r="H5" s="139">
        <v>1660</v>
      </c>
      <c r="I5" s="140">
        <v>6.8532738832466356</v>
      </c>
      <c r="J5" s="136">
        <v>326</v>
      </c>
      <c r="K5" s="140">
        <v>6.2249379415696007</v>
      </c>
    </row>
    <row r="6" spans="2:11" ht="27.6" customHeight="1" thickBot="1" x14ac:dyDescent="0.2">
      <c r="B6" s="447"/>
      <c r="C6" s="393" t="s">
        <v>621</v>
      </c>
      <c r="D6" s="141">
        <v>3915</v>
      </c>
      <c r="E6" s="142">
        <v>10.12360364087712</v>
      </c>
      <c r="F6" s="141">
        <v>893</v>
      </c>
      <c r="G6" s="143">
        <v>9.6928253554759571</v>
      </c>
      <c r="H6" s="144">
        <v>2422</v>
      </c>
      <c r="I6" s="145">
        <v>9.9991743043514152</v>
      </c>
      <c r="J6" s="141">
        <v>600</v>
      </c>
      <c r="K6" s="145">
        <v>11.456940996753866</v>
      </c>
    </row>
    <row r="7" spans="2:11" ht="27.6" customHeight="1" thickBot="1" x14ac:dyDescent="0.2">
      <c r="B7" s="447"/>
      <c r="C7" s="394" t="s">
        <v>622</v>
      </c>
      <c r="D7" s="146">
        <v>20650</v>
      </c>
      <c r="E7" s="147">
        <v>53.397807199007033</v>
      </c>
      <c r="F7" s="146">
        <v>4351</v>
      </c>
      <c r="G7" s="148">
        <v>47.226744817106265</v>
      </c>
      <c r="H7" s="149">
        <v>13381</v>
      </c>
      <c r="I7" s="150">
        <v>55.243167368507976</v>
      </c>
      <c r="J7" s="146">
        <v>2918</v>
      </c>
      <c r="K7" s="150">
        <v>55.718923047546312</v>
      </c>
    </row>
    <row r="8" spans="2:11" ht="27.6" customHeight="1" thickBot="1" x14ac:dyDescent="0.2">
      <c r="B8" s="448"/>
      <c r="C8" s="395" t="s">
        <v>156</v>
      </c>
      <c r="D8" s="396">
        <f>SUM(D5:D7)</f>
        <v>26958</v>
      </c>
      <c r="E8" s="147">
        <f>D8/D15*100</f>
        <v>69.709350434422831</v>
      </c>
      <c r="F8" s="146">
        <f t="shared" ref="E8:K8" si="0">SUM(F5:F7)</f>
        <v>5651</v>
      </c>
      <c r="G8" s="148">
        <f>F8/F15*100</f>
        <v>61.337240855313148</v>
      </c>
      <c r="H8" s="149">
        <f t="shared" si="0"/>
        <v>17463</v>
      </c>
      <c r="I8" s="150">
        <f>H8/H15*100</f>
        <v>72.095615556106026</v>
      </c>
      <c r="J8" s="146">
        <f t="shared" si="0"/>
        <v>3844</v>
      </c>
      <c r="K8" s="150">
        <f>J8/J15*100</f>
        <v>73.400801985869762</v>
      </c>
    </row>
    <row r="9" spans="2:11" ht="27.6" customHeight="1" thickBot="1" x14ac:dyDescent="0.2">
      <c r="B9" s="449" t="s">
        <v>133</v>
      </c>
      <c r="C9" s="450"/>
      <c r="D9" s="141">
        <v>1055</v>
      </c>
      <c r="E9" s="142">
        <v>2.728071990070335</v>
      </c>
      <c r="F9" s="141">
        <v>106</v>
      </c>
      <c r="G9" s="143">
        <v>1.1505481384999456</v>
      </c>
      <c r="H9" s="144">
        <v>739</v>
      </c>
      <c r="I9" s="145">
        <v>3.0509454215176284</v>
      </c>
      <c r="J9" s="141">
        <v>210</v>
      </c>
      <c r="K9" s="145">
        <v>4.009929348863853</v>
      </c>
    </row>
    <row r="10" spans="2:11" ht="27.6" customHeight="1" thickBot="1" x14ac:dyDescent="0.2">
      <c r="B10" s="449" t="s">
        <v>132</v>
      </c>
      <c r="C10" s="450"/>
      <c r="D10" s="146">
        <v>1084</v>
      </c>
      <c r="E10" s="147">
        <v>2.8030616466694251</v>
      </c>
      <c r="F10" s="146">
        <v>120</v>
      </c>
      <c r="G10" s="148">
        <v>1.3025073266037122</v>
      </c>
      <c r="H10" s="149">
        <v>658</v>
      </c>
      <c r="I10" s="150">
        <v>2.7165386838411361</v>
      </c>
      <c r="J10" s="146">
        <v>306</v>
      </c>
      <c r="K10" s="150">
        <v>5.8430399083444717</v>
      </c>
    </row>
    <row r="11" spans="2:11" ht="13.9" customHeight="1" thickBot="1" x14ac:dyDescent="0.2">
      <c r="B11" s="451" t="s">
        <v>131</v>
      </c>
      <c r="C11" s="452"/>
      <c r="D11" s="141">
        <v>1131</v>
      </c>
      <c r="E11" s="142">
        <v>2.9245966073645016</v>
      </c>
      <c r="F11" s="141">
        <v>468</v>
      </c>
      <c r="G11" s="143">
        <v>5.0797785737544769</v>
      </c>
      <c r="H11" s="144">
        <v>582</v>
      </c>
      <c r="I11" s="145">
        <v>2.4027743373792423</v>
      </c>
      <c r="J11" s="141">
        <v>81</v>
      </c>
      <c r="K11" s="145">
        <v>1.546687034561772</v>
      </c>
    </row>
    <row r="12" spans="2:11" ht="13.9" customHeight="1" thickBot="1" x14ac:dyDescent="0.2">
      <c r="B12" s="453" t="s">
        <v>130</v>
      </c>
      <c r="C12" s="454"/>
      <c r="D12" s="146">
        <v>158</v>
      </c>
      <c r="E12" s="147">
        <v>0.40856433595366159</v>
      </c>
      <c r="F12" s="146">
        <v>28</v>
      </c>
      <c r="G12" s="148">
        <v>0.30391837620753281</v>
      </c>
      <c r="H12" s="149">
        <v>87</v>
      </c>
      <c r="I12" s="150">
        <v>0.35917760713401042</v>
      </c>
      <c r="J12" s="146">
        <v>43</v>
      </c>
      <c r="K12" s="150">
        <v>0.82108077143402713</v>
      </c>
    </row>
    <row r="13" spans="2:11" ht="13.9" customHeight="1" thickBot="1" x14ac:dyDescent="0.2">
      <c r="B13" s="442" t="s">
        <v>129</v>
      </c>
      <c r="C13" s="443"/>
      <c r="D13" s="141">
        <v>7684</v>
      </c>
      <c r="E13" s="142">
        <v>19.869673148531238</v>
      </c>
      <c r="F13" s="141">
        <v>2735</v>
      </c>
      <c r="G13" s="143">
        <v>29.686312818842943</v>
      </c>
      <c r="H13" s="144">
        <v>4315</v>
      </c>
      <c r="I13" s="145">
        <v>17.814383618198331</v>
      </c>
      <c r="J13" s="141">
        <v>634</v>
      </c>
      <c r="K13" s="145">
        <v>12.106167653236586</v>
      </c>
    </row>
    <row r="14" spans="2:11" ht="13.9" customHeight="1" thickBot="1" x14ac:dyDescent="0.2">
      <c r="B14" s="442" t="s">
        <v>128</v>
      </c>
      <c r="C14" s="443"/>
      <c r="D14" s="146">
        <v>602</v>
      </c>
      <c r="E14" s="147">
        <v>1.5566818369880018</v>
      </c>
      <c r="F14" s="146">
        <v>105</v>
      </c>
      <c r="G14" s="148">
        <v>1.139693910778248</v>
      </c>
      <c r="H14" s="149">
        <v>378</v>
      </c>
      <c r="I14" s="150">
        <v>1.5605647758236314</v>
      </c>
      <c r="J14" s="146">
        <v>119</v>
      </c>
      <c r="K14" s="150">
        <v>2.2722932976895169</v>
      </c>
    </row>
    <row r="15" spans="2:11" ht="13.9" customHeight="1" thickBot="1" x14ac:dyDescent="0.2">
      <c r="B15" s="444" t="s">
        <v>46</v>
      </c>
      <c r="C15" s="445"/>
      <c r="D15" s="136">
        <v>38672</v>
      </c>
      <c r="E15" s="137">
        <v>100</v>
      </c>
      <c r="F15" s="136">
        <v>9213</v>
      </c>
      <c r="G15" s="138">
        <v>100</v>
      </c>
      <c r="H15" s="139">
        <v>24222</v>
      </c>
      <c r="I15" s="140">
        <v>100</v>
      </c>
      <c r="J15" s="136">
        <v>5237</v>
      </c>
      <c r="K15" s="140">
        <v>100</v>
      </c>
    </row>
    <row r="16" spans="2:11" x14ac:dyDescent="0.15">
      <c r="B16" s="107" t="s">
        <v>686</v>
      </c>
    </row>
    <row r="17" spans="2:2" x14ac:dyDescent="0.15">
      <c r="B17" s="107" t="s">
        <v>687</v>
      </c>
    </row>
    <row r="18" spans="2:2" x14ac:dyDescent="0.15">
      <c r="B18" s="107" t="s">
        <v>688</v>
      </c>
    </row>
    <row r="19" spans="2:2" x14ac:dyDescent="0.15">
      <c r="B19" s="107" t="s">
        <v>689</v>
      </c>
    </row>
  </sheetData>
  <mergeCells count="13">
    <mergeCell ref="D3:E3"/>
    <mergeCell ref="F3:G3"/>
    <mergeCell ref="H3:I3"/>
    <mergeCell ref="J3:K3"/>
    <mergeCell ref="B3:C4"/>
    <mergeCell ref="B13:C13"/>
    <mergeCell ref="B14:C14"/>
    <mergeCell ref="B15:C15"/>
    <mergeCell ref="B5:B8"/>
    <mergeCell ref="B9:C9"/>
    <mergeCell ref="B10:C10"/>
    <mergeCell ref="B11:C11"/>
    <mergeCell ref="B12:C12"/>
  </mergeCells>
  <phoneticPr fontId="15"/>
  <pageMargins left="0.7" right="0.7" top="0.75" bottom="0.75"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3">
    <tabColor rgb="FF00B0F0"/>
  </sheetPr>
  <dimension ref="A1:M11"/>
  <sheetViews>
    <sheetView zoomScaleNormal="100" zoomScaleSheetLayoutView="100" workbookViewId="0">
      <selection activeCell="B1" sqref="B1"/>
    </sheetView>
  </sheetViews>
  <sheetFormatPr defaultColWidth="9" defaultRowHeight="13.5" x14ac:dyDescent="0.15"/>
  <cols>
    <col min="1" max="1" width="0.5" style="107" customWidth="1"/>
    <col min="2" max="2" width="18.625" style="107" customWidth="1"/>
    <col min="3" max="3" width="7.5" style="107" bestFit="1" customWidth="1"/>
    <col min="4" max="13" width="7.375" style="107" customWidth="1"/>
    <col min="14" max="16384" width="9" style="107"/>
  </cols>
  <sheetData>
    <row r="1" spans="1:13" x14ac:dyDescent="0.15">
      <c r="A1" s="107" t="s">
        <v>149</v>
      </c>
      <c r="B1" s="107" t="str">
        <f>"概況_第１３表　火災種別ごとの死者発生状況"&amp;"【令和"&amp;IF(LEN(年の入力!$B$1-2018)&gt;=2,年の入力!$B$1-2018,DBCS(年の入力!$B$1-2018))&amp;"年】"</f>
        <v>概況_第１３表　火災種別ごとの死者発生状況【令和５年】</v>
      </c>
    </row>
    <row r="2" spans="1:13" ht="2.25" customHeight="1" thickBot="1" x14ac:dyDescent="0.2"/>
    <row r="3" spans="1:13" ht="18.75" customHeight="1" thickBot="1" x14ac:dyDescent="0.2">
      <c r="B3" s="415"/>
      <c r="C3" s="472" t="s">
        <v>34</v>
      </c>
      <c r="D3" s="476" t="s">
        <v>148</v>
      </c>
      <c r="E3" s="477"/>
      <c r="F3" s="477"/>
      <c r="G3" s="477"/>
      <c r="H3" s="478"/>
      <c r="I3" s="474" t="s">
        <v>147</v>
      </c>
      <c r="J3" s="474" t="s">
        <v>146</v>
      </c>
      <c r="K3" s="474" t="s">
        <v>145</v>
      </c>
      <c r="L3" s="460" t="s">
        <v>144</v>
      </c>
      <c r="M3" s="458" t="s">
        <v>143</v>
      </c>
    </row>
    <row r="4" spans="1:13" ht="18.75" customHeight="1" thickBot="1" x14ac:dyDescent="0.2">
      <c r="B4" s="461"/>
      <c r="C4" s="473"/>
      <c r="D4" s="388" t="s">
        <v>142</v>
      </c>
      <c r="E4" s="389" t="s">
        <v>141</v>
      </c>
      <c r="F4" s="389" t="s">
        <v>140</v>
      </c>
      <c r="G4" s="389" t="s">
        <v>139</v>
      </c>
      <c r="H4" s="390" t="s">
        <v>595</v>
      </c>
      <c r="I4" s="475"/>
      <c r="J4" s="475"/>
      <c r="K4" s="475"/>
      <c r="L4" s="461"/>
      <c r="M4" s="459"/>
    </row>
    <row r="5" spans="1:13" ht="18.75" customHeight="1" thickTop="1" x14ac:dyDescent="0.15">
      <c r="B5" s="471" t="s">
        <v>137</v>
      </c>
      <c r="C5" s="464">
        <f>'I-13表'!C5</f>
        <v>1503</v>
      </c>
      <c r="D5" s="410">
        <f>'I-13表'!D5</f>
        <v>749</v>
      </c>
      <c r="E5" s="410">
        <f>'I-13表'!E5</f>
        <v>145</v>
      </c>
      <c r="F5" s="410">
        <f>'I-13表'!F5</f>
        <v>221</v>
      </c>
      <c r="G5" s="410">
        <f>'I-13表'!G5</f>
        <v>84</v>
      </c>
      <c r="H5" s="410">
        <f>'I-13表'!H5</f>
        <v>1</v>
      </c>
      <c r="I5" s="464">
        <f>'I-13表'!J5</f>
        <v>8</v>
      </c>
      <c r="J5" s="464">
        <f>'I-13表'!K5</f>
        <v>105</v>
      </c>
      <c r="K5" s="464">
        <f>'I-13表'!L5</f>
        <v>0</v>
      </c>
      <c r="L5" s="464">
        <f>'I-13表'!M5</f>
        <v>0</v>
      </c>
      <c r="M5" s="464">
        <f>'I-13表'!N5</f>
        <v>190</v>
      </c>
    </row>
    <row r="6" spans="1:13" ht="18.75" customHeight="1" x14ac:dyDescent="0.15">
      <c r="B6" s="470"/>
      <c r="C6" s="465"/>
      <c r="D6" s="466">
        <f>'I-13表'!D6</f>
        <v>1200</v>
      </c>
      <c r="E6" s="467">
        <f>'I-13表'!E6</f>
        <v>0</v>
      </c>
      <c r="F6" s="467">
        <f>'I-13表'!F6</f>
        <v>0</v>
      </c>
      <c r="G6" s="467">
        <f>'I-13表'!G6</f>
        <v>0</v>
      </c>
      <c r="H6" s="467">
        <f>'I-13表'!H6</f>
        <v>0</v>
      </c>
      <c r="I6" s="465">
        <f>'I-13表'!I6</f>
        <v>0</v>
      </c>
      <c r="J6" s="465">
        <f>'I-13表'!J6</f>
        <v>0</v>
      </c>
      <c r="K6" s="465">
        <f>'I-13表'!K6</f>
        <v>0</v>
      </c>
      <c r="L6" s="465">
        <f>'I-13表'!L6</f>
        <v>0</v>
      </c>
      <c r="M6" s="465">
        <f>'I-13表'!M6</f>
        <v>0</v>
      </c>
    </row>
    <row r="7" spans="1:13" ht="18.75" customHeight="1" thickBot="1" x14ac:dyDescent="0.2">
      <c r="B7" s="368" t="s">
        <v>35</v>
      </c>
      <c r="C7" s="411">
        <f>'I-13表'!C7</f>
        <v>100</v>
      </c>
      <c r="D7" s="462">
        <f>'I-13表'!D7</f>
        <v>79.840319361277452</v>
      </c>
      <c r="E7" s="463">
        <f>'I-13表'!E7</f>
        <v>0</v>
      </c>
      <c r="F7" s="463">
        <f>'I-13表'!F7</f>
        <v>0</v>
      </c>
      <c r="G7" s="463">
        <f>'I-13表'!G7</f>
        <v>0</v>
      </c>
      <c r="H7" s="463">
        <f>'I-13表'!H7</f>
        <v>0</v>
      </c>
      <c r="I7" s="412">
        <f>'I-13表'!J7</f>
        <v>0.5322687957418496</v>
      </c>
      <c r="J7" s="412">
        <f>'I-13表'!K7</f>
        <v>6.9860279441117763</v>
      </c>
      <c r="K7" s="412">
        <f>'I-13表'!L7</f>
        <v>0</v>
      </c>
      <c r="L7" s="412">
        <f>'I-13表'!M7</f>
        <v>0</v>
      </c>
      <c r="M7" s="413">
        <f>'I-13表'!N7</f>
        <v>12.641383898868931</v>
      </c>
    </row>
    <row r="8" spans="1:13" ht="18.75" customHeight="1" x14ac:dyDescent="0.15">
      <c r="B8" s="469" t="s">
        <v>136</v>
      </c>
      <c r="C8" s="468">
        <f>'I-13表'!C8</f>
        <v>1385</v>
      </c>
      <c r="D8" s="414">
        <f>'I-13表'!D8</f>
        <v>665</v>
      </c>
      <c r="E8" s="414">
        <f>'I-13表'!E8</f>
        <v>130</v>
      </c>
      <c r="F8" s="414">
        <f>'I-13表'!F8</f>
        <v>212</v>
      </c>
      <c r="G8" s="414">
        <f>'I-13表'!G8</f>
        <v>84</v>
      </c>
      <c r="H8" s="414">
        <f>'I-13表'!H8</f>
        <v>1</v>
      </c>
      <c r="I8" s="468">
        <f>'I-13表'!J8</f>
        <v>8</v>
      </c>
      <c r="J8" s="468">
        <f>'I-13表'!K8</f>
        <v>96</v>
      </c>
      <c r="K8" s="468">
        <f>'I-13表'!L8</f>
        <v>0</v>
      </c>
      <c r="L8" s="468">
        <f>'I-13表'!M8</f>
        <v>0</v>
      </c>
      <c r="M8" s="468">
        <f>'I-13表'!N8</f>
        <v>189</v>
      </c>
    </row>
    <row r="9" spans="1:13" x14ac:dyDescent="0.15">
      <c r="B9" s="470"/>
      <c r="C9" s="465"/>
      <c r="D9" s="466">
        <f>'I-13表'!D9</f>
        <v>1092</v>
      </c>
      <c r="E9" s="467">
        <f>'I-13表'!E9</f>
        <v>0</v>
      </c>
      <c r="F9" s="467">
        <f>'I-13表'!F9</f>
        <v>0</v>
      </c>
      <c r="G9" s="467">
        <f>'I-13表'!G9</f>
        <v>0</v>
      </c>
      <c r="H9" s="467">
        <f>'I-13表'!H9</f>
        <v>0</v>
      </c>
      <c r="I9" s="465"/>
      <c r="J9" s="465"/>
      <c r="K9" s="465"/>
      <c r="L9" s="465"/>
      <c r="M9" s="465"/>
    </row>
    <row r="10" spans="1:13" ht="14.25" thickBot="1" x14ac:dyDescent="0.2">
      <c r="B10" s="368" t="s">
        <v>35</v>
      </c>
      <c r="C10" s="411">
        <f>'I-13表'!C10</f>
        <v>100</v>
      </c>
      <c r="D10" s="462">
        <f>'I-13表'!D10</f>
        <v>78.844765342960287</v>
      </c>
      <c r="E10" s="463">
        <f>'I-13表'!E10</f>
        <v>0</v>
      </c>
      <c r="F10" s="463">
        <f>'I-13表'!F10</f>
        <v>0</v>
      </c>
      <c r="G10" s="463">
        <f>'I-13表'!G10</f>
        <v>0</v>
      </c>
      <c r="H10" s="463">
        <f>'I-13表'!H10</f>
        <v>0</v>
      </c>
      <c r="I10" s="412">
        <f>'I-13表'!J10</f>
        <v>0.57761732851985559</v>
      </c>
      <c r="J10" s="412">
        <f>'I-13表'!K10</f>
        <v>6.9314079422382671</v>
      </c>
      <c r="K10" s="412">
        <f>'I-13表'!L10</f>
        <v>0</v>
      </c>
      <c r="L10" s="412">
        <f>'I-13表'!M10</f>
        <v>0</v>
      </c>
      <c r="M10" s="413">
        <f>'I-13表'!N10</f>
        <v>13.646209386281589</v>
      </c>
    </row>
    <row r="11" spans="1:13" x14ac:dyDescent="0.15">
      <c r="B11" s="107" t="s">
        <v>690</v>
      </c>
    </row>
  </sheetData>
  <mergeCells count="26">
    <mergeCell ref="B3:B4"/>
    <mergeCell ref="C3:C4"/>
    <mergeCell ref="I3:I4"/>
    <mergeCell ref="J3:J4"/>
    <mergeCell ref="K3:K4"/>
    <mergeCell ref="D3:H3"/>
    <mergeCell ref="B5:B6"/>
    <mergeCell ref="C5:C6"/>
    <mergeCell ref="I5:I6"/>
    <mergeCell ref="J5:J6"/>
    <mergeCell ref="K5:K6"/>
    <mergeCell ref="B8:B9"/>
    <mergeCell ref="C8:C9"/>
    <mergeCell ref="I8:I9"/>
    <mergeCell ref="J8:J9"/>
    <mergeCell ref="K8:K9"/>
    <mergeCell ref="D9:H9"/>
    <mergeCell ref="M3:M4"/>
    <mergeCell ref="L3:L4"/>
    <mergeCell ref="D7:H7"/>
    <mergeCell ref="D10:H10"/>
    <mergeCell ref="L5:L6"/>
    <mergeCell ref="M5:M6"/>
    <mergeCell ref="D6:H6"/>
    <mergeCell ref="L8:L9"/>
    <mergeCell ref="M8:M9"/>
  </mergeCells>
  <phoneticPr fontId="15"/>
  <pageMargins left="0.7" right="0.7" top="0.75" bottom="0.75"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0ECD5-2290-4EE4-8C4B-5C9F08DDA41C}">
  <dimension ref="B1:N10"/>
  <sheetViews>
    <sheetView workbookViewId="0">
      <selection activeCell="N11" sqref="N11"/>
    </sheetView>
  </sheetViews>
  <sheetFormatPr defaultRowHeight="13.5" x14ac:dyDescent="0.15"/>
  <sheetData>
    <row r="1" spans="2:14" x14ac:dyDescent="0.15">
      <c r="B1" t="s">
        <v>767</v>
      </c>
    </row>
    <row r="3" spans="2:14" x14ac:dyDescent="0.15">
      <c r="C3" t="s">
        <v>34</v>
      </c>
      <c r="D3" t="s">
        <v>768</v>
      </c>
      <c r="J3" t="s">
        <v>771</v>
      </c>
      <c r="K3" t="s">
        <v>772</v>
      </c>
      <c r="L3" t="s">
        <v>773</v>
      </c>
      <c r="M3" t="s">
        <v>774</v>
      </c>
      <c r="N3" t="s">
        <v>769</v>
      </c>
    </row>
    <row r="4" spans="2:14" x14ac:dyDescent="0.15">
      <c r="D4" t="s">
        <v>299</v>
      </c>
      <c r="E4" t="s">
        <v>298</v>
      </c>
      <c r="F4" t="s">
        <v>297</v>
      </c>
      <c r="G4" t="s">
        <v>296</v>
      </c>
      <c r="H4" t="s">
        <v>770</v>
      </c>
      <c r="I4" t="s">
        <v>34</v>
      </c>
    </row>
    <row r="5" spans="2:14" x14ac:dyDescent="0.15">
      <c r="B5" t="s">
        <v>775</v>
      </c>
      <c r="C5">
        <v>1503</v>
      </c>
      <c r="D5">
        <v>749</v>
      </c>
      <c r="E5">
        <v>145</v>
      </c>
      <c r="F5">
        <v>221</v>
      </c>
      <c r="G5">
        <v>84</v>
      </c>
      <c r="H5">
        <v>1</v>
      </c>
      <c r="J5">
        <v>8</v>
      </c>
      <c r="K5">
        <v>105</v>
      </c>
      <c r="L5">
        <v>0</v>
      </c>
      <c r="M5">
        <v>0</v>
      </c>
      <c r="N5">
        <v>190</v>
      </c>
    </row>
    <row r="6" spans="2:14" x14ac:dyDescent="0.15">
      <c r="D6">
        <v>1200</v>
      </c>
    </row>
    <row r="7" spans="2:14" x14ac:dyDescent="0.15">
      <c r="B7" t="s">
        <v>590</v>
      </c>
      <c r="C7">
        <v>100</v>
      </c>
      <c r="D7">
        <v>79.840319361277452</v>
      </c>
      <c r="J7">
        <v>0.5322687957418496</v>
      </c>
      <c r="K7">
        <v>6.9860279441117763</v>
      </c>
      <c r="L7">
        <v>0</v>
      </c>
      <c r="M7">
        <v>0</v>
      </c>
      <c r="N7">
        <v>12.641383898868931</v>
      </c>
    </row>
    <row r="8" spans="2:14" x14ac:dyDescent="0.15">
      <c r="B8" t="s">
        <v>776</v>
      </c>
      <c r="C8">
        <v>1385</v>
      </c>
      <c r="D8">
        <v>665</v>
      </c>
      <c r="E8">
        <v>130</v>
      </c>
      <c r="F8">
        <v>212</v>
      </c>
      <c r="G8">
        <v>84</v>
      </c>
      <c r="H8">
        <v>1</v>
      </c>
      <c r="J8">
        <v>8</v>
      </c>
      <c r="K8">
        <v>96</v>
      </c>
      <c r="L8">
        <v>0</v>
      </c>
      <c r="M8">
        <v>0</v>
      </c>
      <c r="N8">
        <v>189</v>
      </c>
    </row>
    <row r="9" spans="2:14" x14ac:dyDescent="0.15">
      <c r="D9">
        <v>1092</v>
      </c>
    </row>
    <row r="10" spans="2:14" x14ac:dyDescent="0.15">
      <c r="B10" t="s">
        <v>590</v>
      </c>
      <c r="C10">
        <v>100</v>
      </c>
      <c r="D10">
        <v>78.844765342960287</v>
      </c>
      <c r="J10">
        <v>0.57761732851985559</v>
      </c>
      <c r="K10">
        <v>6.9314079422382671</v>
      </c>
      <c r="L10">
        <v>0</v>
      </c>
      <c r="M10">
        <v>0</v>
      </c>
      <c r="N10">
        <v>13.646209386281589</v>
      </c>
    </row>
  </sheetData>
  <phoneticPr fontId="15"/>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4">
    <tabColor rgb="FF00B0F0"/>
  </sheetPr>
  <dimension ref="A1:J10"/>
  <sheetViews>
    <sheetView zoomScaleNormal="100" zoomScaleSheetLayoutView="100" workbookViewId="0">
      <selection activeCell="B1" sqref="B1"/>
    </sheetView>
  </sheetViews>
  <sheetFormatPr defaultColWidth="9" defaultRowHeight="13.5" x14ac:dyDescent="0.15"/>
  <cols>
    <col min="1" max="1" width="0.375" style="107" customWidth="1"/>
    <col min="2" max="2" width="3.75" style="107" customWidth="1"/>
    <col min="3" max="3" width="8.125" style="107" customWidth="1"/>
    <col min="4" max="7" width="9.375" style="107" customWidth="1"/>
    <col min="8" max="8" width="10.5" style="107" customWidth="1"/>
    <col min="9" max="10" width="9.375" style="107" customWidth="1"/>
    <col min="11" max="16384" width="9" style="107"/>
  </cols>
  <sheetData>
    <row r="1" spans="1:10" x14ac:dyDescent="0.15">
      <c r="B1" s="107" t="str">
        <f>"概況_第１４表　全火災の死傷者区分別死傷者数"&amp;"【令和"&amp;IF(LEN(年の入力!$B$1-2018)&gt;=2,年の入力!$B$1-2018,DBCS(年の入力!$B$1-2018))&amp;"年】"</f>
        <v>概況_第１４表　全火災の死傷者区分別死傷者数【令和５年】</v>
      </c>
    </row>
    <row r="2" spans="1:10" ht="2.25" customHeight="1" x14ac:dyDescent="0.15"/>
    <row r="3" spans="1:10" ht="27" x14ac:dyDescent="0.15">
      <c r="B3" s="479"/>
      <c r="C3" s="479"/>
      <c r="D3" s="153" t="s">
        <v>34</v>
      </c>
      <c r="E3" s="153" t="s">
        <v>163</v>
      </c>
      <c r="F3" s="153" t="s">
        <v>162</v>
      </c>
      <c r="G3" s="154" t="s">
        <v>483</v>
      </c>
      <c r="H3" s="153" t="s">
        <v>160</v>
      </c>
      <c r="I3" s="153" t="s">
        <v>128</v>
      </c>
      <c r="J3" s="155"/>
    </row>
    <row r="4" spans="1:10" x14ac:dyDescent="0.15">
      <c r="A4" s="107" t="s">
        <v>13</v>
      </c>
      <c r="B4" s="479" t="s">
        <v>164</v>
      </c>
      <c r="C4" s="479"/>
      <c r="D4" s="156">
        <v>1503</v>
      </c>
      <c r="E4" s="156">
        <v>1</v>
      </c>
      <c r="F4" s="156">
        <v>0</v>
      </c>
      <c r="G4" s="156">
        <v>961</v>
      </c>
      <c r="H4" s="156">
        <v>1</v>
      </c>
      <c r="I4" s="156">
        <v>540</v>
      </c>
    </row>
    <row r="5" spans="1:10" x14ac:dyDescent="0.15">
      <c r="B5" s="155"/>
      <c r="C5" s="155"/>
      <c r="D5" s="157"/>
      <c r="E5" s="157"/>
      <c r="F5" s="157"/>
      <c r="G5" s="157"/>
      <c r="H5" s="157"/>
      <c r="I5" s="157"/>
    </row>
    <row r="6" spans="1:10" ht="27" x14ac:dyDescent="0.15">
      <c r="B6" s="479"/>
      <c r="C6" s="479"/>
      <c r="D6" s="153" t="s">
        <v>34</v>
      </c>
      <c r="E6" s="153" t="s">
        <v>163</v>
      </c>
      <c r="F6" s="153" t="s">
        <v>162</v>
      </c>
      <c r="G6" s="154" t="s">
        <v>483</v>
      </c>
      <c r="H6" s="153" t="s">
        <v>160</v>
      </c>
      <c r="I6" s="153" t="s">
        <v>159</v>
      </c>
      <c r="J6" s="153" t="s">
        <v>128</v>
      </c>
    </row>
    <row r="7" spans="1:10" x14ac:dyDescent="0.15">
      <c r="A7" s="107" t="s">
        <v>158</v>
      </c>
      <c r="B7" s="480" t="s">
        <v>157</v>
      </c>
      <c r="C7" s="153" t="s">
        <v>156</v>
      </c>
      <c r="D7" s="156">
        <v>5766</v>
      </c>
      <c r="E7" s="156">
        <v>186</v>
      </c>
      <c r="F7" s="156">
        <v>92</v>
      </c>
      <c r="G7" s="156">
        <v>4350</v>
      </c>
      <c r="H7" s="156">
        <v>117</v>
      </c>
      <c r="I7" s="156">
        <v>144</v>
      </c>
      <c r="J7" s="156">
        <v>877</v>
      </c>
    </row>
    <row r="8" spans="1:10" x14ac:dyDescent="0.15">
      <c r="A8" s="107" t="s">
        <v>155</v>
      </c>
      <c r="B8" s="481"/>
      <c r="C8" s="158" t="s">
        <v>154</v>
      </c>
      <c r="D8" s="156">
        <v>770</v>
      </c>
      <c r="E8" s="156">
        <v>5</v>
      </c>
      <c r="F8" s="156">
        <v>1</v>
      </c>
      <c r="G8" s="156">
        <v>592</v>
      </c>
      <c r="H8" s="156">
        <v>2</v>
      </c>
      <c r="I8" s="156">
        <v>55</v>
      </c>
      <c r="J8" s="156">
        <v>115</v>
      </c>
    </row>
    <row r="9" spans="1:10" x14ac:dyDescent="0.15">
      <c r="A9" s="107" t="s">
        <v>153</v>
      </c>
      <c r="B9" s="481"/>
      <c r="C9" s="158" t="s">
        <v>152</v>
      </c>
      <c r="D9" s="156">
        <v>1745</v>
      </c>
      <c r="E9" s="156">
        <v>43</v>
      </c>
      <c r="F9" s="156">
        <v>19</v>
      </c>
      <c r="G9" s="156">
        <v>1362</v>
      </c>
      <c r="H9" s="156">
        <v>13</v>
      </c>
      <c r="I9" s="156">
        <v>56</v>
      </c>
      <c r="J9" s="156">
        <v>252</v>
      </c>
    </row>
    <row r="10" spans="1:10" x14ac:dyDescent="0.15">
      <c r="A10" s="107" t="s">
        <v>151</v>
      </c>
      <c r="B10" s="482"/>
      <c r="C10" s="158" t="s">
        <v>150</v>
      </c>
      <c r="D10" s="156">
        <v>3251</v>
      </c>
      <c r="E10" s="156">
        <v>138</v>
      </c>
      <c r="F10" s="156">
        <v>72</v>
      </c>
      <c r="G10" s="156">
        <v>2396</v>
      </c>
      <c r="H10" s="156">
        <v>102</v>
      </c>
      <c r="I10" s="156">
        <v>33</v>
      </c>
      <c r="J10" s="156">
        <v>510</v>
      </c>
    </row>
  </sheetData>
  <mergeCells count="4">
    <mergeCell ref="B4:C4"/>
    <mergeCell ref="B7:B10"/>
    <mergeCell ref="B3:C3"/>
    <mergeCell ref="B6:C6"/>
  </mergeCells>
  <phoneticPr fontId="15"/>
  <pageMargins left="0.7" right="0.7" top="0.75" bottom="0.75" header="0.3" footer="0.3"/>
  <pageSetup paperSize="9"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5">
    <tabColor rgb="FF00B0F0"/>
  </sheetPr>
  <dimension ref="B1:F21"/>
  <sheetViews>
    <sheetView zoomScaleNormal="100" zoomScaleSheetLayoutView="100" workbookViewId="0">
      <selection activeCell="B2" sqref="B2"/>
    </sheetView>
  </sheetViews>
  <sheetFormatPr defaultColWidth="9" defaultRowHeight="13.5" x14ac:dyDescent="0.15"/>
  <cols>
    <col min="1" max="1" width="0.375" style="107" customWidth="1"/>
    <col min="2" max="2" width="13.375" style="107" customWidth="1"/>
    <col min="3" max="3" width="8.375" style="107" bestFit="1" customWidth="1"/>
    <col min="4" max="4" width="9" style="107"/>
    <col min="5" max="18" width="10.25" style="107" bestFit="1" customWidth="1"/>
    <col min="19" max="19" width="9.625" style="107" bestFit="1" customWidth="1"/>
    <col min="20" max="20" width="5.5" style="107" bestFit="1" customWidth="1"/>
    <col min="21" max="16384" width="9" style="107"/>
  </cols>
  <sheetData>
    <row r="1" spans="2:6" x14ac:dyDescent="0.15">
      <c r="B1" s="107" t="str">
        <f>"概況_第１５表　全火災の負傷者の性別・年齢区分"&amp;"【令和"&amp;IF(LEN(年の入力!$B$1-2018)&gt;=2,年の入力!$B$1-2018,DBCS(年の入力!$B$1-2018))&amp;"年】"</f>
        <v>概況_第１５表　全火災の負傷者の性別・年齢区分【令和５年】</v>
      </c>
    </row>
    <row r="2" spans="2:6" ht="2.25" customHeight="1" thickBot="1" x14ac:dyDescent="0.2"/>
    <row r="3" spans="2:6" ht="14.25" thickBot="1" x14ac:dyDescent="0.2">
      <c r="B3" s="159" t="s">
        <v>469</v>
      </c>
      <c r="C3" s="160" t="s">
        <v>167</v>
      </c>
      <c r="D3" s="160" t="s">
        <v>166</v>
      </c>
      <c r="E3" s="160" t="s">
        <v>127</v>
      </c>
      <c r="F3" s="161" t="s">
        <v>165</v>
      </c>
    </row>
    <row r="4" spans="2:6" ht="14.25" thickTop="1" x14ac:dyDescent="0.15">
      <c r="B4" s="162" t="s">
        <v>484</v>
      </c>
      <c r="C4" s="163">
        <v>32</v>
      </c>
      <c r="D4" s="163">
        <v>29</v>
      </c>
      <c r="E4" s="163">
        <v>61</v>
      </c>
      <c r="F4" s="116">
        <v>1.0579257717655219</v>
      </c>
    </row>
    <row r="5" spans="2:6" x14ac:dyDescent="0.15">
      <c r="B5" s="164" t="s">
        <v>485</v>
      </c>
      <c r="C5" s="156">
        <v>22</v>
      </c>
      <c r="D5" s="156">
        <v>23</v>
      </c>
      <c r="E5" s="156">
        <v>45</v>
      </c>
      <c r="F5" s="121">
        <v>0.78043704474505715</v>
      </c>
    </row>
    <row r="6" spans="2:6" x14ac:dyDescent="0.15">
      <c r="B6" s="164" t="s">
        <v>486</v>
      </c>
      <c r="C6" s="156">
        <v>48</v>
      </c>
      <c r="D6" s="156">
        <v>37</v>
      </c>
      <c r="E6" s="156">
        <v>85</v>
      </c>
      <c r="F6" s="121">
        <v>1.4741588622962192</v>
      </c>
    </row>
    <row r="7" spans="2:6" x14ac:dyDescent="0.15">
      <c r="B7" s="164" t="s">
        <v>487</v>
      </c>
      <c r="C7" s="156">
        <v>98</v>
      </c>
      <c r="D7" s="156">
        <v>52</v>
      </c>
      <c r="E7" s="156">
        <v>150</v>
      </c>
      <c r="F7" s="121">
        <v>2.6014568158168574</v>
      </c>
    </row>
    <row r="8" spans="2:6" x14ac:dyDescent="0.15">
      <c r="B8" s="164" t="s">
        <v>488</v>
      </c>
      <c r="C8" s="156">
        <v>217</v>
      </c>
      <c r="D8" s="156">
        <v>97</v>
      </c>
      <c r="E8" s="156">
        <v>314</v>
      </c>
      <c r="F8" s="121">
        <v>5.4457162677766213</v>
      </c>
    </row>
    <row r="9" spans="2:6" x14ac:dyDescent="0.15">
      <c r="B9" s="164" t="s">
        <v>489</v>
      </c>
      <c r="C9" s="156">
        <v>194</v>
      </c>
      <c r="D9" s="156">
        <v>81</v>
      </c>
      <c r="E9" s="156">
        <v>275</v>
      </c>
      <c r="F9" s="121">
        <v>4.7693374956642387</v>
      </c>
    </row>
    <row r="10" spans="2:6" x14ac:dyDescent="0.15">
      <c r="B10" s="164" t="s">
        <v>490</v>
      </c>
      <c r="C10" s="156">
        <v>173</v>
      </c>
      <c r="D10" s="156">
        <v>80</v>
      </c>
      <c r="E10" s="156">
        <v>253</v>
      </c>
      <c r="F10" s="121">
        <v>4.3877904960110996</v>
      </c>
    </row>
    <row r="11" spans="2:6" x14ac:dyDescent="0.15">
      <c r="B11" s="164" t="s">
        <v>491</v>
      </c>
      <c r="C11" s="156">
        <v>217</v>
      </c>
      <c r="D11" s="156">
        <v>91</v>
      </c>
      <c r="E11" s="156">
        <v>308</v>
      </c>
      <c r="F11" s="121">
        <v>5.3416579951439473</v>
      </c>
    </row>
    <row r="12" spans="2:6" x14ac:dyDescent="0.15">
      <c r="B12" s="164" t="s">
        <v>492</v>
      </c>
      <c r="C12" s="156">
        <v>219</v>
      </c>
      <c r="D12" s="156">
        <v>93</v>
      </c>
      <c r="E12" s="156">
        <v>312</v>
      </c>
      <c r="F12" s="121">
        <v>5.4110301768990636</v>
      </c>
    </row>
    <row r="13" spans="2:6" x14ac:dyDescent="0.15">
      <c r="B13" s="164" t="s">
        <v>493</v>
      </c>
      <c r="C13" s="156">
        <v>298</v>
      </c>
      <c r="D13" s="156">
        <v>130</v>
      </c>
      <c r="E13" s="156">
        <v>428</v>
      </c>
      <c r="F13" s="121">
        <v>7.4228234477974331</v>
      </c>
    </row>
    <row r="14" spans="2:6" x14ac:dyDescent="0.15">
      <c r="B14" s="164" t="s">
        <v>494</v>
      </c>
      <c r="C14" s="156">
        <v>340</v>
      </c>
      <c r="D14" s="156">
        <v>148</v>
      </c>
      <c r="E14" s="156">
        <v>488</v>
      </c>
      <c r="F14" s="121">
        <v>8.4634061741241755</v>
      </c>
    </row>
    <row r="15" spans="2:6" x14ac:dyDescent="0.15">
      <c r="B15" s="164" t="s">
        <v>495</v>
      </c>
      <c r="C15" s="156">
        <v>255</v>
      </c>
      <c r="D15" s="156">
        <v>115</v>
      </c>
      <c r="E15" s="156">
        <v>370</v>
      </c>
      <c r="F15" s="121">
        <v>6.4169268123482492</v>
      </c>
    </row>
    <row r="16" spans="2:6" x14ac:dyDescent="0.15">
      <c r="B16" s="164" t="s">
        <v>496</v>
      </c>
      <c r="C16" s="156">
        <v>220</v>
      </c>
      <c r="D16" s="156">
        <v>102</v>
      </c>
      <c r="E16" s="156">
        <v>322</v>
      </c>
      <c r="F16" s="121">
        <v>5.5844606312868539</v>
      </c>
    </row>
    <row r="17" spans="2:6" x14ac:dyDescent="0.15">
      <c r="B17" s="164" t="s">
        <v>497</v>
      </c>
      <c r="C17" s="156">
        <v>385</v>
      </c>
      <c r="D17" s="156">
        <v>167</v>
      </c>
      <c r="E17" s="156">
        <v>552</v>
      </c>
      <c r="F17" s="121">
        <v>9.5733610822060342</v>
      </c>
    </row>
    <row r="18" spans="2:6" x14ac:dyDescent="0.15">
      <c r="B18" s="164" t="s">
        <v>498</v>
      </c>
      <c r="C18" s="156">
        <v>371</v>
      </c>
      <c r="D18" s="156">
        <v>204</v>
      </c>
      <c r="E18" s="156">
        <v>575</v>
      </c>
      <c r="F18" s="121">
        <v>9.9722511272979535</v>
      </c>
    </row>
    <row r="19" spans="2:6" x14ac:dyDescent="0.15">
      <c r="B19" s="164" t="s">
        <v>499</v>
      </c>
      <c r="C19" s="156">
        <v>266</v>
      </c>
      <c r="D19" s="156">
        <v>180</v>
      </c>
      <c r="E19" s="156">
        <v>446</v>
      </c>
      <c r="F19" s="121">
        <v>7.7349982656954559</v>
      </c>
    </row>
    <row r="20" spans="2:6" ht="14.25" thickBot="1" x14ac:dyDescent="0.2">
      <c r="B20" s="165" t="s">
        <v>500</v>
      </c>
      <c r="C20" s="166">
        <v>352</v>
      </c>
      <c r="D20" s="166">
        <v>430</v>
      </c>
      <c r="E20" s="166">
        <v>782</v>
      </c>
      <c r="F20" s="167">
        <v>13.562261533125216</v>
      </c>
    </row>
    <row r="21" spans="2:6" ht="15" thickTop="1" thickBot="1" x14ac:dyDescent="0.2">
      <c r="B21" s="168" t="s">
        <v>34</v>
      </c>
      <c r="C21" s="169">
        <v>3707</v>
      </c>
      <c r="D21" s="169">
        <v>2059</v>
      </c>
      <c r="E21" s="169">
        <v>5766</v>
      </c>
      <c r="F21" s="140">
        <v>100</v>
      </c>
    </row>
  </sheetData>
  <phoneticPr fontId="15"/>
  <pageMargins left="0.7" right="0.7" top="0.75" bottom="0.75" header="0.3" footer="0.3"/>
  <pageSetup paperSize="9"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B0F0"/>
  </sheetPr>
  <dimension ref="B1:F13"/>
  <sheetViews>
    <sheetView zoomScaleNormal="100" zoomScaleSheetLayoutView="100" workbookViewId="0">
      <selection activeCell="B1" sqref="B1"/>
    </sheetView>
  </sheetViews>
  <sheetFormatPr defaultColWidth="9" defaultRowHeight="13.5" x14ac:dyDescent="0.15"/>
  <cols>
    <col min="1" max="1" width="0.375" style="5" customWidth="1"/>
    <col min="2" max="2" width="10.5" style="5" customWidth="1"/>
    <col min="3" max="3" width="6.875" style="5" bestFit="1" customWidth="1"/>
    <col min="4" max="5" width="13.125" style="5" bestFit="1" customWidth="1"/>
    <col min="6" max="6" width="21.875" style="5" bestFit="1" customWidth="1"/>
    <col min="7" max="16384" width="9" style="5"/>
  </cols>
  <sheetData>
    <row r="1" spans="2:6" x14ac:dyDescent="0.15">
      <c r="B1" s="172" t="s">
        <v>558</v>
      </c>
    </row>
    <row r="2" spans="2:6" ht="2.25" customHeight="1" x14ac:dyDescent="0.15"/>
    <row r="3" spans="2:6" x14ac:dyDescent="0.15">
      <c r="B3" s="173" t="s">
        <v>412</v>
      </c>
      <c r="C3" s="173" t="s">
        <v>54</v>
      </c>
      <c r="D3" s="173" t="s">
        <v>393</v>
      </c>
      <c r="E3" s="173" t="s">
        <v>414</v>
      </c>
      <c r="F3" s="173" t="s">
        <v>413</v>
      </c>
    </row>
    <row r="4" spans="2:6" x14ac:dyDescent="0.15">
      <c r="B4" s="170" t="str">
        <f xml:space="preserve"> IF(年の入力!$B$1-ROWS($A4:$A$13)+1&gt;2019,   "令和"&amp;IF(LEN(年の入力!$B$1-ROWS($A4:$A$13)+1-2018)&gt;=2,年の入力!$B$1-ROWS($A4:$A$13)+1-2018, DBCS(年の入力!$B$1-ROWS($A4:$A$13)+1-2018))&amp;"年", IF(年の入力!$B$1-ROWS($A4:$A$13)+1=2019,"令和元年","平成"&amp;年の入力!$B$1-ROWS($A4:$A$13)+1-1988&amp;"年" ))</f>
        <v>平成26年</v>
      </c>
      <c r="C4" s="171">
        <v>43741</v>
      </c>
      <c r="D4" s="351">
        <v>85318835</v>
      </c>
      <c r="E4" s="678">
        <v>853.18835000000001</v>
      </c>
      <c r="F4" s="678">
        <v>195.05460551883999</v>
      </c>
    </row>
    <row r="5" spans="2:6" x14ac:dyDescent="0.15">
      <c r="B5" s="170" t="str">
        <f xml:space="preserve"> IF(年の入力!$B$1-ROWS($A5:$A$13)+1&gt;2019,   "令和"&amp;IF(LEN(年の入力!$B$1-ROWS($A5:$A$13)+1-2018)&gt;=2,年の入力!$B$1-ROWS($A5:$A$13)+1-2018, DBCS(年の入力!$B$1-ROWS($A5:$A$13)+1-2018))&amp;"年", IF(年の入力!$B$1-ROWS($A5:$A$13)+1=2019,"令和元年","平成"&amp;年の入力!$B$1-ROWS($A5:$A$13)+1-1988&amp;"年" ))</f>
        <v>平成27年</v>
      </c>
      <c r="C5" s="171">
        <v>39111</v>
      </c>
      <c r="D5" s="351">
        <v>82520479</v>
      </c>
      <c r="E5" s="678">
        <v>825.20479</v>
      </c>
      <c r="F5" s="678">
        <v>210.99046048426001</v>
      </c>
    </row>
    <row r="6" spans="2:6" x14ac:dyDescent="0.15">
      <c r="B6" s="170" t="str">
        <f xml:space="preserve"> IF(年の入力!$B$1-ROWS($A6:$A$13)+1&gt;2019,   "令和"&amp;IF(LEN(年の入力!$B$1-ROWS($A6:$A$13)+1-2018)&gt;=2,年の入力!$B$1-ROWS($A6:$A$13)+1-2018, DBCS(年の入力!$B$1-ROWS($A6:$A$13)+1-2018))&amp;"年", IF(年の入力!$B$1-ROWS($A6:$A$13)+1=2019,"令和元年","平成"&amp;年の入力!$B$1-ROWS($A6:$A$13)+1-1988&amp;"年" ))</f>
        <v>平成28年</v>
      </c>
      <c r="C6" s="171">
        <v>36831</v>
      </c>
      <c r="D6" s="351">
        <v>75233396</v>
      </c>
      <c r="E6" s="678">
        <v>752.33396000000005</v>
      </c>
      <c r="F6" s="678">
        <v>204.26650376040999</v>
      </c>
    </row>
    <row r="7" spans="2:6" x14ac:dyDescent="0.15">
      <c r="B7" s="170" t="str">
        <f xml:space="preserve"> IF(年の入力!$B$1-ROWS($A7:$A$13)+1&gt;2019,   "令和"&amp;IF(LEN(年の入力!$B$1-ROWS($A7:$A$13)+1-2018)&gt;=2,年の入力!$B$1-ROWS($A7:$A$13)+1-2018, DBCS(年の入力!$B$1-ROWS($A7:$A$13)+1-2018))&amp;"年", IF(年の入力!$B$1-ROWS($A7:$A$13)+1=2019,"令和元年","平成"&amp;年の入力!$B$1-ROWS($A7:$A$13)+1-1988&amp;"年" ))</f>
        <v>平成29年</v>
      </c>
      <c r="C7" s="171">
        <v>39373</v>
      </c>
      <c r="D7" s="351">
        <v>89322667</v>
      </c>
      <c r="E7" s="678">
        <v>893.22667000000001</v>
      </c>
      <c r="F7" s="678">
        <v>226.86274096462</v>
      </c>
    </row>
    <row r="8" spans="2:6" x14ac:dyDescent="0.15">
      <c r="B8" s="170" t="str">
        <f xml:space="preserve"> IF(年の入力!$B$1-ROWS($A8:$A$13)+1&gt;2019,   "令和"&amp;IF(LEN(年の入力!$B$1-ROWS($A8:$A$13)+1-2018)&gt;=2,年の入力!$B$1-ROWS($A8:$A$13)+1-2018, DBCS(年の入力!$B$1-ROWS($A8:$A$13)+1-2018))&amp;"年", IF(年の入力!$B$1-ROWS($A8:$A$13)+1=2019,"令和元年","平成"&amp;年の入力!$B$1-ROWS($A8:$A$13)+1-1988&amp;"年" ))</f>
        <v>平成30年</v>
      </c>
      <c r="C8" s="171">
        <v>37981</v>
      </c>
      <c r="D8" s="351">
        <v>84627241</v>
      </c>
      <c r="E8" s="678">
        <v>846.27241000000004</v>
      </c>
      <c r="F8" s="678">
        <v>222.81467312602999</v>
      </c>
    </row>
    <row r="9" spans="2:6" x14ac:dyDescent="0.15">
      <c r="B9" s="170" t="str">
        <f xml:space="preserve"> IF(年の入力!$B$1-ROWS($A9:$A$13)+1&gt;2019,   "令和"&amp;IF(LEN(年の入力!$B$1-ROWS($A9:$A$13)+1-2018)&gt;=2,年の入力!$B$1-ROWS($A9:$A$13)+1-2018, DBCS(年の入力!$B$1-ROWS($A9:$A$13)+1-2018))&amp;"年", IF(年の入力!$B$1-ROWS($A9:$A$13)+1=2019,"令和元年","平成"&amp;年の入力!$B$1-ROWS($A9:$A$13)+1-1988&amp;"年" ))</f>
        <v>令和元年</v>
      </c>
      <c r="C9" s="171">
        <v>37683</v>
      </c>
      <c r="D9" s="351">
        <v>90800192</v>
      </c>
      <c r="E9" s="678">
        <v>908.00192000000004</v>
      </c>
      <c r="F9" s="678">
        <v>240.95797043759001</v>
      </c>
    </row>
    <row r="10" spans="2:6" x14ac:dyDescent="0.15">
      <c r="B10" s="170" t="str">
        <f xml:space="preserve"> IF(年の入力!$B$1-ROWS($A10:$A$13)+1&gt;2019,   "令和"&amp;IF(LEN(年の入力!$B$1-ROWS($A10:$A$13)+1-2018)&gt;=2,年の入力!$B$1-ROWS($A10:$A$13)+1-2018, DBCS(年の入力!$B$1-ROWS($A10:$A$13)+1-2018))&amp;"年", IF(年の入力!$B$1-ROWS($A10:$A$13)+1=2019,"令和元年","平成"&amp;年の入力!$B$1-ROWS($A10:$A$13)+1-1988&amp;"年" ))</f>
        <v>令和２年</v>
      </c>
      <c r="C10" s="171">
        <v>34691</v>
      </c>
      <c r="D10" s="351">
        <v>103739390</v>
      </c>
      <c r="E10" s="678">
        <v>1037.3939</v>
      </c>
      <c r="F10" s="678">
        <v>299.03833847394998</v>
      </c>
    </row>
    <row r="11" spans="2:6" x14ac:dyDescent="0.15">
      <c r="B11" s="170" t="str">
        <f xml:space="preserve"> IF(年の入力!$B$1-ROWS($A11:$A$13)+1&gt;2019,   "令和"&amp;IF(LEN(年の入力!$B$1-ROWS($A11:$A$13)+1-2018)&gt;=2,年の入力!$B$1-ROWS($A11:$A$13)+1-2018, DBCS(年の入力!$B$1-ROWS($A11:$A$13)+1-2018))&amp;"年", IF(年の入力!$B$1-ROWS($A11:$A$13)+1=2019,"令和元年","平成"&amp;年の入力!$B$1-ROWS($A11:$A$13)+1-1988&amp;"年" ))</f>
        <v>令和３年</v>
      </c>
      <c r="C11" s="171">
        <v>35222</v>
      </c>
      <c r="D11" s="351">
        <v>104212628</v>
      </c>
      <c r="E11" s="678">
        <v>1042.12628</v>
      </c>
      <c r="F11" s="678">
        <v>295.87368122196</v>
      </c>
    </row>
    <row r="12" spans="2:6" x14ac:dyDescent="0.15">
      <c r="B12" s="170" t="str">
        <f xml:space="preserve"> IF(年の入力!$B$1-ROWS($A12:$A$13)+1&gt;2019,   "令和"&amp;IF(LEN(年の入力!$B$1-ROWS($A12:$A$13)+1-2018)&gt;=2,年の入力!$B$1-ROWS($A12:$A$13)+1-2018, DBCS(年の入力!$B$1-ROWS($A12:$A$13)+1-2018))&amp;"年", IF(年の入力!$B$1-ROWS($A12:$A$13)+1=2019,"令和元年","平成"&amp;年の入力!$B$1-ROWS($A12:$A$13)+1-1988&amp;"年" ))</f>
        <v>令和４年</v>
      </c>
      <c r="C12" s="171">
        <v>36314</v>
      </c>
      <c r="D12" s="351">
        <v>101742714</v>
      </c>
      <c r="E12" s="678">
        <v>1017.42714</v>
      </c>
      <c r="F12" s="678">
        <v>280.17490224155</v>
      </c>
    </row>
    <row r="13" spans="2:6" x14ac:dyDescent="0.15">
      <c r="B13" s="170" t="str">
        <f xml:space="preserve"> IF(年の入力!$B$1-ROWS($A13:$A$13)+1&gt;2019,   "令和"&amp;IF(LEN(年の入力!$B$1-ROWS($A13:$A$13)+1-2018)&gt;=2,年の入力!$B$1-ROWS($A13:$A$13)+1-2018, DBCS(年の入力!$B$1-ROWS($A13:$A$13)+1-2018))&amp;"年", IF(年の入力!$B$1-ROWS($A13:$A$13)+1=2019,"令和元年","平成"&amp;年の入力!$B$1-ROWS($A13:$A$13)+1-1988&amp;"年" ))</f>
        <v>令和５年</v>
      </c>
      <c r="C13" s="171">
        <v>38672</v>
      </c>
      <c r="D13" s="351">
        <v>94208470</v>
      </c>
      <c r="E13" s="678">
        <v>942.0847</v>
      </c>
      <c r="F13" s="678">
        <v>243.60899358709</v>
      </c>
    </row>
  </sheetData>
  <phoneticPr fontId="15"/>
  <pageMargins left="0.7" right="0.7" top="0.75" bottom="0.75" header="0.3" footer="0.3"/>
  <pageSetup paperSize="9" orientation="landscape"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6">
    <tabColor rgb="FF00B0F0"/>
  </sheetPr>
  <dimension ref="B1:F13"/>
  <sheetViews>
    <sheetView zoomScaleNormal="100" zoomScaleSheetLayoutView="100" workbookViewId="0">
      <selection activeCell="B1" sqref="B1"/>
    </sheetView>
  </sheetViews>
  <sheetFormatPr defaultColWidth="9" defaultRowHeight="13.5" x14ac:dyDescent="0.15"/>
  <cols>
    <col min="1" max="1" width="0.375" style="107" customWidth="1"/>
    <col min="2" max="2" width="11.125" style="107" customWidth="1"/>
    <col min="3" max="5" width="12.5" style="107" customWidth="1"/>
    <col min="6" max="6" width="13.125" style="107" bestFit="1" customWidth="1"/>
    <col min="7" max="7" width="11" style="107" bestFit="1" customWidth="1"/>
    <col min="8" max="8" width="10.875" style="107" bestFit="1" customWidth="1"/>
    <col min="9" max="9" width="9" style="107"/>
    <col min="10" max="10" width="10.5" style="107" bestFit="1" customWidth="1"/>
    <col min="11" max="11" width="14.125" style="107" bestFit="1" customWidth="1"/>
    <col min="12" max="17" width="12.75" style="107" bestFit="1" customWidth="1"/>
    <col min="18" max="18" width="4.5" style="107" bestFit="1" customWidth="1"/>
    <col min="19" max="16384" width="9" style="107"/>
  </cols>
  <sheetData>
    <row r="1" spans="2:6" x14ac:dyDescent="0.15">
      <c r="B1" s="107" t="str">
        <f>"概況_第１７表　火災による物件別損害額"&amp;"【令和"&amp;IF(LEN(年の入力!$B$1-2018)&gt;=2,年の入力!$B$1-2018,DBCS(年の入力!$B$1-2018))&amp;"年】"</f>
        <v>概況_第１７表　火災による物件別損害額【令和５年】</v>
      </c>
    </row>
    <row r="2" spans="2:6" ht="2.25" customHeight="1" thickBot="1" x14ac:dyDescent="0.2"/>
    <row r="3" spans="2:6" ht="30" customHeight="1" thickBot="1" x14ac:dyDescent="0.2">
      <c r="B3" s="174"/>
      <c r="C3" s="175" t="s">
        <v>174</v>
      </c>
      <c r="D3" s="176" t="s">
        <v>35</v>
      </c>
      <c r="E3" s="176" t="s">
        <v>57</v>
      </c>
      <c r="F3" s="177" t="s">
        <v>173</v>
      </c>
    </row>
    <row r="4" spans="2:6" x14ac:dyDescent="0.15">
      <c r="B4" s="152" t="s">
        <v>172</v>
      </c>
      <c r="C4" s="178">
        <v>82040342</v>
      </c>
      <c r="D4" s="179">
        <v>87.083828025229579</v>
      </c>
      <c r="E4" s="180">
        <v>20974</v>
      </c>
      <c r="F4" s="181">
        <v>3911.5257938399923</v>
      </c>
    </row>
    <row r="5" spans="2:6" x14ac:dyDescent="0.15">
      <c r="B5" s="182" t="s">
        <v>171</v>
      </c>
      <c r="C5" s="118">
        <v>125187</v>
      </c>
      <c r="D5" s="183">
        <v>0.13288295627771049</v>
      </c>
      <c r="E5" s="156">
        <v>1299</v>
      </c>
      <c r="F5" s="184">
        <v>96.371824480369511</v>
      </c>
    </row>
    <row r="6" spans="2:6" x14ac:dyDescent="0.15">
      <c r="B6" s="182" t="s">
        <v>170</v>
      </c>
      <c r="C6" s="118">
        <v>2824247</v>
      </c>
      <c r="D6" s="183">
        <v>2.9978695121574526</v>
      </c>
      <c r="E6" s="156">
        <v>3521</v>
      </c>
      <c r="F6" s="184">
        <v>802.11502414086908</v>
      </c>
    </row>
    <row r="7" spans="2:6" x14ac:dyDescent="0.15">
      <c r="B7" s="182" t="s">
        <v>169</v>
      </c>
      <c r="C7" s="118">
        <v>855049</v>
      </c>
      <c r="D7" s="183">
        <v>0.90761372093188641</v>
      </c>
      <c r="E7" s="156">
        <v>58</v>
      </c>
      <c r="F7" s="184">
        <v>14742.224137931034</v>
      </c>
    </row>
    <row r="8" spans="2:6" x14ac:dyDescent="0.15">
      <c r="B8" s="182" t="s">
        <v>168</v>
      </c>
      <c r="C8" s="118">
        <v>5643</v>
      </c>
      <c r="D8" s="183">
        <v>5.9899072769146978E-3</v>
      </c>
      <c r="E8" s="156">
        <v>1</v>
      </c>
      <c r="F8" s="184">
        <v>5643</v>
      </c>
    </row>
    <row r="9" spans="2:6" x14ac:dyDescent="0.15">
      <c r="B9" s="182" t="s">
        <v>123</v>
      </c>
      <c r="C9" s="118">
        <v>7978258</v>
      </c>
      <c r="D9" s="183">
        <v>8.4687268565130083</v>
      </c>
      <c r="E9" s="156">
        <v>12819</v>
      </c>
      <c r="F9" s="184">
        <v>622.37756455261717</v>
      </c>
    </row>
    <row r="10" spans="2:6" ht="14.25" thickBot="1" x14ac:dyDescent="0.2">
      <c r="B10" s="151" t="s">
        <v>138</v>
      </c>
      <c r="C10" s="125">
        <v>379744</v>
      </c>
      <c r="D10" s="185">
        <v>0.40308902161344945</v>
      </c>
      <c r="E10" s="186"/>
      <c r="F10" s="187"/>
    </row>
    <row r="11" spans="2:6" ht="14.25" thickBot="1" x14ac:dyDescent="0.2">
      <c r="B11" s="188" t="s">
        <v>34</v>
      </c>
      <c r="C11" s="136">
        <v>94208470</v>
      </c>
      <c r="D11" s="189">
        <v>100</v>
      </c>
      <c r="E11" s="169">
        <v>38672</v>
      </c>
      <c r="F11" s="190">
        <v>2436.0899358709144</v>
      </c>
    </row>
    <row r="12" spans="2:6" x14ac:dyDescent="0.15">
      <c r="B12" s="107" t="s">
        <v>691</v>
      </c>
    </row>
    <row r="13" spans="2:6" x14ac:dyDescent="0.15">
      <c r="B13" s="107" t="s">
        <v>692</v>
      </c>
    </row>
  </sheetData>
  <phoneticPr fontId="15"/>
  <pageMargins left="0.7" right="0.7" top="0.75" bottom="0.75" header="0.3" footer="0.3"/>
  <pageSetup paperSize="9" orientation="landscape"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7">
    <tabColor rgb="FF00B0F0"/>
  </sheetPr>
  <dimension ref="B1:D33"/>
  <sheetViews>
    <sheetView zoomScaleNormal="100" zoomScaleSheetLayoutView="100" workbookViewId="0">
      <selection activeCell="B1" sqref="B1"/>
    </sheetView>
  </sheetViews>
  <sheetFormatPr defaultColWidth="9" defaultRowHeight="13.5" x14ac:dyDescent="0.15"/>
  <cols>
    <col min="1" max="1" width="0.375" style="1" customWidth="1"/>
    <col min="2" max="2" width="20.625" style="1" customWidth="1"/>
    <col min="3" max="3" width="8" style="1" customWidth="1"/>
    <col min="4" max="4" width="15.25" style="1" bestFit="1" customWidth="1"/>
    <col min="5" max="16384" width="9" style="1"/>
  </cols>
  <sheetData>
    <row r="1" spans="2:4" x14ac:dyDescent="0.15">
      <c r="B1" s="106" t="str">
        <f>"概況_第１８表　主な出火原因別の出火件数と損害額"&amp;"【令和"&amp;IF(LEN(年の入力!$B$1-2018)&gt;=2,年の入力!$B$1-2018,DBCS(年の入力!$B$1-2018))&amp;"年】"</f>
        <v>概況_第１８表　主な出火原因別の出火件数と損害額【令和５年】</v>
      </c>
    </row>
    <row r="2" spans="2:4" ht="2.25" customHeight="1" x14ac:dyDescent="0.15"/>
    <row r="3" spans="2:4" x14ac:dyDescent="0.15">
      <c r="B3" s="191" t="s">
        <v>460</v>
      </c>
      <c r="C3" s="192" t="s">
        <v>54</v>
      </c>
      <c r="D3" s="192" t="s">
        <v>177</v>
      </c>
    </row>
    <row r="4" spans="2:4" x14ac:dyDescent="0.15">
      <c r="B4" s="2" t="s">
        <v>176</v>
      </c>
      <c r="C4" s="3">
        <v>3498</v>
      </c>
      <c r="D4" s="3">
        <v>4637.9189999999999</v>
      </c>
    </row>
    <row r="5" spans="2:4" x14ac:dyDescent="0.15">
      <c r="B5" s="2" t="s">
        <v>175</v>
      </c>
      <c r="C5" s="3">
        <v>2838</v>
      </c>
      <c r="D5" s="3">
        <v>2624.8710000000001</v>
      </c>
    </row>
    <row r="6" spans="2:4" x14ac:dyDescent="0.15">
      <c r="B6" s="2" t="s">
        <v>623</v>
      </c>
      <c r="C6" s="3">
        <v>63</v>
      </c>
      <c r="D6" s="3">
        <v>292.71100000000001</v>
      </c>
    </row>
    <row r="7" spans="2:4" x14ac:dyDescent="0.15">
      <c r="B7" s="2" t="s">
        <v>624</v>
      </c>
      <c r="C7" s="3">
        <v>115</v>
      </c>
      <c r="D7" s="3">
        <v>251.643</v>
      </c>
    </row>
    <row r="8" spans="2:4" x14ac:dyDescent="0.15">
      <c r="B8" s="2" t="s">
        <v>625</v>
      </c>
      <c r="C8" s="3">
        <v>113</v>
      </c>
      <c r="D8" s="3">
        <v>681.65899999999999</v>
      </c>
    </row>
    <row r="9" spans="2:4" x14ac:dyDescent="0.15">
      <c r="B9" s="2" t="s">
        <v>626</v>
      </c>
      <c r="C9" s="3">
        <v>342</v>
      </c>
      <c r="D9" s="3">
        <v>471.31299999999999</v>
      </c>
    </row>
    <row r="10" spans="2:4" x14ac:dyDescent="0.15">
      <c r="B10" s="2" t="s">
        <v>627</v>
      </c>
      <c r="C10" s="3">
        <v>997</v>
      </c>
      <c r="D10" s="3">
        <v>3717.77</v>
      </c>
    </row>
    <row r="11" spans="2:4" x14ac:dyDescent="0.15">
      <c r="B11" s="2" t="s">
        <v>628</v>
      </c>
      <c r="C11" s="3">
        <v>34</v>
      </c>
      <c r="D11" s="3">
        <v>111.393</v>
      </c>
    </row>
    <row r="12" spans="2:4" x14ac:dyDescent="0.15">
      <c r="B12" s="2" t="s">
        <v>629</v>
      </c>
      <c r="C12" s="3">
        <v>38</v>
      </c>
      <c r="D12" s="3">
        <v>59.061999999999998</v>
      </c>
    </row>
    <row r="13" spans="2:4" x14ac:dyDescent="0.15">
      <c r="B13" s="2" t="s">
        <v>630</v>
      </c>
      <c r="C13" s="3">
        <v>141</v>
      </c>
      <c r="D13" s="3">
        <v>517.98800000000006</v>
      </c>
    </row>
    <row r="14" spans="2:4" x14ac:dyDescent="0.15">
      <c r="B14" s="2" t="s">
        <v>631</v>
      </c>
      <c r="C14" s="3">
        <v>776</v>
      </c>
      <c r="D14" s="3">
        <v>2648.0529999999999</v>
      </c>
    </row>
    <row r="15" spans="2:4" x14ac:dyDescent="0.15">
      <c r="B15" s="2" t="s">
        <v>632</v>
      </c>
      <c r="C15" s="3">
        <v>2205</v>
      </c>
      <c r="D15" s="3">
        <v>6087.8050000000003</v>
      </c>
    </row>
    <row r="16" spans="2:4" x14ac:dyDescent="0.15">
      <c r="B16" s="2" t="s">
        <v>633</v>
      </c>
      <c r="C16" s="3">
        <v>693</v>
      </c>
      <c r="D16" s="3">
        <v>1296.8</v>
      </c>
    </row>
    <row r="17" spans="2:4" x14ac:dyDescent="0.15">
      <c r="B17" s="2" t="s">
        <v>634</v>
      </c>
      <c r="C17" s="3">
        <v>1520</v>
      </c>
      <c r="D17" s="3">
        <v>4654.1880000000001</v>
      </c>
    </row>
    <row r="18" spans="2:4" x14ac:dyDescent="0.15">
      <c r="B18" s="2" t="s">
        <v>635</v>
      </c>
      <c r="C18" s="3">
        <v>130</v>
      </c>
      <c r="D18" s="3">
        <v>141.398</v>
      </c>
    </row>
    <row r="19" spans="2:4" x14ac:dyDescent="0.15">
      <c r="B19" s="2" t="s">
        <v>636</v>
      </c>
      <c r="C19" s="3">
        <v>1481</v>
      </c>
      <c r="D19" s="3">
        <v>3676.15</v>
      </c>
    </row>
    <row r="20" spans="2:4" x14ac:dyDescent="0.15">
      <c r="B20" s="2" t="s">
        <v>637</v>
      </c>
      <c r="C20" s="3">
        <v>364</v>
      </c>
      <c r="D20" s="3">
        <v>108.223</v>
      </c>
    </row>
    <row r="21" spans="2:4" x14ac:dyDescent="0.15">
      <c r="B21" s="2" t="s">
        <v>638</v>
      </c>
      <c r="C21" s="3">
        <v>591</v>
      </c>
      <c r="D21" s="3">
        <v>325.39999999999998</v>
      </c>
    </row>
    <row r="22" spans="2:4" x14ac:dyDescent="0.15">
      <c r="B22" s="2" t="s">
        <v>639</v>
      </c>
      <c r="C22" s="3">
        <v>3473</v>
      </c>
      <c r="D22" s="3">
        <v>1081.384</v>
      </c>
    </row>
    <row r="23" spans="2:4" x14ac:dyDescent="0.15">
      <c r="B23" s="2" t="s">
        <v>640</v>
      </c>
      <c r="C23" s="3">
        <v>333</v>
      </c>
      <c r="D23" s="3">
        <v>876.33399999999995</v>
      </c>
    </row>
    <row r="24" spans="2:4" x14ac:dyDescent="0.15">
      <c r="B24" s="2" t="s">
        <v>641</v>
      </c>
      <c r="C24" s="3">
        <v>400</v>
      </c>
      <c r="D24" s="3">
        <v>1201.1669999999999</v>
      </c>
    </row>
    <row r="25" spans="2:4" x14ac:dyDescent="0.15">
      <c r="B25" s="2" t="s">
        <v>642</v>
      </c>
      <c r="C25" s="3">
        <v>97</v>
      </c>
      <c r="D25" s="3">
        <v>42.46</v>
      </c>
    </row>
    <row r="26" spans="2:4" x14ac:dyDescent="0.15">
      <c r="B26" s="2" t="s">
        <v>643</v>
      </c>
      <c r="C26" s="3">
        <v>264</v>
      </c>
      <c r="D26" s="3">
        <v>434.363</v>
      </c>
    </row>
    <row r="27" spans="2:4" x14ac:dyDescent="0.15">
      <c r="B27" s="2" t="s">
        <v>644</v>
      </c>
      <c r="C27" s="3">
        <v>2175</v>
      </c>
      <c r="D27" s="3">
        <v>509.14</v>
      </c>
    </row>
    <row r="28" spans="2:4" x14ac:dyDescent="0.15">
      <c r="B28" s="2" t="s">
        <v>645</v>
      </c>
      <c r="C28" s="3">
        <v>2495</v>
      </c>
      <c r="D28" s="3">
        <v>2269.6280000000002</v>
      </c>
    </row>
    <row r="29" spans="2:4" x14ac:dyDescent="0.15">
      <c r="B29" s="2" t="s">
        <v>646</v>
      </c>
      <c r="C29" s="3">
        <v>1616</v>
      </c>
      <c r="D29" s="3">
        <v>2132.1979999999999</v>
      </c>
    </row>
    <row r="30" spans="2:4" x14ac:dyDescent="0.15">
      <c r="B30" s="2" t="s">
        <v>647</v>
      </c>
      <c r="C30" s="3">
        <v>350</v>
      </c>
      <c r="D30" s="3">
        <v>343.86799999999999</v>
      </c>
    </row>
    <row r="31" spans="2:4" x14ac:dyDescent="0.15">
      <c r="B31" s="2" t="s">
        <v>128</v>
      </c>
      <c r="C31" s="3">
        <v>7242</v>
      </c>
      <c r="D31" s="3">
        <v>21611.163</v>
      </c>
    </row>
    <row r="32" spans="2:4" x14ac:dyDescent="0.15">
      <c r="B32" s="2" t="s">
        <v>648</v>
      </c>
      <c r="C32" s="3">
        <v>4288</v>
      </c>
      <c r="D32" s="3">
        <v>31402.419000000002</v>
      </c>
    </row>
    <row r="33" spans="2:4" x14ac:dyDescent="0.15">
      <c r="B33" s="191" t="s">
        <v>464</v>
      </c>
      <c r="C33" s="193">
        <v>38672</v>
      </c>
      <c r="D33" s="3">
        <v>94208.47</v>
      </c>
    </row>
  </sheetData>
  <phoneticPr fontId="15"/>
  <pageMargins left="0.7" right="0.7" top="0.75" bottom="0.75" header="0.3" footer="0.3"/>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32">
    <tabColor rgb="FF00B0F0"/>
  </sheetPr>
  <dimension ref="A1:M18"/>
  <sheetViews>
    <sheetView zoomScaleNormal="100" zoomScaleSheetLayoutView="100" workbookViewId="0">
      <selection activeCell="B1" sqref="B1"/>
    </sheetView>
  </sheetViews>
  <sheetFormatPr defaultColWidth="9" defaultRowHeight="13.5" x14ac:dyDescent="0.15"/>
  <cols>
    <col min="1" max="1" width="0.375" style="107" customWidth="1"/>
    <col min="2" max="2" width="4.375" style="107" customWidth="1"/>
    <col min="3" max="3" width="15.375" style="107" customWidth="1"/>
    <col min="4" max="4" width="3.5" style="107" customWidth="1"/>
    <col min="5" max="6" width="9.125" style="107" customWidth="1"/>
    <col min="7" max="7" width="11.125" style="107" customWidth="1"/>
    <col min="8" max="9" width="9.125" style="107" customWidth="1"/>
    <col min="10" max="10" width="11.125" style="107" customWidth="1"/>
    <col min="11" max="12" width="9.125" style="107" customWidth="1"/>
    <col min="13" max="13" width="11.125" style="107" customWidth="1"/>
    <col min="14" max="16384" width="9" style="107"/>
  </cols>
  <sheetData>
    <row r="1" spans="1:13" x14ac:dyDescent="0.15">
      <c r="A1" s="107" t="s">
        <v>31</v>
      </c>
      <c r="B1" s="107" t="s">
        <v>559</v>
      </c>
    </row>
    <row r="2" spans="1:13" ht="2.25" customHeight="1" thickBot="1" x14ac:dyDescent="0.2"/>
    <row r="3" spans="1:13" x14ac:dyDescent="0.15">
      <c r="B3" s="441"/>
      <c r="C3" s="440"/>
      <c r="D3" s="488" t="s">
        <v>32</v>
      </c>
      <c r="E3" s="441" t="s">
        <v>195</v>
      </c>
      <c r="F3" s="485"/>
      <c r="G3" s="437"/>
      <c r="H3" s="436" t="s">
        <v>194</v>
      </c>
      <c r="I3" s="485"/>
      <c r="J3" s="440"/>
      <c r="K3" s="441" t="s">
        <v>193</v>
      </c>
      <c r="L3" s="485"/>
      <c r="M3" s="437"/>
    </row>
    <row r="4" spans="1:13" ht="14.25" thickBot="1" x14ac:dyDescent="0.2">
      <c r="B4" s="486"/>
      <c r="C4" s="487"/>
      <c r="D4" s="489"/>
      <c r="E4" s="134" t="str">
        <f>"令和"&amp;IF(LEN(年の入力!$B$1-2018)&gt;=2,年の入力!$B$1-2018,DBCS(年の入力!$B$1-2018))&amp;"年"</f>
        <v>令和５年</v>
      </c>
      <c r="F4" s="194" t="str">
        <f>"令和"&amp;IF(LEN(年の入力!$B$1-1-2018)&gt;=2,年の入力!$B$1-2018,DBCS(年の入力!$B$1-1-2018))&amp;"年"</f>
        <v>令和４年</v>
      </c>
      <c r="G4" s="135" t="s">
        <v>192</v>
      </c>
      <c r="H4" s="131" t="str">
        <f>"令和"&amp;IF(LEN(年の入力!$B$1-2018)&gt;=2,年の入力!$B$1-2018,DBCS(年の入力!$B$1-2018))&amp;"年"</f>
        <v>令和５年</v>
      </c>
      <c r="I4" s="194" t="str">
        <f>"令和"&amp;IF(LEN(年の入力!$B$1-1-2018)&gt;=2,年の入力!$B$1-2018,DBCS(年の入力!$B$1-1-2018))&amp;"年"</f>
        <v>令和４年</v>
      </c>
      <c r="J4" s="133" t="s">
        <v>192</v>
      </c>
      <c r="K4" s="134" t="str">
        <f>"令和"&amp;IF(LEN(年の入力!$B$1-2018)&gt;=2,年の入力!$B$1-2018,DBCS(年の入力!$B$1-2018))&amp;"年"</f>
        <v>令和５年</v>
      </c>
      <c r="L4" s="194" t="str">
        <f>"令和"&amp;IF(LEN(年の入力!$B$1-1-2018)&gt;=2,年の入力!$B$1-2018,DBCS(年の入力!$B$1-1-2018))&amp;"年"</f>
        <v>令和４年</v>
      </c>
      <c r="M4" s="135" t="s">
        <v>192</v>
      </c>
    </row>
    <row r="5" spans="1:13" ht="14.25" thickTop="1" x14ac:dyDescent="0.15">
      <c r="B5" s="500" t="s">
        <v>190</v>
      </c>
      <c r="C5" s="501"/>
      <c r="D5" s="483" t="s">
        <v>0</v>
      </c>
      <c r="E5" s="115">
        <f>'I-19表'!E5</f>
        <v>2495</v>
      </c>
      <c r="F5" s="163">
        <f>'I-19表'!F5</f>
        <v>2242</v>
      </c>
      <c r="G5" s="195">
        <f>'I-19表'!G5</f>
        <v>253</v>
      </c>
      <c r="H5" s="113">
        <f>'I-19表'!H5</f>
        <v>1616</v>
      </c>
      <c r="I5" s="163">
        <f>'I-19表'!I5</f>
        <v>1468</v>
      </c>
      <c r="J5" s="196">
        <f>'I-19表'!J5</f>
        <v>148</v>
      </c>
      <c r="K5" s="115">
        <f>'I-19表'!K5</f>
        <v>4111</v>
      </c>
      <c r="L5" s="163">
        <f>'I-19表'!L5</f>
        <v>3710</v>
      </c>
      <c r="M5" s="195">
        <f>'I-19表'!M5</f>
        <v>401</v>
      </c>
    </row>
    <row r="6" spans="1:13" x14ac:dyDescent="0.15">
      <c r="B6" s="502" t="s">
        <v>189</v>
      </c>
      <c r="C6" s="503"/>
      <c r="D6" s="490"/>
      <c r="E6" s="120">
        <f>'I-19表'!E6</f>
        <v>1140</v>
      </c>
      <c r="F6" s="156">
        <f>'I-19表'!F6</f>
        <v>1012</v>
      </c>
      <c r="G6" s="197">
        <f>'I-19表'!G6</f>
        <v>128</v>
      </c>
      <c r="H6" s="118">
        <f>'I-19表'!H6</f>
        <v>556</v>
      </c>
      <c r="I6" s="156">
        <f>'I-19表'!I6</f>
        <v>553</v>
      </c>
      <c r="J6" s="198">
        <f>'I-19表'!J6</f>
        <v>3</v>
      </c>
      <c r="K6" s="120">
        <f>'I-19表'!K6</f>
        <v>1696</v>
      </c>
      <c r="L6" s="156">
        <f>'I-19表'!L6</f>
        <v>1565</v>
      </c>
      <c r="M6" s="197">
        <f>'I-19表'!M6</f>
        <v>131</v>
      </c>
    </row>
    <row r="7" spans="1:13" x14ac:dyDescent="0.15">
      <c r="B7" s="502" t="s">
        <v>188</v>
      </c>
      <c r="C7" s="503"/>
      <c r="D7" s="490"/>
      <c r="E7" s="120">
        <f>'I-19表'!E7</f>
        <v>34</v>
      </c>
      <c r="F7" s="156">
        <f>'I-19表'!F7</f>
        <v>13</v>
      </c>
      <c r="G7" s="197">
        <f>'I-19表'!G7</f>
        <v>21</v>
      </c>
      <c r="H7" s="118">
        <f>'I-19表'!H7</f>
        <v>64</v>
      </c>
      <c r="I7" s="156">
        <f>'I-19表'!I7</f>
        <v>75</v>
      </c>
      <c r="J7" s="198">
        <f>'I-19表'!J7</f>
        <v>-11</v>
      </c>
      <c r="K7" s="120">
        <f>'I-19表'!K7</f>
        <v>98</v>
      </c>
      <c r="L7" s="156">
        <f>'I-19表'!L7</f>
        <v>88</v>
      </c>
      <c r="M7" s="197">
        <f>'I-19表'!M7</f>
        <v>10</v>
      </c>
    </row>
    <row r="8" spans="1:13" x14ac:dyDescent="0.15">
      <c r="B8" s="502" t="s">
        <v>187</v>
      </c>
      <c r="C8" s="503"/>
      <c r="D8" s="490"/>
      <c r="E8" s="120">
        <f>'I-19表'!E8</f>
        <v>140</v>
      </c>
      <c r="F8" s="156">
        <f>'I-19表'!F8</f>
        <v>124</v>
      </c>
      <c r="G8" s="197">
        <f>'I-19表'!G8</f>
        <v>16</v>
      </c>
      <c r="H8" s="118">
        <f>'I-19表'!H8</f>
        <v>60</v>
      </c>
      <c r="I8" s="156">
        <f>'I-19表'!I8</f>
        <v>53</v>
      </c>
      <c r="J8" s="198">
        <f>'I-19表'!J8</f>
        <v>7</v>
      </c>
      <c r="K8" s="120">
        <f>'I-19表'!K8</f>
        <v>200</v>
      </c>
      <c r="L8" s="156">
        <f>'I-19表'!L8</f>
        <v>177</v>
      </c>
      <c r="M8" s="197">
        <f>'I-19表'!M8</f>
        <v>23</v>
      </c>
    </row>
    <row r="9" spans="1:13" x14ac:dyDescent="0.15">
      <c r="B9" s="502" t="s">
        <v>186</v>
      </c>
      <c r="C9" s="503"/>
      <c r="D9" s="490"/>
      <c r="E9" s="120">
        <f>'I-19表'!E9</f>
        <v>0</v>
      </c>
      <c r="F9" s="156">
        <f>'I-19表'!F9</f>
        <v>0</v>
      </c>
      <c r="G9" s="197">
        <f>'I-19表'!G9</f>
        <v>0</v>
      </c>
      <c r="H9" s="118">
        <f>'I-19表'!H9</f>
        <v>3</v>
      </c>
      <c r="I9" s="156">
        <f>'I-19表'!I9</f>
        <v>2</v>
      </c>
      <c r="J9" s="198">
        <f>'I-19表'!J9</f>
        <v>1</v>
      </c>
      <c r="K9" s="120">
        <f>'I-19表'!K9</f>
        <v>3</v>
      </c>
      <c r="L9" s="156">
        <f>'I-19表'!L9</f>
        <v>2</v>
      </c>
      <c r="M9" s="197">
        <f>'I-19表'!M9</f>
        <v>1</v>
      </c>
    </row>
    <row r="10" spans="1:13" x14ac:dyDescent="0.15">
      <c r="B10" s="502" t="s">
        <v>185</v>
      </c>
      <c r="C10" s="503"/>
      <c r="D10" s="490"/>
      <c r="E10" s="120">
        <f>'I-19表'!E10</f>
        <v>0</v>
      </c>
      <c r="F10" s="156">
        <f>'I-19表'!F10</f>
        <v>0</v>
      </c>
      <c r="G10" s="197">
        <f>'I-19表'!G10</f>
        <v>0</v>
      </c>
      <c r="H10" s="118">
        <f>'I-19表'!H10</f>
        <v>0</v>
      </c>
      <c r="I10" s="156">
        <f>'I-19表'!I10</f>
        <v>0</v>
      </c>
      <c r="J10" s="198">
        <f>'I-19表'!J10</f>
        <v>0</v>
      </c>
      <c r="K10" s="120">
        <f>'I-19表'!K10</f>
        <v>0</v>
      </c>
      <c r="L10" s="156">
        <f>'I-19表'!L10</f>
        <v>0</v>
      </c>
      <c r="M10" s="197">
        <f>'I-19表'!M10</f>
        <v>0</v>
      </c>
    </row>
    <row r="11" spans="1:13" ht="14.25" thickBot="1" x14ac:dyDescent="0.2">
      <c r="B11" s="491" t="s">
        <v>184</v>
      </c>
      <c r="C11" s="492"/>
      <c r="D11" s="489"/>
      <c r="E11" s="199">
        <f>'I-19表'!E11</f>
        <v>1181</v>
      </c>
      <c r="F11" s="166">
        <f>'I-19表'!F11</f>
        <v>1093</v>
      </c>
      <c r="G11" s="200">
        <f>'I-19表'!G11</f>
        <v>88</v>
      </c>
      <c r="H11" s="201">
        <f>'I-19表'!H11</f>
        <v>933</v>
      </c>
      <c r="I11" s="166">
        <f>'I-19表'!I11</f>
        <v>785</v>
      </c>
      <c r="J11" s="202">
        <f>'I-19表'!J11</f>
        <v>148</v>
      </c>
      <c r="K11" s="199">
        <f>'I-19表'!K11</f>
        <v>2114</v>
      </c>
      <c r="L11" s="166">
        <f>'I-19表'!L11</f>
        <v>1878</v>
      </c>
      <c r="M11" s="200">
        <f>'I-19表'!M11</f>
        <v>236</v>
      </c>
    </row>
    <row r="12" spans="1:13" ht="15" customHeight="1" thickTop="1" x14ac:dyDescent="0.15">
      <c r="B12" s="497" t="s">
        <v>183</v>
      </c>
      <c r="C12" s="203" t="str">
        <f>'I-19表'!C12</f>
        <v>ライター</v>
      </c>
      <c r="D12" s="483" t="s">
        <v>0</v>
      </c>
      <c r="E12" s="115">
        <f>'I-19表'!E12</f>
        <v>917</v>
      </c>
      <c r="F12" s="163">
        <f>'I-19表'!F12</f>
        <v>885</v>
      </c>
      <c r="G12" s="195">
        <f>'I-19表'!G12</f>
        <v>32</v>
      </c>
      <c r="H12" s="113">
        <f>'I-19表'!H12</f>
        <v>199</v>
      </c>
      <c r="I12" s="163">
        <f>'I-19表'!I12</f>
        <v>177</v>
      </c>
      <c r="J12" s="196">
        <f>'I-19表'!J12</f>
        <v>22</v>
      </c>
      <c r="K12" s="115">
        <f>'I-19表'!K12</f>
        <v>1116</v>
      </c>
      <c r="L12" s="163">
        <f>'I-19表'!L12</f>
        <v>1062</v>
      </c>
      <c r="M12" s="195">
        <f>'I-19表'!M12</f>
        <v>54</v>
      </c>
    </row>
    <row r="13" spans="1:13" ht="41.25" customHeight="1" x14ac:dyDescent="0.15">
      <c r="B13" s="498"/>
      <c r="C13" s="679" t="str">
        <f>'I-19表'!C13</f>
        <v>その他のたばことマッチ</v>
      </c>
      <c r="D13" s="490"/>
      <c r="E13" s="120">
        <f>'I-19表'!E13</f>
        <v>144</v>
      </c>
      <c r="F13" s="156">
        <f>'I-19表'!F13</f>
        <v>138</v>
      </c>
      <c r="G13" s="197">
        <f>'I-19表'!G13</f>
        <v>6</v>
      </c>
      <c r="H13" s="118">
        <f>'I-19表'!H13</f>
        <v>167</v>
      </c>
      <c r="I13" s="156">
        <f>'I-19表'!I13</f>
        <v>137</v>
      </c>
      <c r="J13" s="198">
        <f>'I-19表'!J13</f>
        <v>30</v>
      </c>
      <c r="K13" s="120">
        <f>'I-19表'!K13</f>
        <v>311</v>
      </c>
      <c r="L13" s="156">
        <f>'I-19表'!L13</f>
        <v>275</v>
      </c>
      <c r="M13" s="197">
        <f>'I-19表'!M13</f>
        <v>36</v>
      </c>
    </row>
    <row r="14" spans="1:13" ht="14.25" thickBot="1" x14ac:dyDescent="0.2">
      <c r="B14" s="499"/>
      <c r="C14" s="204" t="str">
        <f>'I-19表'!C14</f>
        <v>マッチ</v>
      </c>
      <c r="D14" s="489"/>
      <c r="E14" s="199">
        <f>'I-19表'!E14</f>
        <v>134</v>
      </c>
      <c r="F14" s="166">
        <f>'I-19表'!F14</f>
        <v>131</v>
      </c>
      <c r="G14" s="200">
        <f>'I-19表'!G14</f>
        <v>3</v>
      </c>
      <c r="H14" s="201">
        <f>'I-19表'!H14</f>
        <v>22</v>
      </c>
      <c r="I14" s="166">
        <f>'I-19表'!I14</f>
        <v>21</v>
      </c>
      <c r="J14" s="202">
        <f>'I-19表'!J14</f>
        <v>1</v>
      </c>
      <c r="K14" s="199">
        <f>'I-19表'!K14</f>
        <v>156</v>
      </c>
      <c r="L14" s="166">
        <f>'I-19表'!L14</f>
        <v>152</v>
      </c>
      <c r="M14" s="200">
        <f>'I-19表'!M14</f>
        <v>4</v>
      </c>
    </row>
    <row r="15" spans="1:13" ht="15" thickTop="1" thickBot="1" x14ac:dyDescent="0.2">
      <c r="B15" s="493" t="s">
        <v>180</v>
      </c>
      <c r="C15" s="494"/>
      <c r="D15" s="483" t="s">
        <v>17</v>
      </c>
      <c r="E15" s="144">
        <f>'I-19表'!E15</f>
        <v>26790</v>
      </c>
      <c r="F15" s="205">
        <f>'I-19表'!F15</f>
        <v>25167</v>
      </c>
      <c r="G15" s="206">
        <f>'I-19表'!G15</f>
        <v>1623</v>
      </c>
      <c r="H15" s="141">
        <f>'I-19表'!H15</f>
        <v>29668</v>
      </c>
      <c r="I15" s="205">
        <f>'I-19表'!I15</f>
        <v>23914</v>
      </c>
      <c r="J15" s="207">
        <f>'I-19表'!J15</f>
        <v>5754</v>
      </c>
      <c r="K15" s="144">
        <f>'I-19表'!K15</f>
        <v>56458</v>
      </c>
      <c r="L15" s="205">
        <f>'I-19表'!L15</f>
        <v>49081</v>
      </c>
      <c r="M15" s="206">
        <f>'I-19表'!M15</f>
        <v>7377</v>
      </c>
    </row>
    <row r="16" spans="1:13" ht="14.25" thickBot="1" x14ac:dyDescent="0.2">
      <c r="B16" s="495" t="s">
        <v>179</v>
      </c>
      <c r="C16" s="504"/>
      <c r="D16" s="484"/>
      <c r="E16" s="149">
        <f>'I-19表'!E16</f>
        <v>3834</v>
      </c>
      <c r="F16" s="208">
        <f>'I-19表'!F16</f>
        <v>3143</v>
      </c>
      <c r="G16" s="209">
        <f>'I-19表'!G16</f>
        <v>691</v>
      </c>
      <c r="H16" s="146">
        <f>'I-19表'!H16</f>
        <v>3764</v>
      </c>
      <c r="I16" s="208">
        <f>'I-19表'!I16</f>
        <v>3234</v>
      </c>
      <c r="J16" s="210">
        <f>'I-19表'!J16</f>
        <v>530</v>
      </c>
      <c r="K16" s="149">
        <f>'I-19表'!K16</f>
        <v>7598</v>
      </c>
      <c r="L16" s="208">
        <f>'I-19表'!L16</f>
        <v>6377</v>
      </c>
      <c r="M16" s="209">
        <f>'I-19表'!M16</f>
        <v>1221</v>
      </c>
    </row>
    <row r="17" spans="2:13" ht="15.75" thickBot="1" x14ac:dyDescent="0.2">
      <c r="B17" s="493" t="s">
        <v>178</v>
      </c>
      <c r="C17" s="494"/>
      <c r="D17" s="211" t="s">
        <v>14</v>
      </c>
      <c r="E17" s="144">
        <f>'I-19表'!E17</f>
        <v>216</v>
      </c>
      <c r="F17" s="205">
        <f>'I-19表'!F17</f>
        <v>388</v>
      </c>
      <c r="G17" s="206">
        <f>'I-19表'!G17</f>
        <v>-172</v>
      </c>
      <c r="H17" s="141">
        <f>'I-19表'!H17</f>
        <v>944</v>
      </c>
      <c r="I17" s="205">
        <f>'I-19表'!I17</f>
        <v>359</v>
      </c>
      <c r="J17" s="207">
        <f>'I-19表'!J17</f>
        <v>585</v>
      </c>
      <c r="K17" s="144">
        <f>'I-19表'!K17</f>
        <v>1160</v>
      </c>
      <c r="L17" s="205">
        <f>'I-19表'!L17</f>
        <v>747</v>
      </c>
      <c r="M17" s="206">
        <f>'I-19表'!M17</f>
        <v>413</v>
      </c>
    </row>
    <row r="18" spans="2:13" ht="33" customHeight="1" thickBot="1" x14ac:dyDescent="0.2">
      <c r="B18" s="495" t="s">
        <v>3</v>
      </c>
      <c r="C18" s="496"/>
      <c r="D18" s="212" t="s">
        <v>37</v>
      </c>
      <c r="E18" s="149">
        <f>'I-19表'!E18</f>
        <v>226962.8</v>
      </c>
      <c r="F18" s="208">
        <f>'I-19表'!F18</f>
        <v>209091.1</v>
      </c>
      <c r="G18" s="209">
        <f>'I-19表'!G18</f>
        <v>17871.699999999983</v>
      </c>
      <c r="H18" s="146">
        <f>'I-19表'!H18</f>
        <v>213219.8</v>
      </c>
      <c r="I18" s="208">
        <f>'I-19表'!I18</f>
        <v>140139.9</v>
      </c>
      <c r="J18" s="210">
        <f>'I-19表'!J18</f>
        <v>73079.899999999994</v>
      </c>
      <c r="K18" s="149">
        <f>'I-19表'!K18</f>
        <v>440182.6</v>
      </c>
      <c r="L18" s="208">
        <f>'I-19表'!L18</f>
        <v>349231</v>
      </c>
      <c r="M18" s="209">
        <f>'I-19表'!M18</f>
        <v>90951.599999999977</v>
      </c>
    </row>
  </sheetData>
  <mergeCells count="20">
    <mergeCell ref="B17:C17"/>
    <mergeCell ref="B18:C18"/>
    <mergeCell ref="B12:B14"/>
    <mergeCell ref="B5:C5"/>
    <mergeCell ref="B6:C6"/>
    <mergeCell ref="B7:C7"/>
    <mergeCell ref="B8:C8"/>
    <mergeCell ref="B9:C9"/>
    <mergeCell ref="B10:C10"/>
    <mergeCell ref="B16:C16"/>
    <mergeCell ref="D15:D16"/>
    <mergeCell ref="E3:G3"/>
    <mergeCell ref="B3:C4"/>
    <mergeCell ref="H3:J3"/>
    <mergeCell ref="K3:M3"/>
    <mergeCell ref="D3:D4"/>
    <mergeCell ref="D5:D11"/>
    <mergeCell ref="D12:D14"/>
    <mergeCell ref="B11:C11"/>
    <mergeCell ref="B15:C15"/>
  </mergeCells>
  <phoneticPr fontId="15"/>
  <pageMargins left="0.7" right="0.7" top="0.75" bottom="0.75" header="0.3" footer="0.3"/>
  <pageSetup paperSize="9" orientation="landscape"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B9F80-A8B6-48E9-816B-E83F23F0A475}">
  <dimension ref="B1:M37"/>
  <sheetViews>
    <sheetView workbookViewId="0">
      <selection activeCell="E5" sqref="E5"/>
    </sheetView>
  </sheetViews>
  <sheetFormatPr defaultRowHeight="13.5" x14ac:dyDescent="0.15"/>
  <cols>
    <col min="2" max="2" width="4.375" style="562" customWidth="1"/>
    <col min="3" max="3" width="14.5" style="562" customWidth="1"/>
    <col min="4" max="4" width="3.5" style="562" customWidth="1"/>
    <col min="5" max="6" width="9.125" style="562" customWidth="1"/>
    <col min="7" max="7" width="11.125" style="562" customWidth="1"/>
    <col min="8" max="9" width="9.125" style="562" customWidth="1"/>
    <col min="10" max="10" width="12.25" style="562" bestFit="1" customWidth="1"/>
    <col min="11" max="12" width="9.125" style="562" customWidth="1"/>
    <col min="13" max="13" width="12.25" style="562" bestFit="1" customWidth="1"/>
  </cols>
  <sheetData>
    <row r="1" spans="2:13" x14ac:dyDescent="0.15">
      <c r="C1" s="562" t="s">
        <v>792</v>
      </c>
    </row>
    <row r="2" spans="2:13" ht="14.25" thickBot="1" x14ac:dyDescent="0.2">
      <c r="B2" s="563"/>
      <c r="C2" s="563"/>
      <c r="D2" s="563"/>
      <c r="E2" s="563"/>
      <c r="F2" s="563"/>
      <c r="G2" s="563"/>
      <c r="H2" s="563"/>
      <c r="I2" s="563"/>
      <c r="J2" s="563"/>
      <c r="K2" s="563"/>
      <c r="L2" s="563"/>
      <c r="M2" s="563"/>
    </row>
    <row r="3" spans="2:13" x14ac:dyDescent="0.15">
      <c r="B3" s="564"/>
      <c r="C3" s="565"/>
      <c r="D3" s="566" t="s">
        <v>32</v>
      </c>
      <c r="E3" s="564" t="s">
        <v>195</v>
      </c>
      <c r="F3" s="567"/>
      <c r="G3" s="568"/>
      <c r="H3" s="569" t="s">
        <v>194</v>
      </c>
      <c r="I3" s="567"/>
      <c r="J3" s="565"/>
      <c r="K3" s="564" t="s">
        <v>193</v>
      </c>
      <c r="L3" s="567"/>
      <c r="M3" s="568"/>
    </row>
    <row r="4" spans="2:13" ht="14.25" thickBot="1" x14ac:dyDescent="0.2">
      <c r="B4" s="570"/>
      <c r="C4" s="571"/>
      <c r="D4" s="572"/>
      <c r="E4" s="573" t="s">
        <v>802</v>
      </c>
      <c r="F4" s="574" t="s">
        <v>596</v>
      </c>
      <c r="G4" s="575" t="s">
        <v>192</v>
      </c>
      <c r="H4" s="573" t="s">
        <v>802</v>
      </c>
      <c r="I4" s="574" t="s">
        <v>596</v>
      </c>
      <c r="J4" s="576" t="s">
        <v>192</v>
      </c>
      <c r="K4" s="573" t="s">
        <v>802</v>
      </c>
      <c r="L4" s="574" t="s">
        <v>596</v>
      </c>
      <c r="M4" s="575" t="s">
        <v>192</v>
      </c>
    </row>
    <row r="5" spans="2:13" ht="14.25" thickTop="1" x14ac:dyDescent="0.15">
      <c r="B5" s="577" t="s">
        <v>190</v>
      </c>
      <c r="C5" s="578"/>
      <c r="D5" s="579" t="s">
        <v>0</v>
      </c>
      <c r="E5" s="580">
        <v>2495</v>
      </c>
      <c r="F5" s="581">
        <v>2242</v>
      </c>
      <c r="G5" s="582">
        <v>253</v>
      </c>
      <c r="H5" s="583">
        <v>1616</v>
      </c>
      <c r="I5" s="581">
        <v>1468</v>
      </c>
      <c r="J5" s="584">
        <v>148</v>
      </c>
      <c r="K5" s="580">
        <v>4111</v>
      </c>
      <c r="L5" s="581">
        <v>3710</v>
      </c>
      <c r="M5" s="582">
        <v>401</v>
      </c>
    </row>
    <row r="6" spans="2:13" x14ac:dyDescent="0.15">
      <c r="B6" s="585" t="s">
        <v>189</v>
      </c>
      <c r="C6" s="586"/>
      <c r="D6" s="587"/>
      <c r="E6" s="588">
        <v>1140</v>
      </c>
      <c r="F6" s="589">
        <v>1012</v>
      </c>
      <c r="G6" s="590">
        <v>128</v>
      </c>
      <c r="H6" s="591">
        <v>556</v>
      </c>
      <c r="I6" s="589">
        <v>553</v>
      </c>
      <c r="J6" s="592">
        <v>3</v>
      </c>
      <c r="K6" s="588">
        <v>1696</v>
      </c>
      <c r="L6" s="589">
        <v>1565</v>
      </c>
      <c r="M6" s="590">
        <v>131</v>
      </c>
    </row>
    <row r="7" spans="2:13" x14ac:dyDescent="0.15">
      <c r="B7" s="585" t="s">
        <v>188</v>
      </c>
      <c r="C7" s="586"/>
      <c r="D7" s="587"/>
      <c r="E7" s="588">
        <v>34</v>
      </c>
      <c r="F7" s="589">
        <v>13</v>
      </c>
      <c r="G7" s="590">
        <v>21</v>
      </c>
      <c r="H7" s="591">
        <v>64</v>
      </c>
      <c r="I7" s="589">
        <v>75</v>
      </c>
      <c r="J7" s="592">
        <v>-11</v>
      </c>
      <c r="K7" s="588">
        <v>98</v>
      </c>
      <c r="L7" s="589">
        <v>88</v>
      </c>
      <c r="M7" s="590">
        <v>10</v>
      </c>
    </row>
    <row r="8" spans="2:13" x14ac:dyDescent="0.15">
      <c r="B8" s="585" t="s">
        <v>187</v>
      </c>
      <c r="C8" s="586"/>
      <c r="D8" s="587"/>
      <c r="E8" s="588">
        <v>140</v>
      </c>
      <c r="F8" s="589">
        <v>124</v>
      </c>
      <c r="G8" s="590">
        <v>16</v>
      </c>
      <c r="H8" s="591">
        <v>60</v>
      </c>
      <c r="I8" s="589">
        <v>53</v>
      </c>
      <c r="J8" s="592">
        <v>7</v>
      </c>
      <c r="K8" s="588">
        <v>200</v>
      </c>
      <c r="L8" s="589">
        <v>177</v>
      </c>
      <c r="M8" s="590">
        <v>23</v>
      </c>
    </row>
    <row r="9" spans="2:13" x14ac:dyDescent="0.15">
      <c r="B9" s="585" t="s">
        <v>186</v>
      </c>
      <c r="C9" s="586"/>
      <c r="D9" s="587"/>
      <c r="E9" s="588">
        <v>0</v>
      </c>
      <c r="F9" s="589">
        <v>0</v>
      </c>
      <c r="G9" s="590">
        <v>0</v>
      </c>
      <c r="H9" s="591">
        <v>3</v>
      </c>
      <c r="I9" s="589">
        <v>2</v>
      </c>
      <c r="J9" s="592">
        <v>1</v>
      </c>
      <c r="K9" s="588">
        <v>3</v>
      </c>
      <c r="L9" s="589">
        <v>2</v>
      </c>
      <c r="M9" s="590">
        <v>1</v>
      </c>
    </row>
    <row r="10" spans="2:13" x14ac:dyDescent="0.15">
      <c r="B10" s="585" t="s">
        <v>185</v>
      </c>
      <c r="C10" s="586"/>
      <c r="D10" s="587"/>
      <c r="E10" s="588">
        <v>0</v>
      </c>
      <c r="F10" s="589">
        <v>0</v>
      </c>
      <c r="G10" s="590">
        <v>0</v>
      </c>
      <c r="H10" s="591">
        <v>0</v>
      </c>
      <c r="I10" s="589">
        <v>0</v>
      </c>
      <c r="J10" s="592">
        <v>0</v>
      </c>
      <c r="K10" s="588">
        <v>0</v>
      </c>
      <c r="L10" s="589">
        <v>0</v>
      </c>
      <c r="M10" s="590">
        <v>0</v>
      </c>
    </row>
    <row r="11" spans="2:13" ht="14.25" thickBot="1" x14ac:dyDescent="0.2">
      <c r="B11" s="593" t="s">
        <v>184</v>
      </c>
      <c r="C11" s="594"/>
      <c r="D11" s="572"/>
      <c r="E11" s="595">
        <v>1181</v>
      </c>
      <c r="F11" s="596">
        <v>1093</v>
      </c>
      <c r="G11" s="597">
        <v>88</v>
      </c>
      <c r="H11" s="598">
        <v>933</v>
      </c>
      <c r="I11" s="596">
        <v>785</v>
      </c>
      <c r="J11" s="599">
        <v>148</v>
      </c>
      <c r="K11" s="595">
        <v>2114</v>
      </c>
      <c r="L11" s="596">
        <v>1878</v>
      </c>
      <c r="M11" s="597">
        <v>236</v>
      </c>
    </row>
    <row r="12" spans="2:13" ht="14.25" thickTop="1" x14ac:dyDescent="0.15">
      <c r="B12" s="600" t="s">
        <v>183</v>
      </c>
      <c r="C12" s="601" t="s">
        <v>182</v>
      </c>
      <c r="D12" s="579" t="s">
        <v>0</v>
      </c>
      <c r="E12" s="580">
        <v>917</v>
      </c>
      <c r="F12" s="581">
        <v>885</v>
      </c>
      <c r="G12" s="582">
        <v>32</v>
      </c>
      <c r="H12" s="583">
        <v>199</v>
      </c>
      <c r="I12" s="581">
        <v>177</v>
      </c>
      <c r="J12" s="584">
        <v>22</v>
      </c>
      <c r="K12" s="580">
        <v>1116</v>
      </c>
      <c r="L12" s="581">
        <v>1062</v>
      </c>
      <c r="M12" s="582">
        <v>54</v>
      </c>
    </row>
    <row r="13" spans="2:13" ht="27" x14ac:dyDescent="0.15">
      <c r="B13" s="602"/>
      <c r="C13" s="603" t="s">
        <v>803</v>
      </c>
      <c r="D13" s="587"/>
      <c r="E13" s="588">
        <v>144</v>
      </c>
      <c r="F13" s="589">
        <v>138</v>
      </c>
      <c r="G13" s="590">
        <v>6</v>
      </c>
      <c r="H13" s="591">
        <v>167</v>
      </c>
      <c r="I13" s="589">
        <v>137</v>
      </c>
      <c r="J13" s="592">
        <v>30</v>
      </c>
      <c r="K13" s="588">
        <v>311</v>
      </c>
      <c r="L13" s="589">
        <v>275</v>
      </c>
      <c r="M13" s="590">
        <v>36</v>
      </c>
    </row>
    <row r="14" spans="2:13" ht="14.25" thickBot="1" x14ac:dyDescent="0.2">
      <c r="B14" s="604"/>
      <c r="C14" s="605" t="s">
        <v>181</v>
      </c>
      <c r="D14" s="572"/>
      <c r="E14" s="595">
        <v>134</v>
      </c>
      <c r="F14" s="596">
        <v>131</v>
      </c>
      <c r="G14" s="597">
        <v>3</v>
      </c>
      <c r="H14" s="598">
        <v>22</v>
      </c>
      <c r="I14" s="596">
        <v>21</v>
      </c>
      <c r="J14" s="599">
        <v>1</v>
      </c>
      <c r="K14" s="595">
        <v>156</v>
      </c>
      <c r="L14" s="596">
        <v>152</v>
      </c>
      <c r="M14" s="597">
        <v>4</v>
      </c>
    </row>
    <row r="15" spans="2:13" ht="15" thickTop="1" thickBot="1" x14ac:dyDescent="0.2">
      <c r="B15" s="606" t="s">
        <v>40</v>
      </c>
      <c r="C15" s="607"/>
      <c r="D15" s="579" t="s">
        <v>17</v>
      </c>
      <c r="E15" s="608">
        <v>26790</v>
      </c>
      <c r="F15" s="609">
        <v>25167</v>
      </c>
      <c r="G15" s="610">
        <v>1623</v>
      </c>
      <c r="H15" s="611">
        <v>29668</v>
      </c>
      <c r="I15" s="609">
        <v>23914</v>
      </c>
      <c r="J15" s="612">
        <v>5754</v>
      </c>
      <c r="K15" s="608">
        <v>56458</v>
      </c>
      <c r="L15" s="609">
        <v>49081</v>
      </c>
      <c r="M15" s="610">
        <v>7377</v>
      </c>
    </row>
    <row r="16" spans="2:13" ht="14.25" thickBot="1" x14ac:dyDescent="0.2">
      <c r="B16" s="613" t="s">
        <v>39</v>
      </c>
      <c r="C16" s="614"/>
      <c r="D16" s="615"/>
      <c r="E16" s="616">
        <v>3834</v>
      </c>
      <c r="F16" s="617">
        <v>3143</v>
      </c>
      <c r="G16" s="618">
        <v>691</v>
      </c>
      <c r="H16" s="619">
        <v>3764</v>
      </c>
      <c r="I16" s="617">
        <v>3234</v>
      </c>
      <c r="J16" s="620">
        <v>530</v>
      </c>
      <c r="K16" s="616">
        <v>7598</v>
      </c>
      <c r="L16" s="617">
        <v>6377</v>
      </c>
      <c r="M16" s="618">
        <v>1221</v>
      </c>
    </row>
    <row r="17" spans="2:13" ht="15.75" thickBot="1" x14ac:dyDescent="0.2">
      <c r="B17" s="606" t="s">
        <v>199</v>
      </c>
      <c r="C17" s="607"/>
      <c r="D17" s="621" t="s">
        <v>14</v>
      </c>
      <c r="E17" s="608">
        <v>216</v>
      </c>
      <c r="F17" s="609">
        <v>388</v>
      </c>
      <c r="G17" s="610">
        <v>-172</v>
      </c>
      <c r="H17" s="611">
        <v>944</v>
      </c>
      <c r="I17" s="609">
        <v>359</v>
      </c>
      <c r="J17" s="612">
        <v>585</v>
      </c>
      <c r="K17" s="608">
        <v>1160</v>
      </c>
      <c r="L17" s="609">
        <v>747</v>
      </c>
      <c r="M17" s="610">
        <v>413</v>
      </c>
    </row>
    <row r="18" spans="2:13" ht="29.25" thickBot="1" x14ac:dyDescent="0.2">
      <c r="B18" s="613" t="s">
        <v>3</v>
      </c>
      <c r="C18" s="622"/>
      <c r="D18" s="623" t="s">
        <v>37</v>
      </c>
      <c r="E18" s="616">
        <v>226962.8</v>
      </c>
      <c r="F18" s="617">
        <v>209091.1</v>
      </c>
      <c r="G18" s="618">
        <v>17871.699999999983</v>
      </c>
      <c r="H18" s="619">
        <v>213219.8</v>
      </c>
      <c r="I18" s="617">
        <v>140139.9</v>
      </c>
      <c r="J18" s="620">
        <v>73079.899999999994</v>
      </c>
      <c r="K18" s="616">
        <v>440182.6</v>
      </c>
      <c r="L18" s="617">
        <v>349231</v>
      </c>
      <c r="M18" s="618">
        <v>90951.599999999977</v>
      </c>
    </row>
    <row r="19" spans="2:13" x14ac:dyDescent="0.15">
      <c r="F19" s="624" t="s">
        <v>795</v>
      </c>
      <c r="I19" s="624" t="s">
        <v>795</v>
      </c>
      <c r="L19" s="624" t="s">
        <v>795</v>
      </c>
    </row>
    <row r="20" spans="2:13" x14ac:dyDescent="0.15">
      <c r="C20" s="624" t="s">
        <v>796</v>
      </c>
    </row>
    <row r="21" spans="2:13" x14ac:dyDescent="0.15">
      <c r="D21" s="562" t="s">
        <v>792</v>
      </c>
    </row>
    <row r="22" spans="2:13" x14ac:dyDescent="0.15">
      <c r="E22" s="625" t="s">
        <v>195</v>
      </c>
      <c r="F22" s="625"/>
      <c r="G22" s="625"/>
      <c r="H22" s="625" t="s">
        <v>194</v>
      </c>
      <c r="I22" s="625"/>
      <c r="J22" s="625"/>
      <c r="K22" s="625" t="s">
        <v>193</v>
      </c>
      <c r="L22" s="625"/>
      <c r="M22" s="625"/>
    </row>
    <row r="23" spans="2:13" x14ac:dyDescent="0.15">
      <c r="E23" s="562" t="s">
        <v>798</v>
      </c>
      <c r="F23" s="562" t="s">
        <v>800</v>
      </c>
      <c r="G23" s="562" t="s">
        <v>192</v>
      </c>
      <c r="H23" s="562" t="s">
        <v>798</v>
      </c>
      <c r="I23" s="562" t="s">
        <v>800</v>
      </c>
      <c r="J23" s="562" t="s">
        <v>192</v>
      </c>
      <c r="K23" s="562" t="s">
        <v>798</v>
      </c>
      <c r="L23" s="562" t="s">
        <v>800</v>
      </c>
      <c r="M23" s="562" t="s">
        <v>192</v>
      </c>
    </row>
    <row r="24" spans="2:13" x14ac:dyDescent="0.15">
      <c r="C24" s="625" t="s">
        <v>190</v>
      </c>
      <c r="D24" s="625"/>
      <c r="E24" s="626">
        <v>2495</v>
      </c>
      <c r="F24" s="626">
        <v>2242</v>
      </c>
      <c r="G24" s="626">
        <v>253</v>
      </c>
      <c r="H24" s="626">
        <v>1616</v>
      </c>
      <c r="I24" s="626">
        <v>1468</v>
      </c>
      <c r="J24" s="626">
        <v>148</v>
      </c>
      <c r="K24" s="626">
        <v>4111</v>
      </c>
      <c r="L24" s="626">
        <v>3710</v>
      </c>
      <c r="M24" s="626">
        <v>401</v>
      </c>
    </row>
    <row r="25" spans="2:13" x14ac:dyDescent="0.15">
      <c r="C25" s="625" t="s">
        <v>189</v>
      </c>
      <c r="D25" s="625"/>
      <c r="E25" s="562">
        <v>1140</v>
      </c>
      <c r="F25" s="562">
        <v>1012</v>
      </c>
      <c r="G25" s="562">
        <v>128</v>
      </c>
      <c r="H25" s="562">
        <v>556</v>
      </c>
      <c r="I25" s="562">
        <v>553</v>
      </c>
      <c r="J25" s="562">
        <v>3</v>
      </c>
      <c r="K25" s="562">
        <v>1696</v>
      </c>
      <c r="L25" s="562">
        <v>1565</v>
      </c>
      <c r="M25" s="562">
        <v>131</v>
      </c>
    </row>
    <row r="26" spans="2:13" x14ac:dyDescent="0.15">
      <c r="C26" s="625" t="s">
        <v>188</v>
      </c>
      <c r="D26" s="625"/>
      <c r="E26" s="562">
        <v>34</v>
      </c>
      <c r="F26" s="562">
        <v>13</v>
      </c>
      <c r="G26" s="562">
        <v>21</v>
      </c>
      <c r="H26" s="562">
        <v>64</v>
      </c>
      <c r="I26" s="562">
        <v>75</v>
      </c>
      <c r="J26" s="562">
        <v>-11</v>
      </c>
      <c r="K26" s="562">
        <v>98</v>
      </c>
      <c r="L26" s="562">
        <v>88</v>
      </c>
      <c r="M26" s="562">
        <v>10</v>
      </c>
    </row>
    <row r="27" spans="2:13" x14ac:dyDescent="0.15">
      <c r="C27" s="625" t="s">
        <v>187</v>
      </c>
      <c r="D27" s="625"/>
      <c r="E27" s="562">
        <v>140</v>
      </c>
      <c r="F27" s="562">
        <v>124</v>
      </c>
      <c r="G27" s="562">
        <v>16</v>
      </c>
      <c r="H27" s="562">
        <v>60</v>
      </c>
      <c r="I27" s="562">
        <v>53</v>
      </c>
      <c r="J27" s="562">
        <v>7</v>
      </c>
      <c r="K27" s="562">
        <v>200</v>
      </c>
      <c r="L27" s="562">
        <v>177</v>
      </c>
      <c r="M27" s="562">
        <v>23</v>
      </c>
    </row>
    <row r="28" spans="2:13" x14ac:dyDescent="0.15">
      <c r="C28" s="625" t="s">
        <v>186</v>
      </c>
      <c r="D28" s="625"/>
      <c r="E28" s="562">
        <v>0</v>
      </c>
      <c r="F28" s="562">
        <v>0</v>
      </c>
      <c r="G28" s="562">
        <v>0</v>
      </c>
      <c r="H28" s="562">
        <v>3</v>
      </c>
      <c r="I28" s="562">
        <v>2</v>
      </c>
      <c r="J28" s="562">
        <v>1</v>
      </c>
      <c r="K28" s="562">
        <v>3</v>
      </c>
      <c r="L28" s="562">
        <v>2</v>
      </c>
      <c r="M28" s="562">
        <v>1</v>
      </c>
    </row>
    <row r="29" spans="2:13" x14ac:dyDescent="0.15">
      <c r="C29" s="625" t="s">
        <v>185</v>
      </c>
      <c r="D29" s="625"/>
      <c r="E29" s="562">
        <v>0</v>
      </c>
      <c r="F29" s="562">
        <v>0</v>
      </c>
      <c r="G29" s="562">
        <v>0</v>
      </c>
      <c r="H29" s="562">
        <v>0</v>
      </c>
      <c r="I29" s="562">
        <v>0</v>
      </c>
      <c r="J29" s="562">
        <v>0</v>
      </c>
      <c r="K29" s="562">
        <v>0</v>
      </c>
      <c r="L29" s="562">
        <v>0</v>
      </c>
      <c r="M29" s="562">
        <v>0</v>
      </c>
    </row>
    <row r="30" spans="2:13" x14ac:dyDescent="0.15">
      <c r="C30" s="625" t="s">
        <v>801</v>
      </c>
      <c r="D30" s="625"/>
      <c r="E30" s="562">
        <v>1181</v>
      </c>
      <c r="F30" s="562">
        <v>1093</v>
      </c>
      <c r="G30" s="562">
        <v>88</v>
      </c>
      <c r="H30" s="562">
        <v>933</v>
      </c>
      <c r="I30" s="562">
        <v>785</v>
      </c>
      <c r="J30" s="562">
        <v>148</v>
      </c>
      <c r="K30" s="562">
        <v>2114</v>
      </c>
      <c r="L30" s="562">
        <v>1878</v>
      </c>
      <c r="M30" s="562">
        <v>236</v>
      </c>
    </row>
    <row r="31" spans="2:13" x14ac:dyDescent="0.15">
      <c r="C31" s="627" t="s">
        <v>183</v>
      </c>
      <c r="D31" s="562" t="s">
        <v>182</v>
      </c>
      <c r="E31" s="626">
        <v>917</v>
      </c>
      <c r="F31" s="626">
        <v>885</v>
      </c>
      <c r="G31" s="562">
        <v>32</v>
      </c>
      <c r="H31" s="626">
        <v>199</v>
      </c>
      <c r="I31" s="626">
        <v>177</v>
      </c>
      <c r="J31" s="562">
        <v>22</v>
      </c>
      <c r="K31" s="626">
        <v>1116</v>
      </c>
      <c r="L31" s="562">
        <v>1062</v>
      </c>
      <c r="M31" s="562">
        <v>54</v>
      </c>
    </row>
    <row r="32" spans="2:13" x14ac:dyDescent="0.15">
      <c r="C32" s="627"/>
      <c r="D32" s="562" t="s">
        <v>803</v>
      </c>
      <c r="E32" s="562">
        <v>144</v>
      </c>
      <c r="F32" s="562">
        <v>138</v>
      </c>
      <c r="G32" s="562">
        <v>6</v>
      </c>
      <c r="H32" s="562">
        <v>167</v>
      </c>
      <c r="I32" s="562">
        <v>137</v>
      </c>
      <c r="J32" s="562">
        <v>30</v>
      </c>
      <c r="K32" s="562">
        <v>311</v>
      </c>
      <c r="L32" s="562">
        <v>275</v>
      </c>
      <c r="M32" s="562">
        <v>36</v>
      </c>
    </row>
    <row r="33" spans="3:13" x14ac:dyDescent="0.15">
      <c r="C33" s="627"/>
      <c r="D33" s="562" t="s">
        <v>181</v>
      </c>
      <c r="E33" s="562">
        <v>134</v>
      </c>
      <c r="F33" s="562">
        <v>131</v>
      </c>
      <c r="G33" s="562">
        <v>3</v>
      </c>
      <c r="H33" s="562">
        <v>22</v>
      </c>
      <c r="I33" s="562">
        <v>21</v>
      </c>
      <c r="J33" s="562">
        <v>1</v>
      </c>
      <c r="K33" s="562">
        <v>156</v>
      </c>
      <c r="L33" s="562">
        <v>152</v>
      </c>
      <c r="M33" s="562">
        <v>4</v>
      </c>
    </row>
    <row r="34" spans="3:13" x14ac:dyDescent="0.15">
      <c r="C34" s="625" t="s">
        <v>180</v>
      </c>
      <c r="D34" s="625"/>
      <c r="E34" s="562">
        <v>26790</v>
      </c>
      <c r="F34" s="562">
        <v>25167</v>
      </c>
      <c r="G34" s="562">
        <v>1623</v>
      </c>
      <c r="H34" s="562">
        <v>29668</v>
      </c>
      <c r="I34" s="562">
        <v>23914</v>
      </c>
      <c r="J34" s="562">
        <v>5754</v>
      </c>
      <c r="K34" s="562">
        <v>56458</v>
      </c>
      <c r="L34" s="562">
        <v>49081</v>
      </c>
      <c r="M34" s="562">
        <v>7377</v>
      </c>
    </row>
    <row r="35" spans="3:13" x14ac:dyDescent="0.15">
      <c r="C35" s="625" t="s">
        <v>179</v>
      </c>
      <c r="D35" s="625"/>
      <c r="E35" s="562">
        <v>3834</v>
      </c>
      <c r="F35" s="562">
        <v>3143</v>
      </c>
      <c r="G35" s="562">
        <v>691</v>
      </c>
      <c r="H35" s="562">
        <v>3764</v>
      </c>
      <c r="I35" s="562">
        <v>3234</v>
      </c>
      <c r="J35" s="562">
        <v>530</v>
      </c>
      <c r="K35" s="562">
        <v>7598</v>
      </c>
      <c r="L35" s="562">
        <v>6377</v>
      </c>
      <c r="M35" s="562">
        <v>1221</v>
      </c>
    </row>
    <row r="36" spans="3:13" x14ac:dyDescent="0.15">
      <c r="C36" s="625" t="s">
        <v>178</v>
      </c>
      <c r="D36" s="625"/>
      <c r="E36" s="562">
        <v>216</v>
      </c>
      <c r="F36" s="562">
        <v>388</v>
      </c>
      <c r="G36" s="562">
        <v>-172</v>
      </c>
      <c r="H36" s="562">
        <v>944</v>
      </c>
      <c r="I36" s="562">
        <v>359</v>
      </c>
      <c r="J36" s="562">
        <v>585</v>
      </c>
      <c r="K36" s="562">
        <v>1160</v>
      </c>
      <c r="L36" s="562">
        <v>747</v>
      </c>
      <c r="M36" s="562">
        <v>413</v>
      </c>
    </row>
    <row r="37" spans="3:13" x14ac:dyDescent="0.15">
      <c r="C37" s="625" t="s">
        <v>3</v>
      </c>
      <c r="D37" s="625"/>
      <c r="E37" s="562">
        <v>226962.8</v>
      </c>
      <c r="F37" s="562">
        <v>209091.1</v>
      </c>
      <c r="G37" s="562">
        <v>17871.699999999983</v>
      </c>
      <c r="H37" s="562">
        <v>213219.8</v>
      </c>
      <c r="I37" s="562">
        <v>140139.9</v>
      </c>
      <c r="J37" s="562">
        <v>73079.899999999994</v>
      </c>
      <c r="K37" s="562">
        <v>440182.6</v>
      </c>
      <c r="L37" s="562">
        <v>349231</v>
      </c>
      <c r="M37" s="562">
        <v>90951.599999999977</v>
      </c>
    </row>
  </sheetData>
  <mergeCells count="35">
    <mergeCell ref="C31:C33"/>
    <mergeCell ref="C34:D34"/>
    <mergeCell ref="C35:D35"/>
    <mergeCell ref="C36:D36"/>
    <mergeCell ref="C37:D37"/>
    <mergeCell ref="C25:D25"/>
    <mergeCell ref="C26:D26"/>
    <mergeCell ref="C27:D27"/>
    <mergeCell ref="C28:D28"/>
    <mergeCell ref="C29:D29"/>
    <mergeCell ref="C30:D30"/>
    <mergeCell ref="B17:C17"/>
    <mergeCell ref="B18:C18"/>
    <mergeCell ref="E22:G22"/>
    <mergeCell ref="H22:J22"/>
    <mergeCell ref="K22:M22"/>
    <mergeCell ref="C24:D24"/>
    <mergeCell ref="B9:C9"/>
    <mergeCell ref="B10:C10"/>
    <mergeCell ref="B11:C11"/>
    <mergeCell ref="B12:B14"/>
    <mergeCell ref="D12:D14"/>
    <mergeCell ref="B15:C15"/>
    <mergeCell ref="D15:D16"/>
    <mergeCell ref="B16:C16"/>
    <mergeCell ref="B3:C4"/>
    <mergeCell ref="D3:D4"/>
    <mergeCell ref="E3:G3"/>
    <mergeCell ref="H3:J3"/>
    <mergeCell ref="K3:M3"/>
    <mergeCell ref="B5:C5"/>
    <mergeCell ref="D5:D11"/>
    <mergeCell ref="B6:C6"/>
    <mergeCell ref="B7:C7"/>
    <mergeCell ref="B8:C8"/>
  </mergeCells>
  <phoneticPr fontId="15"/>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00B0F0"/>
  </sheetPr>
  <dimension ref="B1:D13"/>
  <sheetViews>
    <sheetView zoomScaleNormal="100" zoomScaleSheetLayoutView="100" workbookViewId="0">
      <selection activeCell="B1" sqref="B1"/>
    </sheetView>
  </sheetViews>
  <sheetFormatPr defaultColWidth="9" defaultRowHeight="13.5" x14ac:dyDescent="0.15"/>
  <cols>
    <col min="1" max="1" width="0.375" style="5" customWidth="1"/>
    <col min="2" max="2" width="11.375" style="5" customWidth="1"/>
    <col min="3" max="4" width="14.75" style="5" customWidth="1"/>
    <col min="5" max="16384" width="9" style="5"/>
  </cols>
  <sheetData>
    <row r="1" spans="2:4" x14ac:dyDescent="0.15">
      <c r="B1" s="172" t="s">
        <v>560</v>
      </c>
    </row>
    <row r="2" spans="2:4" ht="2.25" customHeight="1" x14ac:dyDescent="0.15"/>
    <row r="3" spans="2:4" ht="40.5" x14ac:dyDescent="0.15">
      <c r="B3" s="173" t="s">
        <v>412</v>
      </c>
      <c r="C3" s="173" t="s">
        <v>415</v>
      </c>
      <c r="D3" s="340" t="s">
        <v>470</v>
      </c>
    </row>
    <row r="4" spans="2:4" x14ac:dyDescent="0.15">
      <c r="B4" s="170" t="str">
        <f xml:space="preserve"> IF(年の入力!$B$1-ROWS($A5:$A$14)+1&gt;2019,   "令和"&amp;IF(LEN(年の入力!$B$1-ROWS($A5:$A$14)+1-2018)&gt;=2,年の入力!$B$1-ROWS($A5:$A$14)+1-2018, DBCS(年の入力!$B$1-ROWS($A5:$A$14)+1-2018))&amp;"年", IF(年の入力!$B$1-ROWS($A5:$A$14)+1=2019,"令和元年","平成"&amp;年の入力!$B$1-ROWS($A5:$A$14)+1-1988&amp;"年" ))</f>
        <v>平成26年</v>
      </c>
      <c r="C4" s="232">
        <v>43741</v>
      </c>
      <c r="D4" s="232">
        <v>8038</v>
      </c>
    </row>
    <row r="5" spans="2:4" x14ac:dyDescent="0.15">
      <c r="B5" s="170" t="str">
        <f xml:space="preserve"> IF(年の入力!$B$1-ROWS($A6:$A$14)+1&gt;2019,   "令和"&amp;IF(LEN(年の入力!$B$1-ROWS($A6:$A$14)+1-2018)&gt;=2,年の入力!$B$1-ROWS($A6:$A$14)+1-2018, DBCS(年の入力!$B$1-ROWS($A6:$A$14)+1-2018))&amp;"年", IF(年の入力!$B$1-ROWS($A6:$A$14)+1=2019,"令和元年","平成"&amp;年の入力!$B$1-ROWS($A6:$A$14)+1-1988&amp;"年" ))</f>
        <v>平成27年</v>
      </c>
      <c r="C5" s="232">
        <v>39111</v>
      </c>
      <c r="D5" s="232">
        <v>6502</v>
      </c>
    </row>
    <row r="6" spans="2:4" x14ac:dyDescent="0.15">
      <c r="B6" s="170" t="str">
        <f xml:space="preserve"> IF(年の入力!$B$1-ROWS($A7:$A$14)+1&gt;2019,   "令和"&amp;IF(LEN(年の入力!$B$1-ROWS($A7:$A$14)+1-2018)&gt;=2,年の入力!$B$1-ROWS($A7:$A$14)+1-2018, DBCS(年の入力!$B$1-ROWS($A7:$A$14)+1-2018))&amp;"年", IF(年の入力!$B$1-ROWS($A7:$A$14)+1=2019,"令和元年","平成"&amp;年の入力!$B$1-ROWS($A7:$A$14)+1-1988&amp;"年" ))</f>
        <v>平成28年</v>
      </c>
      <c r="C6" s="232">
        <v>36831</v>
      </c>
      <c r="D6" s="232">
        <v>5814</v>
      </c>
    </row>
    <row r="7" spans="2:4" x14ac:dyDescent="0.15">
      <c r="B7" s="170" t="str">
        <f xml:space="preserve"> IF(年の入力!$B$1-ROWS($A8:$A$14)+1&gt;2019,   "令和"&amp;IF(LEN(年の入力!$B$1-ROWS($A8:$A$14)+1-2018)&gt;=2,年の入力!$B$1-ROWS($A8:$A$14)+1-2018, DBCS(年の入力!$B$1-ROWS($A8:$A$14)+1-2018))&amp;"年", IF(年の入力!$B$1-ROWS($A8:$A$14)+1=2019,"令和元年","平成"&amp;年の入力!$B$1-ROWS($A8:$A$14)+1-1988&amp;"年" ))</f>
        <v>平成29年</v>
      </c>
      <c r="C7" s="232">
        <v>39373</v>
      </c>
      <c r="D7" s="232">
        <v>5833</v>
      </c>
    </row>
    <row r="8" spans="2:4" x14ac:dyDescent="0.15">
      <c r="B8" s="170" t="str">
        <f xml:space="preserve"> IF(年の入力!$B$1-ROWS($A9:$A$14)+1&gt;2019,   "令和"&amp;IF(LEN(年の入力!$B$1-ROWS($A9:$A$14)+1-2018)&gt;=2,年の入力!$B$1-ROWS($A9:$A$14)+1-2018, DBCS(年の入力!$B$1-ROWS($A9:$A$14)+1-2018))&amp;"年", IF(年の入力!$B$1-ROWS($A9:$A$14)+1=2019,"令和元年","平成"&amp;年の入力!$B$1-ROWS($A9:$A$14)+1-1988&amp;"年" ))</f>
        <v>平成30年</v>
      </c>
      <c r="C8" s="232">
        <v>37981</v>
      </c>
      <c r="D8" s="232">
        <v>4761</v>
      </c>
    </row>
    <row r="9" spans="2:4" x14ac:dyDescent="0.15">
      <c r="B9" s="170" t="str">
        <f xml:space="preserve"> IF(年の入力!$B$1-ROWS($A10:$A$14)+1&gt;2019,   "令和"&amp;IF(LEN(年の入力!$B$1-ROWS($A10:$A$14)+1-2018)&gt;=2,年の入力!$B$1-ROWS($A10:$A$14)+1-2018, DBCS(年の入力!$B$1-ROWS($A10:$A$14)+1-2018))&amp;"年", IF(年の入力!$B$1-ROWS($A10:$A$14)+1=2019,"令和元年","平成"&amp;年の入力!$B$1-ROWS($A10:$A$14)+1-1988&amp;"年" ))</f>
        <v>令和元年</v>
      </c>
      <c r="C9" s="232">
        <v>37683</v>
      </c>
      <c r="D9" s="232">
        <v>4567</v>
      </c>
    </row>
    <row r="10" spans="2:4" x14ac:dyDescent="0.15">
      <c r="B10" s="170" t="str">
        <f xml:space="preserve"> IF(年の入力!$B$1-ROWS($A11:$A$14)+1&gt;2019,   "令和"&amp;IF(LEN(年の入力!$B$1-ROWS($A11:$A$14)+1-2018)&gt;=2,年の入力!$B$1-ROWS($A11:$A$14)+1-2018, DBCS(年の入力!$B$1-ROWS($A11:$A$14)+1-2018))&amp;"年", IF(年の入力!$B$1-ROWS($A11:$A$14)+1=2019,"令和元年","平成"&amp;年の入力!$B$1-ROWS($A11:$A$14)+1-1988&amp;"年" ))</f>
        <v>令和２年</v>
      </c>
      <c r="C10" s="232">
        <v>34691</v>
      </c>
      <c r="D10" s="232">
        <v>4052</v>
      </c>
    </row>
    <row r="11" spans="2:4" x14ac:dyDescent="0.15">
      <c r="B11" s="170" t="str">
        <f xml:space="preserve"> IF(年の入力!$B$1-ROWS($A12:$A$14)+1&gt;2019,   "令和"&amp;IF(LEN(年の入力!$B$1-ROWS($A12:$A$14)+1-2018)&gt;=2,年の入力!$B$1-ROWS($A12:$A$14)+1-2018, DBCS(年の入力!$B$1-ROWS($A12:$A$14)+1-2018))&amp;"年", IF(年の入力!$B$1-ROWS($A12:$A$14)+1=2019,"令和元年","平成"&amp;年の入力!$B$1-ROWS($A12:$A$14)+1-1988&amp;"年" ))</f>
        <v>令和３年</v>
      </c>
      <c r="C11" s="232">
        <v>35222</v>
      </c>
      <c r="D11" s="232">
        <v>3888</v>
      </c>
    </row>
    <row r="12" spans="2:4" x14ac:dyDescent="0.15">
      <c r="B12" s="170" t="str">
        <f xml:space="preserve"> IF(年の入力!$B$1-ROWS($A13:$A$14)+1&gt;2019,   "令和"&amp;IF(LEN(年の入力!$B$1-ROWS($A13:$A$14)+1-2018)&gt;=2,年の入力!$B$1-ROWS($A13:$A$14)+1-2018, DBCS(年の入力!$B$1-ROWS($A13:$A$14)+1-2018))&amp;"年", IF(年の入力!$B$1-ROWS($A13:$A$14)+1=2019,"令和元年","平成"&amp;年の入力!$B$1-ROWS($A13:$A$14)+1-1988&amp;"年" ))</f>
        <v>令和４年</v>
      </c>
      <c r="C12" s="232">
        <v>36314</v>
      </c>
      <c r="D12" s="232">
        <v>3710</v>
      </c>
    </row>
    <row r="13" spans="2:4" x14ac:dyDescent="0.15">
      <c r="B13" s="170" t="str">
        <f xml:space="preserve"> IF(年の入力!$B$1-ROWS($A14:$A$14)+1&gt;2019,   "令和"&amp;IF(LEN(年の入力!$B$1-ROWS($A14:$A$14)+1-2018)&gt;=2,年の入力!$B$1-ROWS($A14:$A$14)+1-2018, DBCS(年の入力!$B$1-ROWS($A14:$A$14)+1-2018))&amp;"年", IF(年の入力!$B$1-ROWS($A14:$A$14)+1=2019,"令和元年","平成"&amp;年の入力!$B$1-ROWS($A14:$A$14)+1-1988&amp;"年" ))</f>
        <v>令和５年</v>
      </c>
      <c r="C13" s="232">
        <v>38672</v>
      </c>
      <c r="D13" s="232">
        <v>4111</v>
      </c>
    </row>
  </sheetData>
  <phoneticPr fontId="15"/>
  <pageMargins left="0.7" right="0.7" top="0.75" bottom="0.75" header="0.3" footer="0.3"/>
  <pageSetup paperSize="9" orientation="landscape"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tabColor rgb="FF00B0F0"/>
  </sheetPr>
  <dimension ref="B1:C29"/>
  <sheetViews>
    <sheetView zoomScaleNormal="100" zoomScaleSheetLayoutView="100" workbookViewId="0">
      <selection activeCell="B1" sqref="B1"/>
    </sheetView>
  </sheetViews>
  <sheetFormatPr defaultColWidth="9" defaultRowHeight="13.5" x14ac:dyDescent="0.15"/>
  <cols>
    <col min="1" max="1" width="0.375" style="5" customWidth="1"/>
    <col min="2" max="2" width="20.625" style="5" customWidth="1"/>
    <col min="3" max="3" width="5.875" style="5" bestFit="1" customWidth="1"/>
    <col min="4" max="16384" width="9" style="5"/>
  </cols>
  <sheetData>
    <row r="1" spans="2:3" x14ac:dyDescent="0.15">
      <c r="B1" s="172" t="str">
        <f>"概況_第２１表　放火及び放火の疑いによる火災の出火時刻別件数"&amp;"【令和"&amp;IF(LEN(年の入力!$B$1-2018)&gt;=2,年の入力!$B$1-2018,DBCS(年の入力!$B$1-2018))&amp;"年】"</f>
        <v>概況_第２１表　放火及び放火の疑いによる火災の出火時刻別件数【令和５年】</v>
      </c>
    </row>
    <row r="2" spans="2:3" ht="2.25" customHeight="1" x14ac:dyDescent="0.15"/>
    <row r="3" spans="2:3" x14ac:dyDescent="0.15">
      <c r="B3" s="173" t="s">
        <v>440</v>
      </c>
      <c r="C3" s="173" t="s">
        <v>54</v>
      </c>
    </row>
    <row r="4" spans="2:3" x14ac:dyDescent="0.15">
      <c r="B4" s="170" t="s">
        <v>439</v>
      </c>
      <c r="C4" s="351">
        <v>153</v>
      </c>
    </row>
    <row r="5" spans="2:3" x14ac:dyDescent="0.15">
      <c r="B5" s="170" t="s">
        <v>438</v>
      </c>
      <c r="C5" s="351">
        <v>164</v>
      </c>
    </row>
    <row r="6" spans="2:3" x14ac:dyDescent="0.15">
      <c r="B6" s="170" t="s">
        <v>437</v>
      </c>
      <c r="C6" s="351">
        <v>167</v>
      </c>
    </row>
    <row r="7" spans="2:3" x14ac:dyDescent="0.15">
      <c r="B7" s="170" t="s">
        <v>436</v>
      </c>
      <c r="C7" s="351">
        <v>122</v>
      </c>
    </row>
    <row r="8" spans="2:3" x14ac:dyDescent="0.15">
      <c r="B8" s="170" t="s">
        <v>435</v>
      </c>
      <c r="C8" s="351">
        <v>120</v>
      </c>
    </row>
    <row r="9" spans="2:3" x14ac:dyDescent="0.15">
      <c r="B9" s="170" t="s">
        <v>434</v>
      </c>
      <c r="C9" s="351">
        <v>106</v>
      </c>
    </row>
    <row r="10" spans="2:3" x14ac:dyDescent="0.15">
      <c r="B10" s="170" t="s">
        <v>433</v>
      </c>
      <c r="C10" s="351">
        <v>81</v>
      </c>
    </row>
    <row r="11" spans="2:3" x14ac:dyDescent="0.15">
      <c r="B11" s="170" t="s">
        <v>432</v>
      </c>
      <c r="C11" s="351">
        <v>82</v>
      </c>
    </row>
    <row r="12" spans="2:3" x14ac:dyDescent="0.15">
      <c r="B12" s="170" t="s">
        <v>431</v>
      </c>
      <c r="C12" s="351">
        <v>106</v>
      </c>
    </row>
    <row r="13" spans="2:3" x14ac:dyDescent="0.15">
      <c r="B13" s="170" t="s">
        <v>430</v>
      </c>
      <c r="C13" s="351">
        <v>109</v>
      </c>
    </row>
    <row r="14" spans="2:3" x14ac:dyDescent="0.15">
      <c r="B14" s="170" t="s">
        <v>429</v>
      </c>
      <c r="C14" s="351">
        <v>87</v>
      </c>
    </row>
    <row r="15" spans="2:3" x14ac:dyDescent="0.15">
      <c r="B15" s="170" t="s">
        <v>428</v>
      </c>
      <c r="C15" s="351">
        <v>144</v>
      </c>
    </row>
    <row r="16" spans="2:3" x14ac:dyDescent="0.15">
      <c r="B16" s="170" t="s">
        <v>427</v>
      </c>
      <c r="C16" s="351">
        <v>117</v>
      </c>
    </row>
    <row r="17" spans="2:3" x14ac:dyDescent="0.15">
      <c r="B17" s="170" t="s">
        <v>426</v>
      </c>
      <c r="C17" s="351">
        <v>168</v>
      </c>
    </row>
    <row r="18" spans="2:3" x14ac:dyDescent="0.15">
      <c r="B18" s="170" t="s">
        <v>425</v>
      </c>
      <c r="C18" s="351">
        <v>179</v>
      </c>
    </row>
    <row r="19" spans="2:3" x14ac:dyDescent="0.15">
      <c r="B19" s="170" t="s">
        <v>424</v>
      </c>
      <c r="C19" s="351">
        <v>191</v>
      </c>
    </row>
    <row r="20" spans="2:3" x14ac:dyDescent="0.15">
      <c r="B20" s="170" t="s">
        <v>423</v>
      </c>
      <c r="C20" s="351">
        <v>208</v>
      </c>
    </row>
    <row r="21" spans="2:3" x14ac:dyDescent="0.15">
      <c r="B21" s="170" t="s">
        <v>422</v>
      </c>
      <c r="C21" s="351">
        <v>188</v>
      </c>
    </row>
    <row r="22" spans="2:3" x14ac:dyDescent="0.15">
      <c r="B22" s="170" t="s">
        <v>421</v>
      </c>
      <c r="C22" s="351">
        <v>153</v>
      </c>
    </row>
    <row r="23" spans="2:3" x14ac:dyDescent="0.15">
      <c r="B23" s="170" t="s">
        <v>420</v>
      </c>
      <c r="C23" s="351">
        <v>155</v>
      </c>
    </row>
    <row r="24" spans="2:3" x14ac:dyDescent="0.15">
      <c r="B24" s="170" t="s">
        <v>419</v>
      </c>
      <c r="C24" s="351">
        <v>177</v>
      </c>
    </row>
    <row r="25" spans="2:3" x14ac:dyDescent="0.15">
      <c r="B25" s="170" t="s">
        <v>418</v>
      </c>
      <c r="C25" s="351">
        <v>183</v>
      </c>
    </row>
    <row r="26" spans="2:3" x14ac:dyDescent="0.15">
      <c r="B26" s="170" t="s">
        <v>417</v>
      </c>
      <c r="C26" s="351">
        <v>171</v>
      </c>
    </row>
    <row r="27" spans="2:3" x14ac:dyDescent="0.15">
      <c r="B27" s="170" t="s">
        <v>416</v>
      </c>
      <c r="C27" s="351">
        <v>165</v>
      </c>
    </row>
    <row r="28" spans="2:3" x14ac:dyDescent="0.15">
      <c r="B28" s="170" t="s">
        <v>343</v>
      </c>
      <c r="C28" s="351">
        <v>615</v>
      </c>
    </row>
    <row r="29" spans="2:3" x14ac:dyDescent="0.15">
      <c r="B29" s="341" t="s">
        <v>594</v>
      </c>
      <c r="C29" s="351">
        <f>SUM(C4:C28)</f>
        <v>4111</v>
      </c>
    </row>
  </sheetData>
  <phoneticPr fontId="15"/>
  <pageMargins left="0.7" right="0.7" top="0.75" bottom="0.75" header="0.3" footer="0.3"/>
  <pageSetup paperSize="9"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tabColor rgb="FF00B0F0"/>
  </sheetPr>
  <dimension ref="A1:G18"/>
  <sheetViews>
    <sheetView zoomScaleNormal="100" zoomScaleSheetLayoutView="100" workbookViewId="0">
      <selection activeCell="C1" sqref="C1"/>
    </sheetView>
  </sheetViews>
  <sheetFormatPr defaultColWidth="9" defaultRowHeight="13.5" x14ac:dyDescent="0.15"/>
  <cols>
    <col min="1" max="1" width="0.375" style="213" customWidth="1"/>
    <col min="2" max="2" width="9" style="213"/>
    <col min="3" max="3" width="23.875" style="213" bestFit="1" customWidth="1"/>
    <col min="4" max="4" width="6.625" style="213" customWidth="1"/>
    <col min="5" max="6" width="9.75" style="213" bestFit="1" customWidth="1"/>
    <col min="7" max="7" width="10.625" style="213" bestFit="1" customWidth="1"/>
    <col min="8" max="16384" width="9" style="213"/>
  </cols>
  <sheetData>
    <row r="1" spans="1:7" x14ac:dyDescent="0.15">
      <c r="A1" s="213" t="s">
        <v>31</v>
      </c>
      <c r="B1" s="213" t="s">
        <v>561</v>
      </c>
    </row>
    <row r="2" spans="1:7" ht="2.25" customHeight="1" x14ac:dyDescent="0.15"/>
    <row r="3" spans="1:7" ht="18.75" customHeight="1" x14ac:dyDescent="0.15">
      <c r="B3" s="505"/>
      <c r="C3" s="505"/>
      <c r="D3" s="505" t="s">
        <v>32</v>
      </c>
      <c r="E3" s="505" t="s">
        <v>176</v>
      </c>
      <c r="F3" s="505"/>
      <c r="G3" s="505"/>
    </row>
    <row r="4" spans="1:7" ht="18.75" customHeight="1" thickBot="1" x14ac:dyDescent="0.2">
      <c r="B4" s="506"/>
      <c r="C4" s="506"/>
      <c r="D4" s="506"/>
      <c r="E4" s="214" t="str">
        <f>"令和"&amp;IF(LEN(年の入力!$B$1-2018)&gt;=2,年の入力!$B$1-2018, DBCS(年の入力!$B$1-2018))&amp;"年"&amp;CHAR(10)</f>
        <v xml:space="preserve">令和５年
</v>
      </c>
      <c r="F4" s="214" t="str">
        <f>"令和"&amp;IF(LEN(年の入力!$B$1-1-2018)&gt;=2,年の入力!$B$1-2018, DBCS(年の入力!$B$1-1-2018))&amp;"年"</f>
        <v>令和４年</v>
      </c>
      <c r="G4" s="214" t="s">
        <v>192</v>
      </c>
    </row>
    <row r="5" spans="1:7" ht="18.75" customHeight="1" thickTop="1" x14ac:dyDescent="0.15">
      <c r="B5" s="511" t="s">
        <v>190</v>
      </c>
      <c r="C5" s="511"/>
      <c r="D5" s="513" t="s">
        <v>0</v>
      </c>
      <c r="E5" s="215">
        <f>'I-22表'!E5</f>
        <v>3498</v>
      </c>
      <c r="F5" s="215">
        <f>'I-22表'!F5</f>
        <v>3209</v>
      </c>
      <c r="G5" s="216">
        <f>'I-22表'!G5</f>
        <v>289</v>
      </c>
    </row>
    <row r="6" spans="1:7" ht="18.75" customHeight="1" x14ac:dyDescent="0.15">
      <c r="B6" s="512" t="s">
        <v>189</v>
      </c>
      <c r="C6" s="512"/>
      <c r="D6" s="505"/>
      <c r="E6" s="217">
        <f>'I-22表'!E6</f>
        <v>1925</v>
      </c>
      <c r="F6" s="217">
        <f>'I-22表'!F6</f>
        <v>1844</v>
      </c>
      <c r="G6" s="218">
        <f>'I-22表'!G6</f>
        <v>81</v>
      </c>
    </row>
    <row r="7" spans="1:7" ht="18.75" customHeight="1" x14ac:dyDescent="0.15">
      <c r="B7" s="512" t="s">
        <v>188</v>
      </c>
      <c r="C7" s="512"/>
      <c r="D7" s="505"/>
      <c r="E7" s="217">
        <f>'I-22表'!E7</f>
        <v>49</v>
      </c>
      <c r="F7" s="217">
        <f>'I-22表'!F7</f>
        <v>47</v>
      </c>
      <c r="G7" s="218">
        <f>'I-22表'!G7</f>
        <v>2</v>
      </c>
    </row>
    <row r="8" spans="1:7" ht="18.75" customHeight="1" x14ac:dyDescent="0.15">
      <c r="B8" s="512" t="s">
        <v>187</v>
      </c>
      <c r="C8" s="512"/>
      <c r="D8" s="505"/>
      <c r="E8" s="217">
        <f>'I-22表'!E8</f>
        <v>153</v>
      </c>
      <c r="F8" s="217">
        <f>'I-22表'!F8</f>
        <v>135</v>
      </c>
      <c r="G8" s="218">
        <f>'I-22表'!G8</f>
        <v>18</v>
      </c>
    </row>
    <row r="9" spans="1:7" ht="18.75" customHeight="1" x14ac:dyDescent="0.15">
      <c r="B9" s="512" t="s">
        <v>186</v>
      </c>
      <c r="C9" s="512"/>
      <c r="D9" s="505"/>
      <c r="E9" s="217">
        <f>'I-22表'!E9</f>
        <v>2</v>
      </c>
      <c r="F9" s="217">
        <f>'I-22表'!F9</f>
        <v>0</v>
      </c>
      <c r="G9" s="218">
        <f>'I-22表'!G9</f>
        <v>2</v>
      </c>
    </row>
    <row r="10" spans="1:7" ht="18.75" customHeight="1" x14ac:dyDescent="0.15">
      <c r="B10" s="512" t="s">
        <v>185</v>
      </c>
      <c r="C10" s="512"/>
      <c r="D10" s="505"/>
      <c r="E10" s="217">
        <f>'I-22表'!E10</f>
        <v>0</v>
      </c>
      <c r="F10" s="217">
        <f>'I-22表'!F10</f>
        <v>0</v>
      </c>
      <c r="G10" s="218">
        <f>'I-22表'!G10</f>
        <v>0</v>
      </c>
    </row>
    <row r="11" spans="1:7" ht="18.75" customHeight="1" thickBot="1" x14ac:dyDescent="0.2">
      <c r="B11" s="507" t="s">
        <v>184</v>
      </c>
      <c r="C11" s="507"/>
      <c r="D11" s="506"/>
      <c r="E11" s="219">
        <f>'I-22表'!E11</f>
        <v>1369</v>
      </c>
      <c r="F11" s="219">
        <f>'I-22表'!F11</f>
        <v>1183</v>
      </c>
      <c r="G11" s="220">
        <f>'I-22表'!G11</f>
        <v>186</v>
      </c>
    </row>
    <row r="12" spans="1:7" ht="18.75" customHeight="1" thickTop="1" x14ac:dyDescent="0.15">
      <c r="B12" s="508" t="s">
        <v>196</v>
      </c>
      <c r="C12" s="221" t="str">
        <f>'I-22表'!C12</f>
        <v>不適当な場所への放置</v>
      </c>
      <c r="D12" s="513" t="s">
        <v>0</v>
      </c>
      <c r="E12" s="215">
        <f>'I-22表'!E12</f>
        <v>2287</v>
      </c>
      <c r="F12" s="215">
        <f>'I-22表'!F12</f>
        <v>2012</v>
      </c>
      <c r="G12" s="216">
        <f>'I-22表'!G12</f>
        <v>275</v>
      </c>
    </row>
    <row r="13" spans="1:7" ht="18.75" customHeight="1" x14ac:dyDescent="0.15">
      <c r="B13" s="509"/>
      <c r="C13" s="222" t="str">
        <f>'I-22表'!C13</f>
        <v>火源の転倒・落下</v>
      </c>
      <c r="D13" s="505"/>
      <c r="E13" s="217">
        <f>'I-22表'!E13</f>
        <v>593</v>
      </c>
      <c r="F13" s="217">
        <f>'I-22表'!F13</f>
        <v>598</v>
      </c>
      <c r="G13" s="218">
        <f>'I-22表'!G13</f>
        <v>-5</v>
      </c>
    </row>
    <row r="14" spans="1:7" ht="18.75" customHeight="1" thickBot="1" x14ac:dyDescent="0.2">
      <c r="B14" s="510"/>
      <c r="C14" s="223" t="str">
        <f>'I-22表'!C14</f>
        <v>残り火の処置が不充分</v>
      </c>
      <c r="D14" s="506"/>
      <c r="E14" s="219">
        <f>'I-22表'!E14</f>
        <v>131</v>
      </c>
      <c r="F14" s="219">
        <f>'I-22表'!F14</f>
        <v>125</v>
      </c>
      <c r="G14" s="220">
        <f>'I-22表'!G14</f>
        <v>6</v>
      </c>
    </row>
    <row r="15" spans="1:7" ht="18.75" customHeight="1" thickTop="1" x14ac:dyDescent="0.15">
      <c r="B15" s="511" t="s">
        <v>180</v>
      </c>
      <c r="C15" s="511"/>
      <c r="D15" s="513" t="s">
        <v>17</v>
      </c>
      <c r="E15" s="215">
        <f>'I-22表'!E15</f>
        <v>52525</v>
      </c>
      <c r="F15" s="215">
        <f>'I-22表'!F15</f>
        <v>45348</v>
      </c>
      <c r="G15" s="216">
        <f>'I-22表'!G15</f>
        <v>7177</v>
      </c>
    </row>
    <row r="16" spans="1:7" ht="18.75" customHeight="1" x14ac:dyDescent="0.15">
      <c r="B16" s="512" t="s">
        <v>179</v>
      </c>
      <c r="C16" s="512"/>
      <c r="D16" s="505"/>
      <c r="E16" s="217">
        <f>'I-22表'!E16</f>
        <v>8160</v>
      </c>
      <c r="F16" s="217">
        <f>'I-22表'!F16</f>
        <v>6405</v>
      </c>
      <c r="G16" s="218">
        <f>'I-22表'!G16</f>
        <v>1755</v>
      </c>
    </row>
    <row r="17" spans="2:7" ht="18.75" customHeight="1" x14ac:dyDescent="0.15">
      <c r="B17" s="512" t="s">
        <v>178</v>
      </c>
      <c r="C17" s="512"/>
      <c r="D17" s="224" t="s">
        <v>14</v>
      </c>
      <c r="E17" s="217">
        <f>'I-22表'!E17</f>
        <v>7977</v>
      </c>
      <c r="F17" s="217">
        <f>'I-22表'!F17</f>
        <v>4649</v>
      </c>
      <c r="G17" s="218">
        <f>'I-22表'!G17</f>
        <v>3328</v>
      </c>
    </row>
    <row r="18" spans="2:7" ht="18.75" customHeight="1" x14ac:dyDescent="0.15">
      <c r="B18" s="512" t="s">
        <v>3</v>
      </c>
      <c r="C18" s="512"/>
      <c r="D18" s="224" t="s">
        <v>37</v>
      </c>
      <c r="E18" s="217">
        <f>'I-22表'!E18</f>
        <v>463791.9</v>
      </c>
      <c r="F18" s="217">
        <f>'I-22表'!F18</f>
        <v>402006.5</v>
      </c>
      <c r="G18" s="218">
        <f>'I-22表'!G18</f>
        <v>61785.400000000023</v>
      </c>
    </row>
  </sheetData>
  <mergeCells count="18">
    <mergeCell ref="B17:C17"/>
    <mergeCell ref="B18:C18"/>
    <mergeCell ref="B5:C5"/>
    <mergeCell ref="B6:C6"/>
    <mergeCell ref="B7:C7"/>
    <mergeCell ref="B8:C8"/>
    <mergeCell ref="B9:C9"/>
    <mergeCell ref="B10:C10"/>
    <mergeCell ref="E3:G3"/>
    <mergeCell ref="D3:D4"/>
    <mergeCell ref="D5:D11"/>
    <mergeCell ref="D12:D14"/>
    <mergeCell ref="D15:D16"/>
    <mergeCell ref="B3:C4"/>
    <mergeCell ref="B11:C11"/>
    <mergeCell ref="B12:B14"/>
    <mergeCell ref="B15:C15"/>
    <mergeCell ref="B16:C16"/>
  </mergeCells>
  <phoneticPr fontId="15"/>
  <pageMargins left="0.7" right="0.7" top="0.75" bottom="0.75" header="0.3" footer="0.3"/>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DB0BC-B2BD-47FB-B5D0-60A84C0B861F}">
  <dimension ref="B1:G21"/>
  <sheetViews>
    <sheetView topLeftCell="A13" workbookViewId="0">
      <selection activeCell="A24" sqref="A24:XFD38"/>
    </sheetView>
  </sheetViews>
  <sheetFormatPr defaultRowHeight="13.5" x14ac:dyDescent="0.15"/>
  <cols>
    <col min="2" max="2" width="9" style="562"/>
    <col min="3" max="3" width="23.625" style="562" customWidth="1"/>
    <col min="4" max="4" width="6.625" style="562" customWidth="1"/>
    <col min="5" max="6" width="9.75" style="562" bestFit="1" customWidth="1"/>
    <col min="7" max="7" width="10.625" style="562" bestFit="1" customWidth="1"/>
  </cols>
  <sheetData>
    <row r="1" spans="2:7" x14ac:dyDescent="0.15">
      <c r="C1" s="562" t="s">
        <v>804</v>
      </c>
    </row>
    <row r="2" spans="2:7" x14ac:dyDescent="0.15">
      <c r="B2" s="628"/>
      <c r="C2" s="628"/>
      <c r="D2" s="628"/>
      <c r="E2" s="628"/>
      <c r="F2" s="628"/>
      <c r="G2" s="628"/>
    </row>
    <row r="3" spans="2:7" x14ac:dyDescent="0.15">
      <c r="B3" s="629"/>
      <c r="C3" s="629"/>
      <c r="D3" s="629" t="s">
        <v>32</v>
      </c>
      <c r="E3" s="629" t="s">
        <v>176</v>
      </c>
      <c r="F3" s="629"/>
      <c r="G3" s="629"/>
    </row>
    <row r="4" spans="2:7" ht="14.25" thickBot="1" x14ac:dyDescent="0.2">
      <c r="B4" s="630"/>
      <c r="C4" s="630"/>
      <c r="D4" s="630"/>
      <c r="E4" s="631" t="s">
        <v>802</v>
      </c>
      <c r="F4" s="631" t="s">
        <v>596</v>
      </c>
      <c r="G4" s="631" t="s">
        <v>192</v>
      </c>
    </row>
    <row r="5" spans="2:7" ht="14.25" thickTop="1" x14ac:dyDescent="0.15">
      <c r="B5" s="632" t="s">
        <v>190</v>
      </c>
      <c r="C5" s="632"/>
      <c r="D5" s="633" t="s">
        <v>0</v>
      </c>
      <c r="E5" s="634">
        <v>3498</v>
      </c>
      <c r="F5" s="634">
        <v>3209</v>
      </c>
      <c r="G5" s="635">
        <v>289</v>
      </c>
    </row>
    <row r="6" spans="2:7" x14ac:dyDescent="0.15">
      <c r="B6" s="636" t="s">
        <v>189</v>
      </c>
      <c r="C6" s="636"/>
      <c r="D6" s="629"/>
      <c r="E6" s="637">
        <v>1925</v>
      </c>
      <c r="F6" s="637">
        <v>1844</v>
      </c>
      <c r="G6" s="638">
        <v>81</v>
      </c>
    </row>
    <row r="7" spans="2:7" x14ac:dyDescent="0.15">
      <c r="B7" s="636" t="s">
        <v>188</v>
      </c>
      <c r="C7" s="636"/>
      <c r="D7" s="629"/>
      <c r="E7" s="637">
        <v>49</v>
      </c>
      <c r="F7" s="637">
        <v>47</v>
      </c>
      <c r="G7" s="638">
        <v>2</v>
      </c>
    </row>
    <row r="8" spans="2:7" x14ac:dyDescent="0.15">
      <c r="B8" s="636" t="s">
        <v>187</v>
      </c>
      <c r="C8" s="636"/>
      <c r="D8" s="629"/>
      <c r="E8" s="637">
        <v>153</v>
      </c>
      <c r="F8" s="637">
        <v>135</v>
      </c>
      <c r="G8" s="638">
        <v>18</v>
      </c>
    </row>
    <row r="9" spans="2:7" x14ac:dyDescent="0.15">
      <c r="B9" s="636" t="s">
        <v>186</v>
      </c>
      <c r="C9" s="636"/>
      <c r="D9" s="629"/>
      <c r="E9" s="637">
        <v>2</v>
      </c>
      <c r="F9" s="637">
        <v>0</v>
      </c>
      <c r="G9" s="638">
        <v>2</v>
      </c>
    </row>
    <row r="10" spans="2:7" x14ac:dyDescent="0.15">
      <c r="B10" s="636" t="s">
        <v>185</v>
      </c>
      <c r="C10" s="636"/>
      <c r="D10" s="629"/>
      <c r="E10" s="637">
        <v>0</v>
      </c>
      <c r="F10" s="637">
        <v>0</v>
      </c>
      <c r="G10" s="638">
        <v>0</v>
      </c>
    </row>
    <row r="11" spans="2:7" ht="14.25" thickBot="1" x14ac:dyDescent="0.2">
      <c r="B11" s="639" t="s">
        <v>184</v>
      </c>
      <c r="C11" s="639"/>
      <c r="D11" s="630"/>
      <c r="E11" s="640">
        <v>1369</v>
      </c>
      <c r="F11" s="640">
        <v>1183</v>
      </c>
      <c r="G11" s="641">
        <v>186</v>
      </c>
    </row>
    <row r="12" spans="2:7" ht="14.25" thickTop="1" x14ac:dyDescent="0.15">
      <c r="B12" s="642" t="s">
        <v>196</v>
      </c>
      <c r="C12" s="643" t="s">
        <v>649</v>
      </c>
      <c r="D12" s="633" t="s">
        <v>0</v>
      </c>
      <c r="E12" s="634">
        <v>2287</v>
      </c>
      <c r="F12" s="634">
        <v>2012</v>
      </c>
      <c r="G12" s="635">
        <v>275</v>
      </c>
    </row>
    <row r="13" spans="2:7" x14ac:dyDescent="0.15">
      <c r="B13" s="644"/>
      <c r="C13" s="645" t="s">
        <v>650</v>
      </c>
      <c r="D13" s="629"/>
      <c r="E13" s="637">
        <v>593</v>
      </c>
      <c r="F13" s="637">
        <v>598</v>
      </c>
      <c r="G13" s="638">
        <v>-5</v>
      </c>
    </row>
    <row r="14" spans="2:7" ht="14.25" thickBot="1" x14ac:dyDescent="0.2">
      <c r="B14" s="646"/>
      <c r="C14" s="647" t="s">
        <v>651</v>
      </c>
      <c r="D14" s="630"/>
      <c r="E14" s="640">
        <v>131</v>
      </c>
      <c r="F14" s="640">
        <v>125</v>
      </c>
      <c r="G14" s="641">
        <v>6</v>
      </c>
    </row>
    <row r="15" spans="2:7" ht="14.25" thickTop="1" x14ac:dyDescent="0.15">
      <c r="B15" s="632" t="s">
        <v>40</v>
      </c>
      <c r="C15" s="632"/>
      <c r="D15" s="633" t="s">
        <v>17</v>
      </c>
      <c r="E15" s="634">
        <v>52525</v>
      </c>
      <c r="F15" s="634">
        <v>45348</v>
      </c>
      <c r="G15" s="635">
        <v>7177</v>
      </c>
    </row>
    <row r="16" spans="2:7" x14ac:dyDescent="0.15">
      <c r="B16" s="636" t="s">
        <v>39</v>
      </c>
      <c r="C16" s="636"/>
      <c r="D16" s="629"/>
      <c r="E16" s="637">
        <v>8160</v>
      </c>
      <c r="F16" s="637">
        <v>6405</v>
      </c>
      <c r="G16" s="638">
        <v>1755</v>
      </c>
    </row>
    <row r="17" spans="2:7" x14ac:dyDescent="0.15">
      <c r="B17" s="636" t="s">
        <v>199</v>
      </c>
      <c r="C17" s="636"/>
      <c r="D17" s="648" t="s">
        <v>14</v>
      </c>
      <c r="E17" s="637">
        <v>7977</v>
      </c>
      <c r="F17" s="637">
        <v>4649</v>
      </c>
      <c r="G17" s="638">
        <v>3328</v>
      </c>
    </row>
    <row r="18" spans="2:7" x14ac:dyDescent="0.15">
      <c r="B18" s="636" t="s">
        <v>3</v>
      </c>
      <c r="C18" s="636"/>
      <c r="D18" s="648" t="s">
        <v>37</v>
      </c>
      <c r="E18" s="637">
        <v>463791.9</v>
      </c>
      <c r="F18" s="637">
        <v>402006.5</v>
      </c>
      <c r="G18" s="638">
        <v>61785.400000000023</v>
      </c>
    </row>
    <row r="19" spans="2:7" x14ac:dyDescent="0.15">
      <c r="F19" s="624" t="s">
        <v>795</v>
      </c>
    </row>
    <row r="20" spans="2:7" x14ac:dyDescent="0.15">
      <c r="C20" s="624" t="s">
        <v>806</v>
      </c>
    </row>
    <row r="21" spans="2:7" x14ac:dyDescent="0.15">
      <c r="C21" s="649" t="s">
        <v>807</v>
      </c>
    </row>
  </sheetData>
  <mergeCells count="18">
    <mergeCell ref="B17:C17"/>
    <mergeCell ref="B18:C18"/>
    <mergeCell ref="B11:C11"/>
    <mergeCell ref="B12:B14"/>
    <mergeCell ref="D12:D14"/>
    <mergeCell ref="B15:C15"/>
    <mergeCell ref="D15:D16"/>
    <mergeCell ref="B16:C16"/>
    <mergeCell ref="B3:C4"/>
    <mergeCell ref="D3:D4"/>
    <mergeCell ref="E3:G3"/>
    <mergeCell ref="B5:C5"/>
    <mergeCell ref="D5:D11"/>
    <mergeCell ref="B6:C6"/>
    <mergeCell ref="B7:C7"/>
    <mergeCell ref="B8:C8"/>
    <mergeCell ref="B9:C9"/>
    <mergeCell ref="B10:C10"/>
  </mergeCells>
  <phoneticPr fontId="15"/>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
    <tabColor rgb="FF00B0F0"/>
  </sheetPr>
  <dimension ref="A1:G21"/>
  <sheetViews>
    <sheetView zoomScaleNormal="100" zoomScaleSheetLayoutView="100" workbookViewId="0">
      <selection activeCell="B1" sqref="B1"/>
    </sheetView>
  </sheetViews>
  <sheetFormatPr defaultColWidth="9" defaultRowHeight="13.5" x14ac:dyDescent="0.15"/>
  <cols>
    <col min="1" max="1" width="0.375" style="213" customWidth="1"/>
    <col min="2" max="2" width="9.125" style="213" customWidth="1"/>
    <col min="3" max="3" width="18" style="213" bestFit="1" customWidth="1"/>
    <col min="4" max="4" width="8.5" style="213" customWidth="1"/>
    <col min="5" max="6" width="9.75" style="213" bestFit="1" customWidth="1"/>
    <col min="7" max="7" width="10" style="213" customWidth="1"/>
    <col min="8" max="16384" width="9" style="213"/>
  </cols>
  <sheetData>
    <row r="1" spans="1:7" x14ac:dyDescent="0.15">
      <c r="A1" s="213" t="s">
        <v>31</v>
      </c>
      <c r="B1" s="213" t="s">
        <v>562</v>
      </c>
    </row>
    <row r="2" spans="1:7" ht="2.25" customHeight="1" x14ac:dyDescent="0.15"/>
    <row r="3" spans="1:7" x14ac:dyDescent="0.15">
      <c r="B3" s="505"/>
      <c r="C3" s="505"/>
      <c r="D3" s="505" t="s">
        <v>32</v>
      </c>
      <c r="E3" s="505" t="s">
        <v>175</v>
      </c>
      <c r="F3" s="505"/>
      <c r="G3" s="505"/>
    </row>
    <row r="4" spans="1:7" ht="14.25" thickBot="1" x14ac:dyDescent="0.2">
      <c r="B4" s="506"/>
      <c r="C4" s="506"/>
      <c r="D4" s="506"/>
      <c r="E4" s="214" t="str">
        <f>"令和"&amp;IF(LEN(年の入力!$B$1-2018)&gt;=2,年の入力!$B$1-2018, DBCS(年の入力!$B$1-2018))&amp;"年"&amp;CHAR(10)</f>
        <v xml:space="preserve">令和５年
</v>
      </c>
      <c r="F4" s="214" t="str">
        <f>"令和"&amp;IF(LEN(年の入力!$B$1-1-2018)&gt;=2,年の入力!$B$1-2018, DBCS(年の入力!$B$1-1-2018))&amp;"年"</f>
        <v>令和４年</v>
      </c>
      <c r="G4" s="214" t="s">
        <v>192</v>
      </c>
    </row>
    <row r="5" spans="1:7" ht="14.25" thickTop="1" x14ac:dyDescent="0.15">
      <c r="B5" s="518" t="s">
        <v>190</v>
      </c>
      <c r="C5" s="518"/>
      <c r="D5" s="514" t="s">
        <v>0</v>
      </c>
      <c r="E5" s="225">
        <f>'I-23表'!E5</f>
        <v>2838</v>
      </c>
      <c r="F5" s="225">
        <f>'I-23表'!F5</f>
        <v>2771</v>
      </c>
      <c r="G5" s="226">
        <f>'I-23表'!G5</f>
        <v>67</v>
      </c>
    </row>
    <row r="6" spans="1:7" x14ac:dyDescent="0.15">
      <c r="B6" s="512" t="str">
        <f>'I-23表'!B6</f>
        <v>　建物火災</v>
      </c>
      <c r="C6" s="512"/>
      <c r="D6" s="505"/>
      <c r="E6" s="217">
        <f>'I-23表'!E6</f>
        <v>2769</v>
      </c>
      <c r="F6" s="217">
        <f>'I-23表'!F6</f>
        <v>2713</v>
      </c>
      <c r="G6" s="218">
        <f>'I-23表'!G6</f>
        <v>56</v>
      </c>
    </row>
    <row r="7" spans="1:7" x14ac:dyDescent="0.15">
      <c r="B7" s="512" t="str">
        <f>'I-23表'!B7</f>
        <v>　林野火災</v>
      </c>
      <c r="C7" s="512"/>
      <c r="D7" s="505"/>
      <c r="E7" s="217">
        <f>'I-23表'!E7</f>
        <v>1</v>
      </c>
      <c r="F7" s="217">
        <f>'I-23表'!F7</f>
        <v>2</v>
      </c>
      <c r="G7" s="218">
        <f>'I-23表'!G7</f>
        <v>-1</v>
      </c>
    </row>
    <row r="8" spans="1:7" x14ac:dyDescent="0.15">
      <c r="B8" s="512" t="str">
        <f>'I-23表'!B8</f>
        <v>　車両火災</v>
      </c>
      <c r="C8" s="512"/>
      <c r="D8" s="505"/>
      <c r="E8" s="217">
        <f>'I-23表'!E8</f>
        <v>20</v>
      </c>
      <c r="F8" s="217">
        <f>'I-23表'!F8</f>
        <v>15</v>
      </c>
      <c r="G8" s="218">
        <f>'I-23表'!G8</f>
        <v>5</v>
      </c>
    </row>
    <row r="9" spans="1:7" x14ac:dyDescent="0.15">
      <c r="B9" s="512" t="str">
        <f>'I-23表'!B9</f>
        <v>　船舶火災</v>
      </c>
      <c r="C9" s="512"/>
      <c r="D9" s="505"/>
      <c r="E9" s="217">
        <f>'I-23表'!E9</f>
        <v>0</v>
      </c>
      <c r="F9" s="217">
        <f>'I-23表'!F9</f>
        <v>1</v>
      </c>
      <c r="G9" s="218">
        <f>'I-23表'!G9</f>
        <v>-1</v>
      </c>
    </row>
    <row r="10" spans="1:7" x14ac:dyDescent="0.15">
      <c r="B10" s="512" t="str">
        <f>'I-23表'!B10</f>
        <v>　航空機火災</v>
      </c>
      <c r="C10" s="512"/>
      <c r="D10" s="505"/>
      <c r="E10" s="217">
        <f>'I-23表'!E10</f>
        <v>0</v>
      </c>
      <c r="F10" s="217">
        <f>'I-23表'!F10</f>
        <v>0</v>
      </c>
      <c r="G10" s="218">
        <f>'I-23表'!G10</f>
        <v>0</v>
      </c>
    </row>
    <row r="11" spans="1:7" ht="14.25" thickBot="1" x14ac:dyDescent="0.2">
      <c r="B11" s="507" t="str">
        <f>'I-23表'!B11</f>
        <v>　その他の火災</v>
      </c>
      <c r="C11" s="507"/>
      <c r="D11" s="506"/>
      <c r="E11" s="219">
        <f>'I-23表'!E11</f>
        <v>48</v>
      </c>
      <c r="F11" s="219">
        <f>'I-23表'!F11</f>
        <v>40</v>
      </c>
      <c r="G11" s="220">
        <f>'I-23表'!G11</f>
        <v>8</v>
      </c>
    </row>
    <row r="12" spans="1:7" ht="14.25" thickTop="1" x14ac:dyDescent="0.15">
      <c r="B12" s="515" t="s">
        <v>197</v>
      </c>
      <c r="C12" s="227" t="str">
        <f>'I-23表'!C12</f>
        <v>ガスこんろ</v>
      </c>
      <c r="D12" s="514" t="s">
        <v>0</v>
      </c>
      <c r="E12" s="225">
        <f>'I-23表'!E12</f>
        <v>2396</v>
      </c>
      <c r="F12" s="225">
        <f>'I-23表'!F12</f>
        <v>2336</v>
      </c>
      <c r="G12" s="226">
        <f>'I-23表'!G12</f>
        <v>60</v>
      </c>
    </row>
    <row r="13" spans="1:7" x14ac:dyDescent="0.15">
      <c r="B13" s="516"/>
      <c r="C13" s="228" t="str">
        <f>'I-23表'!C13</f>
        <v>電気こんろ</v>
      </c>
      <c r="D13" s="505"/>
      <c r="E13" s="217">
        <f>'I-23表'!E13</f>
        <v>302</v>
      </c>
      <c r="F13" s="217">
        <f>'I-23表'!F13</f>
        <v>310</v>
      </c>
      <c r="G13" s="218">
        <f>'I-23表'!G13</f>
        <v>-8</v>
      </c>
    </row>
    <row r="14" spans="1:7" x14ac:dyDescent="0.15">
      <c r="B14" s="516"/>
      <c r="C14" s="228" t="str">
        <f>'I-23表'!C14</f>
        <v>石油こんろ</v>
      </c>
      <c r="D14" s="505"/>
      <c r="E14" s="217">
        <f>'I-23表'!E14</f>
        <v>30</v>
      </c>
      <c r="F14" s="217">
        <f>'I-23表'!F14</f>
        <v>21</v>
      </c>
      <c r="G14" s="218">
        <f>'I-23表'!G14</f>
        <v>9</v>
      </c>
    </row>
    <row r="15" spans="1:7" ht="14.25" thickBot="1" x14ac:dyDescent="0.2">
      <c r="B15" s="517"/>
      <c r="C15" s="229" t="str">
        <f>'I-23表'!C15</f>
        <v>まき・炭・石炭こんろ</v>
      </c>
      <c r="D15" s="506"/>
      <c r="E15" s="219">
        <f>'I-23表'!E15</f>
        <v>89</v>
      </c>
      <c r="F15" s="219">
        <f>'I-23表'!F15</f>
        <v>86</v>
      </c>
      <c r="G15" s="220">
        <f>'I-23表'!G15</f>
        <v>3</v>
      </c>
    </row>
    <row r="16" spans="1:7" ht="14.25" thickTop="1" x14ac:dyDescent="0.15">
      <c r="B16" s="515" t="s">
        <v>196</v>
      </c>
      <c r="C16" s="227" t="s">
        <v>656</v>
      </c>
      <c r="D16" s="514" t="s">
        <v>0</v>
      </c>
      <c r="E16" s="225">
        <f>'I-23表'!E16</f>
        <v>1169</v>
      </c>
      <c r="F16" s="225">
        <f>'I-23表'!F16</f>
        <v>1186</v>
      </c>
      <c r="G16" s="226">
        <f>'I-23表'!G16</f>
        <v>-17</v>
      </c>
    </row>
    <row r="17" spans="2:7" x14ac:dyDescent="0.15">
      <c r="B17" s="516"/>
      <c r="C17" s="228" t="s">
        <v>657</v>
      </c>
      <c r="D17" s="505"/>
      <c r="E17" s="217">
        <f>'I-23表'!E17</f>
        <v>345</v>
      </c>
      <c r="F17" s="217">
        <f>'I-23表'!F17</f>
        <v>330</v>
      </c>
      <c r="G17" s="218">
        <f>'I-23表'!G17</f>
        <v>15</v>
      </c>
    </row>
    <row r="18" spans="2:7" ht="14.25" thickBot="1" x14ac:dyDescent="0.2">
      <c r="B18" s="517"/>
      <c r="C18" s="229" t="s">
        <v>658</v>
      </c>
      <c r="D18" s="506"/>
      <c r="E18" s="219">
        <f>'I-23表'!E18</f>
        <v>279</v>
      </c>
      <c r="F18" s="219">
        <f>'I-23表'!F18</f>
        <v>280</v>
      </c>
      <c r="G18" s="220">
        <f>'I-23表'!G18</f>
        <v>-1</v>
      </c>
    </row>
    <row r="19" spans="2:7" ht="14.25" thickTop="1" x14ac:dyDescent="0.15">
      <c r="B19" s="511" t="s">
        <v>180</v>
      </c>
      <c r="C19" s="511"/>
      <c r="D19" s="513" t="s">
        <v>17</v>
      </c>
      <c r="E19" s="215">
        <f>'I-23表'!E19</f>
        <v>31404</v>
      </c>
      <c r="F19" s="215">
        <f>'I-23表'!F19</f>
        <v>37949</v>
      </c>
      <c r="G19" s="216">
        <f>'I-23表'!G19</f>
        <v>-6545</v>
      </c>
    </row>
    <row r="20" spans="2:7" x14ac:dyDescent="0.15">
      <c r="B20" s="512" t="s">
        <v>179</v>
      </c>
      <c r="C20" s="512"/>
      <c r="D20" s="505"/>
      <c r="E20" s="217">
        <f>'I-23表'!E20</f>
        <v>5629</v>
      </c>
      <c r="F20" s="217">
        <f>'I-23表'!F20</f>
        <v>4723</v>
      </c>
      <c r="G20" s="218">
        <f>'I-23表'!G20</f>
        <v>906</v>
      </c>
    </row>
    <row r="21" spans="2:7" x14ac:dyDescent="0.15">
      <c r="B21" s="512" t="s">
        <v>3</v>
      </c>
      <c r="C21" s="512"/>
      <c r="D21" s="224" t="s">
        <v>37</v>
      </c>
      <c r="E21" s="217">
        <f>'I-23表'!E21</f>
        <v>262487.09999999998</v>
      </c>
      <c r="F21" s="217">
        <f>'I-23表'!F21</f>
        <v>290267.2</v>
      </c>
      <c r="G21" s="218">
        <f>'I-23表'!G21</f>
        <v>-27780.100000000035</v>
      </c>
    </row>
  </sheetData>
  <mergeCells count="19">
    <mergeCell ref="B21:C21"/>
    <mergeCell ref="B3:C4"/>
    <mergeCell ref="B5:C5"/>
    <mergeCell ref="B6:C6"/>
    <mergeCell ref="B7:C7"/>
    <mergeCell ref="B8:C8"/>
    <mergeCell ref="B9:C9"/>
    <mergeCell ref="B10:C10"/>
    <mergeCell ref="B16:B18"/>
    <mergeCell ref="E3:G3"/>
    <mergeCell ref="D16:D18"/>
    <mergeCell ref="B11:C11"/>
    <mergeCell ref="B12:B15"/>
    <mergeCell ref="B19:C19"/>
    <mergeCell ref="D3:D4"/>
    <mergeCell ref="D5:D11"/>
    <mergeCell ref="D12:D15"/>
    <mergeCell ref="D19:D20"/>
    <mergeCell ref="B20:C20"/>
  </mergeCells>
  <phoneticPr fontId="15"/>
  <pageMargins left="0.7" right="0.7" top="0.75" bottom="0.75" header="0.3" footer="0.3"/>
  <pageSetup paperSize="9" orientation="landscape"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35293-6C0D-4874-8560-E84EA83E8282}">
  <dimension ref="B1:G22"/>
  <sheetViews>
    <sheetView topLeftCell="A12" workbookViewId="0">
      <selection activeCell="A22" sqref="A22:XFD43"/>
    </sheetView>
  </sheetViews>
  <sheetFormatPr defaultRowHeight="13.5" x14ac:dyDescent="0.15"/>
  <cols>
    <col min="2" max="2" width="6" style="562" customWidth="1"/>
    <col min="3" max="3" width="16.875" style="562" customWidth="1"/>
    <col min="4" max="4" width="8.5" style="562" customWidth="1"/>
    <col min="5" max="6" width="9.75" style="562" bestFit="1" customWidth="1"/>
    <col min="7" max="7" width="10" style="562" customWidth="1"/>
  </cols>
  <sheetData>
    <row r="1" spans="2:7" x14ac:dyDescent="0.15">
      <c r="C1" s="562" t="s">
        <v>808</v>
      </c>
    </row>
    <row r="2" spans="2:7" x14ac:dyDescent="0.15">
      <c r="B2" s="563"/>
      <c r="C2" s="563"/>
      <c r="D2" s="563"/>
      <c r="E2" s="563"/>
      <c r="F2" s="563"/>
      <c r="G2" s="563"/>
    </row>
    <row r="3" spans="2:7" x14ac:dyDescent="0.15">
      <c r="B3" s="650"/>
      <c r="C3" s="650"/>
      <c r="D3" s="650" t="s">
        <v>32</v>
      </c>
      <c r="E3" s="650" t="s">
        <v>175</v>
      </c>
      <c r="F3" s="650"/>
      <c r="G3" s="650"/>
    </row>
    <row r="4" spans="2:7" ht="14.25" thickBot="1" x14ac:dyDescent="0.2">
      <c r="B4" s="651"/>
      <c r="C4" s="651"/>
      <c r="D4" s="651"/>
      <c r="E4" s="574" t="s">
        <v>823</v>
      </c>
      <c r="F4" s="574" t="s">
        <v>800</v>
      </c>
      <c r="G4" s="574" t="s">
        <v>192</v>
      </c>
    </row>
    <row r="5" spans="2:7" ht="14.25" thickTop="1" x14ac:dyDescent="0.15">
      <c r="B5" s="652" t="s">
        <v>190</v>
      </c>
      <c r="C5" s="652"/>
      <c r="D5" s="653" t="s">
        <v>0</v>
      </c>
      <c r="E5" s="654">
        <v>2838</v>
      </c>
      <c r="F5" s="654">
        <v>2771</v>
      </c>
      <c r="G5" s="655">
        <v>67</v>
      </c>
    </row>
    <row r="6" spans="2:7" x14ac:dyDescent="0.15">
      <c r="B6" s="656" t="s">
        <v>189</v>
      </c>
      <c r="C6" s="656"/>
      <c r="D6" s="650"/>
      <c r="E6" s="589">
        <v>2769</v>
      </c>
      <c r="F6" s="589">
        <v>2713</v>
      </c>
      <c r="G6" s="657">
        <v>56</v>
      </c>
    </row>
    <row r="7" spans="2:7" x14ac:dyDescent="0.15">
      <c r="B7" s="656" t="s">
        <v>188</v>
      </c>
      <c r="C7" s="656"/>
      <c r="D7" s="650"/>
      <c r="E7" s="589">
        <v>1</v>
      </c>
      <c r="F7" s="589">
        <v>2</v>
      </c>
      <c r="G7" s="657">
        <v>-1</v>
      </c>
    </row>
    <row r="8" spans="2:7" x14ac:dyDescent="0.15">
      <c r="B8" s="656" t="s">
        <v>187</v>
      </c>
      <c r="C8" s="656"/>
      <c r="D8" s="650"/>
      <c r="E8" s="589">
        <v>20</v>
      </c>
      <c r="F8" s="589">
        <v>15</v>
      </c>
      <c r="G8" s="657">
        <v>5</v>
      </c>
    </row>
    <row r="9" spans="2:7" x14ac:dyDescent="0.15">
      <c r="B9" s="656" t="s">
        <v>186</v>
      </c>
      <c r="C9" s="656"/>
      <c r="D9" s="650"/>
      <c r="E9" s="589">
        <v>0</v>
      </c>
      <c r="F9" s="589">
        <v>1</v>
      </c>
      <c r="G9" s="657">
        <v>-1</v>
      </c>
    </row>
    <row r="10" spans="2:7" x14ac:dyDescent="0.15">
      <c r="B10" s="656" t="s">
        <v>185</v>
      </c>
      <c r="C10" s="656"/>
      <c r="D10" s="650"/>
      <c r="E10" s="589">
        <v>0</v>
      </c>
      <c r="F10" s="589">
        <v>0</v>
      </c>
      <c r="G10" s="657">
        <v>0</v>
      </c>
    </row>
    <row r="11" spans="2:7" ht="14.25" thickBot="1" x14ac:dyDescent="0.2">
      <c r="B11" s="658" t="s">
        <v>184</v>
      </c>
      <c r="C11" s="658"/>
      <c r="D11" s="651"/>
      <c r="E11" s="596">
        <v>48</v>
      </c>
      <c r="F11" s="596">
        <v>40</v>
      </c>
      <c r="G11" s="659">
        <v>8</v>
      </c>
    </row>
    <row r="12" spans="2:7" ht="14.25" thickTop="1" x14ac:dyDescent="0.15">
      <c r="B12" s="660" t="s">
        <v>197</v>
      </c>
      <c r="C12" s="661" t="s">
        <v>652</v>
      </c>
      <c r="D12" s="653" t="s">
        <v>0</v>
      </c>
      <c r="E12" s="654">
        <v>2396</v>
      </c>
      <c r="F12" s="654">
        <v>2336</v>
      </c>
      <c r="G12" s="655">
        <v>60</v>
      </c>
    </row>
    <row r="13" spans="2:7" x14ac:dyDescent="0.15">
      <c r="B13" s="662"/>
      <c r="C13" s="663" t="s">
        <v>653</v>
      </c>
      <c r="D13" s="650"/>
      <c r="E13" s="589">
        <v>302</v>
      </c>
      <c r="F13" s="589">
        <v>310</v>
      </c>
      <c r="G13" s="657">
        <v>-8</v>
      </c>
    </row>
    <row r="14" spans="2:7" x14ac:dyDescent="0.15">
      <c r="B14" s="662"/>
      <c r="C14" s="663" t="s">
        <v>654</v>
      </c>
      <c r="D14" s="650"/>
      <c r="E14" s="589">
        <v>30</v>
      </c>
      <c r="F14" s="589">
        <v>21</v>
      </c>
      <c r="G14" s="657">
        <v>9</v>
      </c>
    </row>
    <row r="15" spans="2:7" ht="14.25" thickBot="1" x14ac:dyDescent="0.2">
      <c r="B15" s="664"/>
      <c r="C15" s="665" t="s">
        <v>655</v>
      </c>
      <c r="D15" s="651"/>
      <c r="E15" s="596">
        <v>89</v>
      </c>
      <c r="F15" s="596">
        <v>86</v>
      </c>
      <c r="G15" s="659">
        <v>3</v>
      </c>
    </row>
    <row r="16" spans="2:7" ht="14.25" thickTop="1" x14ac:dyDescent="0.15">
      <c r="B16" s="666" t="s">
        <v>196</v>
      </c>
      <c r="C16" s="667" t="s">
        <v>824</v>
      </c>
      <c r="D16" s="653" t="s">
        <v>0</v>
      </c>
      <c r="E16" s="654">
        <v>1169</v>
      </c>
      <c r="F16" s="654">
        <v>1186</v>
      </c>
      <c r="G16" s="655">
        <v>-17</v>
      </c>
    </row>
    <row r="17" spans="2:7" x14ac:dyDescent="0.15">
      <c r="B17" s="668"/>
      <c r="C17" s="669" t="s">
        <v>825</v>
      </c>
      <c r="D17" s="650"/>
      <c r="E17" s="589">
        <v>345</v>
      </c>
      <c r="F17" s="589">
        <v>330</v>
      </c>
      <c r="G17" s="657">
        <v>15</v>
      </c>
    </row>
    <row r="18" spans="2:7" ht="14.25" thickBot="1" x14ac:dyDescent="0.2">
      <c r="B18" s="670"/>
      <c r="C18" s="671" t="s">
        <v>658</v>
      </c>
      <c r="D18" s="651"/>
      <c r="E18" s="596">
        <v>279</v>
      </c>
      <c r="F18" s="596">
        <v>280</v>
      </c>
      <c r="G18" s="659">
        <v>-1</v>
      </c>
    </row>
    <row r="19" spans="2:7" ht="14.25" thickTop="1" x14ac:dyDescent="0.15">
      <c r="B19" s="672" t="s">
        <v>40</v>
      </c>
      <c r="C19" s="672"/>
      <c r="D19" s="673" t="s">
        <v>17</v>
      </c>
      <c r="E19" s="581">
        <v>31404</v>
      </c>
      <c r="F19" s="581">
        <v>37949</v>
      </c>
      <c r="G19" s="674">
        <v>-6545</v>
      </c>
    </row>
    <row r="20" spans="2:7" x14ac:dyDescent="0.15">
      <c r="B20" s="656" t="s">
        <v>39</v>
      </c>
      <c r="C20" s="656"/>
      <c r="D20" s="650"/>
      <c r="E20" s="589">
        <v>5629</v>
      </c>
      <c r="F20" s="589">
        <v>4723</v>
      </c>
      <c r="G20" s="657">
        <v>906</v>
      </c>
    </row>
    <row r="21" spans="2:7" x14ac:dyDescent="0.15">
      <c r="B21" s="656" t="s">
        <v>3</v>
      </c>
      <c r="C21" s="656"/>
      <c r="D21" s="675" t="s">
        <v>37</v>
      </c>
      <c r="E21" s="589">
        <v>262487.09999999998</v>
      </c>
      <c r="F21" s="589">
        <v>290267.2</v>
      </c>
      <c r="G21" s="657">
        <v>-27780.100000000035</v>
      </c>
    </row>
    <row r="22" spans="2:7" x14ac:dyDescent="0.15">
      <c r="E22" s="626"/>
      <c r="F22" s="626"/>
    </row>
  </sheetData>
  <mergeCells count="19">
    <mergeCell ref="B21:C21"/>
    <mergeCell ref="B11:C11"/>
    <mergeCell ref="B12:B15"/>
    <mergeCell ref="D12:D15"/>
    <mergeCell ref="B16:B18"/>
    <mergeCell ref="D16:D18"/>
    <mergeCell ref="B19:C19"/>
    <mergeCell ref="D19:D20"/>
    <mergeCell ref="B20:C20"/>
    <mergeCell ref="B3:C4"/>
    <mergeCell ref="D3:D4"/>
    <mergeCell ref="E3:G3"/>
    <mergeCell ref="B5:C5"/>
    <mergeCell ref="D5:D11"/>
    <mergeCell ref="B6:C6"/>
    <mergeCell ref="B7:C7"/>
    <mergeCell ref="B8:C8"/>
    <mergeCell ref="B9:C9"/>
    <mergeCell ref="B10:C10"/>
  </mergeCells>
  <phoneticPr fontId="15"/>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3">
    <tabColor rgb="FF00B0F0"/>
  </sheetPr>
  <dimension ref="A1:K21"/>
  <sheetViews>
    <sheetView zoomScaleNormal="100" zoomScaleSheetLayoutView="100" workbookViewId="0">
      <selection activeCell="B1" sqref="B1"/>
    </sheetView>
  </sheetViews>
  <sheetFormatPr defaultColWidth="9" defaultRowHeight="13.5" x14ac:dyDescent="0.15"/>
  <cols>
    <col min="1" max="1" width="0.375" style="213" customWidth="1"/>
    <col min="2" max="2" width="15.375" style="213" customWidth="1"/>
    <col min="3" max="3" width="6.25" style="213" customWidth="1"/>
    <col min="4" max="4" width="5" style="213" customWidth="1"/>
    <col min="5" max="5" width="6.25" style="213" customWidth="1"/>
    <col min="6" max="7" width="10" style="213" customWidth="1"/>
    <col min="8" max="8" width="5" style="213" customWidth="1"/>
    <col min="9" max="9" width="6.125" style="213" customWidth="1"/>
    <col min="10" max="11" width="10" style="213" customWidth="1"/>
    <col min="12" max="16384" width="9" style="213"/>
  </cols>
  <sheetData>
    <row r="1" spans="1:11" x14ac:dyDescent="0.15">
      <c r="A1" s="213" t="s">
        <v>31</v>
      </c>
      <c r="B1" s="213" t="s">
        <v>563</v>
      </c>
    </row>
    <row r="2" spans="1:11" ht="1.5" customHeight="1" x14ac:dyDescent="0.15"/>
    <row r="3" spans="1:11" x14ac:dyDescent="0.15">
      <c r="B3" s="505"/>
      <c r="C3" s="505" t="s">
        <v>32</v>
      </c>
      <c r="D3" s="505" t="s">
        <v>205</v>
      </c>
      <c r="E3" s="505"/>
      <c r="F3" s="505"/>
      <c r="G3" s="505"/>
      <c r="H3" s="505" t="s">
        <v>204</v>
      </c>
      <c r="I3" s="505"/>
      <c r="J3" s="505"/>
      <c r="K3" s="505"/>
    </row>
    <row r="4" spans="1:11" ht="14.25" thickBot="1" x14ac:dyDescent="0.2">
      <c r="B4" s="506"/>
      <c r="C4" s="506"/>
      <c r="D4" s="528" t="str">
        <f>"令和"&amp;IF(LEN(年の入力!$B$1-2018)&gt;=2,年の入力!$B$1-2018, DBCS(年の入力!$B$1-2018))&amp;"年"&amp;CHAR(10)</f>
        <v xml:space="preserve">令和５年
</v>
      </c>
      <c r="E4" s="529"/>
      <c r="F4" s="384" t="str">
        <f>"令和"&amp;IF(LEN(年の入力!$B$1-1-2018)&gt;=2,年の入力!$B$1-2018, DBCS(年の入力!$B$1-1-2018))&amp;"年"</f>
        <v>令和４年</v>
      </c>
      <c r="G4" s="384" t="s">
        <v>192</v>
      </c>
      <c r="H4" s="526" t="str">
        <f>"令和"&amp;IF(LEN(年の入力!$B$1-2018)&gt;=2,年の入力!$B$1-2018, DBCS(年の入力!$B$1-2018))&amp;"年"&amp;CHAR(10)</f>
        <v xml:space="preserve">令和５年
</v>
      </c>
      <c r="I4" s="526"/>
      <c r="J4" s="384" t="str">
        <f>"令和"&amp;IF(LEN(年の入力!$B$1-1-2018)&gt;=2,年の入力!$B$1-2018, DBCS(年の入力!$B$1-1-2018))&amp;"年"</f>
        <v>令和４年</v>
      </c>
      <c r="K4" s="384" t="s">
        <v>192</v>
      </c>
    </row>
    <row r="5" spans="1:11" ht="14.25" thickTop="1" x14ac:dyDescent="0.15">
      <c r="B5" s="230" t="s">
        <v>190</v>
      </c>
      <c r="C5" s="514" t="s">
        <v>0</v>
      </c>
      <c r="D5" s="522">
        <f>'I-24表'!D5</f>
        <v>3473</v>
      </c>
      <c r="E5" s="523"/>
      <c r="F5" s="397">
        <f>'I-24表'!F5</f>
        <v>3105</v>
      </c>
      <c r="G5" s="398">
        <f>'I-24表'!G5</f>
        <v>368</v>
      </c>
      <c r="H5" s="527">
        <f>'I-24表'!H5</f>
        <v>364</v>
      </c>
      <c r="I5" s="527">
        <f>'I-24表'!I5</f>
        <v>0</v>
      </c>
      <c r="J5" s="397">
        <f>'I-24表'!J5</f>
        <v>357</v>
      </c>
      <c r="K5" s="398">
        <f>'I-24表'!K5</f>
        <v>7</v>
      </c>
    </row>
    <row r="6" spans="1:11" x14ac:dyDescent="0.15">
      <c r="B6" s="222" t="str">
        <f>'I-24表'!B6</f>
        <v>　建物火災</v>
      </c>
      <c r="C6" s="505"/>
      <c r="D6" s="520">
        <f>'I-24表'!D6</f>
        <v>475</v>
      </c>
      <c r="E6" s="521"/>
      <c r="F6" s="399">
        <f>'I-24表'!F6</f>
        <v>410</v>
      </c>
      <c r="G6" s="400">
        <f>'I-24表'!G6</f>
        <v>65</v>
      </c>
      <c r="H6" s="520">
        <f>'I-24表'!H6</f>
        <v>130</v>
      </c>
      <c r="I6" s="521">
        <f>'I-24表'!I6</f>
        <v>0</v>
      </c>
      <c r="J6" s="399">
        <f>'I-24表'!J6</f>
        <v>147</v>
      </c>
      <c r="K6" s="400">
        <f>'I-24表'!K6</f>
        <v>-17</v>
      </c>
    </row>
    <row r="7" spans="1:11" x14ac:dyDescent="0.15">
      <c r="B7" s="222" t="str">
        <f>'I-24表'!B7</f>
        <v>　林野火災</v>
      </c>
      <c r="C7" s="505"/>
      <c r="D7" s="520">
        <f>'I-24表'!D7</f>
        <v>416</v>
      </c>
      <c r="E7" s="521"/>
      <c r="F7" s="399">
        <f>'I-24表'!F7</f>
        <v>452</v>
      </c>
      <c r="G7" s="400">
        <f>'I-24表'!G7</f>
        <v>-36</v>
      </c>
      <c r="H7" s="520">
        <f>'I-24表'!H7</f>
        <v>7</v>
      </c>
      <c r="I7" s="521">
        <f>'I-24表'!I7</f>
        <v>0</v>
      </c>
      <c r="J7" s="399">
        <f>'I-24表'!J7</f>
        <v>15</v>
      </c>
      <c r="K7" s="400">
        <f>'I-24表'!K7</f>
        <v>-8</v>
      </c>
    </row>
    <row r="8" spans="1:11" x14ac:dyDescent="0.15">
      <c r="B8" s="222" t="str">
        <f>'I-24表'!B8</f>
        <v>　車両火災</v>
      </c>
      <c r="C8" s="505"/>
      <c r="D8" s="520">
        <f>'I-24表'!D8</f>
        <v>32</v>
      </c>
      <c r="E8" s="521"/>
      <c r="F8" s="399">
        <f>'I-24表'!F8</f>
        <v>34</v>
      </c>
      <c r="G8" s="400">
        <f>'I-24表'!G8</f>
        <v>-2</v>
      </c>
      <c r="H8" s="520">
        <f>'I-24表'!H8</f>
        <v>5</v>
      </c>
      <c r="I8" s="521">
        <f>'I-24表'!I8</f>
        <v>0</v>
      </c>
      <c r="J8" s="399">
        <f>'I-24表'!J8</f>
        <v>5</v>
      </c>
      <c r="K8" s="400">
        <f>'I-24表'!K8</f>
        <v>0</v>
      </c>
    </row>
    <row r="9" spans="1:11" x14ac:dyDescent="0.15">
      <c r="B9" s="222" t="str">
        <f>'I-24表'!B9</f>
        <v>　船舶火災</v>
      </c>
      <c r="C9" s="505"/>
      <c r="D9" s="520">
        <f>'I-24表'!D9</f>
        <v>0</v>
      </c>
      <c r="E9" s="521"/>
      <c r="F9" s="399">
        <f>'I-24表'!F9</f>
        <v>1</v>
      </c>
      <c r="G9" s="400">
        <f>'I-24表'!G9</f>
        <v>-1</v>
      </c>
      <c r="H9" s="520">
        <f>'I-24表'!H9</f>
        <v>0</v>
      </c>
      <c r="I9" s="521">
        <f>'I-24表'!I9</f>
        <v>0</v>
      </c>
      <c r="J9" s="399">
        <f>'I-24表'!J9</f>
        <v>0</v>
      </c>
      <c r="K9" s="400">
        <f>'I-24表'!K9</f>
        <v>0</v>
      </c>
    </row>
    <row r="10" spans="1:11" x14ac:dyDescent="0.15">
      <c r="B10" s="222" t="str">
        <f>'I-24表'!B10</f>
        <v>　航空機火災</v>
      </c>
      <c r="C10" s="505"/>
      <c r="D10" s="520">
        <f>'I-24表'!D10</f>
        <v>0</v>
      </c>
      <c r="E10" s="521"/>
      <c r="F10" s="399">
        <f>'I-24表'!F10</f>
        <v>0</v>
      </c>
      <c r="G10" s="400">
        <f>'I-24表'!G10</f>
        <v>0</v>
      </c>
      <c r="H10" s="520">
        <f>'I-24表'!H10</f>
        <v>0</v>
      </c>
      <c r="I10" s="521">
        <f>'I-24表'!I10</f>
        <v>0</v>
      </c>
      <c r="J10" s="399">
        <f>'I-24表'!J10</f>
        <v>0</v>
      </c>
      <c r="K10" s="400">
        <f>'I-24表'!K10</f>
        <v>0</v>
      </c>
    </row>
    <row r="11" spans="1:11" ht="14.25" thickBot="1" x14ac:dyDescent="0.2">
      <c r="B11" s="223" t="str">
        <f>'I-24表'!B11</f>
        <v>　その他の火災</v>
      </c>
      <c r="C11" s="506"/>
      <c r="D11" s="524">
        <f>'I-24表'!D11</f>
        <v>2550</v>
      </c>
      <c r="E11" s="525"/>
      <c r="F11" s="401">
        <f>'I-24表'!F11</f>
        <v>2208</v>
      </c>
      <c r="G11" s="402">
        <f>'I-24表'!G11</f>
        <v>342</v>
      </c>
      <c r="H11" s="524">
        <f>'I-24表'!H11</f>
        <v>222</v>
      </c>
      <c r="I11" s="525">
        <f>'I-24表'!I11</f>
        <v>0</v>
      </c>
      <c r="J11" s="401">
        <f>'I-24表'!J11</f>
        <v>190</v>
      </c>
      <c r="K11" s="402">
        <f>'I-24表'!K11</f>
        <v>32</v>
      </c>
    </row>
    <row r="12" spans="1:11" ht="13.5" customHeight="1" thickTop="1" x14ac:dyDescent="0.15">
      <c r="B12" s="514" t="s">
        <v>203</v>
      </c>
      <c r="C12" s="514" t="s">
        <v>0</v>
      </c>
      <c r="D12" s="533" t="s">
        <v>202</v>
      </c>
      <c r="E12" s="536" t="str">
        <f>'I-24表'!E12</f>
        <v>たき火の延焼拡大</v>
      </c>
      <c r="F12" s="536"/>
      <c r="G12" s="536"/>
      <c r="H12" s="530" t="s">
        <v>201</v>
      </c>
      <c r="I12" s="536" t="str">
        <f>'I-24表'!I12</f>
        <v>ライター</v>
      </c>
      <c r="J12" s="536"/>
      <c r="K12" s="536"/>
    </row>
    <row r="13" spans="1:11" x14ac:dyDescent="0.15">
      <c r="B13" s="505"/>
      <c r="C13" s="505"/>
      <c r="D13" s="534"/>
      <c r="E13" s="403">
        <f>'I-24表'!E13</f>
        <v>2141</v>
      </c>
      <c r="F13" s="403">
        <f>'I-24表'!F13</f>
        <v>1923</v>
      </c>
      <c r="G13" s="400">
        <f>'I-24表'!G13</f>
        <v>218</v>
      </c>
      <c r="H13" s="531"/>
      <c r="I13" s="403">
        <f>'I-24表'!I13</f>
        <v>196</v>
      </c>
      <c r="J13" s="403">
        <f>'I-24表'!J13</f>
        <v>179</v>
      </c>
      <c r="K13" s="400">
        <f>'I-24表'!K13</f>
        <v>17</v>
      </c>
    </row>
    <row r="14" spans="1:11" x14ac:dyDescent="0.15">
      <c r="B14" s="505"/>
      <c r="C14" s="505"/>
      <c r="D14" s="534"/>
      <c r="E14" s="537" t="str">
        <f>'I-24表'!E14</f>
        <v>火の粉の飛火</v>
      </c>
      <c r="F14" s="537">
        <f>'I-24表'!F14</f>
        <v>0</v>
      </c>
      <c r="G14" s="537">
        <f>'I-24表'!G14</f>
        <v>0</v>
      </c>
      <c r="H14" s="531"/>
      <c r="I14" s="537" t="str">
        <f>'I-24表'!I14</f>
        <v>マッチ</v>
      </c>
      <c r="J14" s="537"/>
      <c r="K14" s="537"/>
    </row>
    <row r="15" spans="1:11" x14ac:dyDescent="0.15">
      <c r="B15" s="505"/>
      <c r="C15" s="505"/>
      <c r="D15" s="534"/>
      <c r="E15" s="403">
        <f>'I-24表'!E15</f>
        <v>715</v>
      </c>
      <c r="F15" s="403">
        <f>'I-24表'!F15</f>
        <v>656</v>
      </c>
      <c r="G15" s="400">
        <f>'I-24表'!G15</f>
        <v>59</v>
      </c>
      <c r="H15" s="531"/>
      <c r="I15" s="403">
        <f>'I-24表'!I15</f>
        <v>83</v>
      </c>
      <c r="J15" s="403">
        <f>'I-24表'!J15</f>
        <v>69</v>
      </c>
      <c r="K15" s="400">
        <f>'I-24表'!K15</f>
        <v>14</v>
      </c>
    </row>
    <row r="16" spans="1:11" x14ac:dyDescent="0.15">
      <c r="B16" s="505"/>
      <c r="C16" s="505"/>
      <c r="D16" s="534"/>
      <c r="E16" s="537" t="str">
        <f>'I-24表'!E16</f>
        <v>残り火の処置が不充分</v>
      </c>
      <c r="F16" s="537">
        <f>'I-24表'!F16</f>
        <v>0</v>
      </c>
      <c r="G16" s="537">
        <f>'I-24表'!G16</f>
        <v>0</v>
      </c>
      <c r="H16" s="531"/>
      <c r="I16" s="537" t="str">
        <f>'I-24表'!I16</f>
        <v>火のついた紙</v>
      </c>
      <c r="J16" s="537"/>
      <c r="K16" s="537"/>
    </row>
    <row r="17" spans="2:11" ht="14.25" thickBot="1" x14ac:dyDescent="0.2">
      <c r="B17" s="506"/>
      <c r="C17" s="506"/>
      <c r="D17" s="535"/>
      <c r="E17" s="404">
        <f>'I-24表'!E17</f>
        <v>231</v>
      </c>
      <c r="F17" s="404">
        <f>'I-24表'!F17</f>
        <v>198</v>
      </c>
      <c r="G17" s="402">
        <f>'I-24表'!G17</f>
        <v>33</v>
      </c>
      <c r="H17" s="532"/>
      <c r="I17" s="404">
        <f>'I-24表'!I17</f>
        <v>14</v>
      </c>
      <c r="J17" s="404">
        <f>'I-24表'!J17</f>
        <v>22</v>
      </c>
      <c r="K17" s="402">
        <f>'I-24表'!K17</f>
        <v>-8</v>
      </c>
    </row>
    <row r="18" spans="2:11" ht="14.25" thickTop="1" x14ac:dyDescent="0.15">
      <c r="B18" s="221" t="s">
        <v>200</v>
      </c>
      <c r="C18" s="513" t="s">
        <v>17</v>
      </c>
      <c r="D18" s="519">
        <f>'I-24表'!D18</f>
        <v>30818</v>
      </c>
      <c r="E18" s="519"/>
      <c r="F18" s="405">
        <f>'I-24表'!F18</f>
        <v>26237</v>
      </c>
      <c r="G18" s="406">
        <f>'I-24表'!G18</f>
        <v>4581</v>
      </c>
      <c r="H18" s="519">
        <f>'I-24表'!H18</f>
        <v>1811</v>
      </c>
      <c r="I18" s="519">
        <f>'I-24表'!I18</f>
        <v>0</v>
      </c>
      <c r="J18" s="405">
        <f>'I-24表'!J18</f>
        <v>2025</v>
      </c>
      <c r="K18" s="406">
        <f>'I-24表'!K18</f>
        <v>-214</v>
      </c>
    </row>
    <row r="19" spans="2:11" x14ac:dyDescent="0.15">
      <c r="B19" s="222" t="s">
        <v>39</v>
      </c>
      <c r="C19" s="505"/>
      <c r="D19" s="520">
        <f>'I-24表'!D19</f>
        <v>3812</v>
      </c>
      <c r="E19" s="521"/>
      <c r="F19" s="399">
        <f>'I-24表'!F19</f>
        <v>1985</v>
      </c>
      <c r="G19" s="400">
        <f>'I-24表'!G19</f>
        <v>1827</v>
      </c>
      <c r="H19" s="520">
        <f>'I-24表'!H19</f>
        <v>139</v>
      </c>
      <c r="I19" s="521">
        <f>'I-24表'!I19</f>
        <v>0</v>
      </c>
      <c r="J19" s="399">
        <f>'I-24表'!J19</f>
        <v>297</v>
      </c>
      <c r="K19" s="400">
        <f>'I-24表'!K19</f>
        <v>-158</v>
      </c>
    </row>
    <row r="20" spans="2:11" x14ac:dyDescent="0.15">
      <c r="B20" s="222" t="s">
        <v>199</v>
      </c>
      <c r="C20" s="224" t="s">
        <v>198</v>
      </c>
      <c r="D20" s="520">
        <f>'I-24表'!D20</f>
        <v>29637</v>
      </c>
      <c r="E20" s="521"/>
      <c r="F20" s="399">
        <f>'I-24表'!F20</f>
        <v>6498</v>
      </c>
      <c r="G20" s="400">
        <f>'I-24表'!G20</f>
        <v>23139</v>
      </c>
      <c r="H20" s="520">
        <f>'I-24表'!H20</f>
        <v>7</v>
      </c>
      <c r="I20" s="521">
        <f>'I-24表'!I20</f>
        <v>0</v>
      </c>
      <c r="J20" s="399">
        <f>'I-24表'!J20</f>
        <v>67</v>
      </c>
      <c r="K20" s="400">
        <f>'I-24表'!K20</f>
        <v>-60</v>
      </c>
    </row>
    <row r="21" spans="2:11" ht="27" customHeight="1" x14ac:dyDescent="0.15">
      <c r="B21" s="222" t="s">
        <v>3</v>
      </c>
      <c r="C21" s="224" t="s">
        <v>37</v>
      </c>
      <c r="D21" s="520">
        <f>'I-24表'!D21</f>
        <v>108138.4</v>
      </c>
      <c r="E21" s="521"/>
      <c r="F21" s="399">
        <f>'I-24表'!F21</f>
        <v>76069.600000000006</v>
      </c>
      <c r="G21" s="400">
        <f>'I-24表'!G21</f>
        <v>32068.799999999999</v>
      </c>
      <c r="H21" s="520">
        <f>'I-24表'!H21</f>
        <v>10822.3</v>
      </c>
      <c r="I21" s="521">
        <f>'I-24表'!I21</f>
        <v>0</v>
      </c>
      <c r="J21" s="399">
        <f>'I-24表'!J21</f>
        <v>19994.599999999999</v>
      </c>
      <c r="K21" s="400">
        <f>'I-24表'!K21</f>
        <v>-9172.2999999999993</v>
      </c>
    </row>
  </sheetData>
  <mergeCells count="40">
    <mergeCell ref="H20:I20"/>
    <mergeCell ref="H21:I21"/>
    <mergeCell ref="D20:E20"/>
    <mergeCell ref="D21:E21"/>
    <mergeCell ref="B12:B17"/>
    <mergeCell ref="H12:H17"/>
    <mergeCell ref="D12:D17"/>
    <mergeCell ref="E12:G12"/>
    <mergeCell ref="E14:G14"/>
    <mergeCell ref="E16:G16"/>
    <mergeCell ref="H18:I18"/>
    <mergeCell ref="I12:K12"/>
    <mergeCell ref="I14:K14"/>
    <mergeCell ref="I16:K16"/>
    <mergeCell ref="H19:I19"/>
    <mergeCell ref="C18:C19"/>
    <mergeCell ref="B3:B4"/>
    <mergeCell ref="C5:C11"/>
    <mergeCell ref="H9:I9"/>
    <mergeCell ref="H10:I10"/>
    <mergeCell ref="H11:I11"/>
    <mergeCell ref="D8:E8"/>
    <mergeCell ref="D9:E9"/>
    <mergeCell ref="H4:I4"/>
    <mergeCell ref="H5:I5"/>
    <mergeCell ref="H6:I6"/>
    <mergeCell ref="H7:I7"/>
    <mergeCell ref="H8:I8"/>
    <mergeCell ref="D4:E4"/>
    <mergeCell ref="C12:C17"/>
    <mergeCell ref="D10:E10"/>
    <mergeCell ref="D11:E11"/>
    <mergeCell ref="D3:G3"/>
    <mergeCell ref="H3:K3"/>
    <mergeCell ref="C3:C4"/>
    <mergeCell ref="D18:E18"/>
    <mergeCell ref="D19:E19"/>
    <mergeCell ref="D5:E5"/>
    <mergeCell ref="D6:E6"/>
    <mergeCell ref="D7:E7"/>
  </mergeCells>
  <phoneticPr fontId="15"/>
  <pageMargins left="0.7" right="0.7" top="0.75" bottom="0.75" header="0.3" footer="0.3"/>
  <pageSetup paperSize="9"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8C1B-FE08-473D-9420-C2F50FDFFEB1}">
  <dimension ref="B1:K47"/>
  <sheetViews>
    <sheetView workbookViewId="0">
      <selection activeCell="B6" sqref="B6"/>
    </sheetView>
  </sheetViews>
  <sheetFormatPr defaultRowHeight="13.5" x14ac:dyDescent="0.15"/>
  <sheetData>
    <row r="1" spans="2:11" x14ac:dyDescent="0.15">
      <c r="B1" t="s">
        <v>810</v>
      </c>
    </row>
    <row r="3" spans="2:11" x14ac:dyDescent="0.15">
      <c r="C3" t="s">
        <v>575</v>
      </c>
      <c r="D3" t="s">
        <v>811</v>
      </c>
      <c r="H3" t="s">
        <v>812</v>
      </c>
    </row>
    <row r="4" spans="2:11" x14ac:dyDescent="0.15">
      <c r="D4" t="s">
        <v>802</v>
      </c>
      <c r="F4" t="s">
        <v>596</v>
      </c>
      <c r="G4" t="s">
        <v>192</v>
      </c>
      <c r="H4" t="s">
        <v>802</v>
      </c>
      <c r="J4" t="s">
        <v>596</v>
      </c>
      <c r="K4" t="s">
        <v>192</v>
      </c>
    </row>
    <row r="5" spans="2:11" x14ac:dyDescent="0.15">
      <c r="B5" t="s">
        <v>190</v>
      </c>
      <c r="C5" t="s">
        <v>576</v>
      </c>
      <c r="D5">
        <v>3473</v>
      </c>
      <c r="F5">
        <v>3105</v>
      </c>
      <c r="G5">
        <v>368</v>
      </c>
      <c r="H5">
        <v>364</v>
      </c>
      <c r="J5">
        <v>357</v>
      </c>
      <c r="K5">
        <v>7</v>
      </c>
    </row>
    <row r="6" spans="2:11" x14ac:dyDescent="0.15">
      <c r="B6" t="s">
        <v>189</v>
      </c>
      <c r="D6">
        <v>475</v>
      </c>
      <c r="F6">
        <v>410</v>
      </c>
      <c r="G6">
        <v>65</v>
      </c>
      <c r="H6">
        <v>130</v>
      </c>
      <c r="J6">
        <v>147</v>
      </c>
      <c r="K6">
        <v>-17</v>
      </c>
    </row>
    <row r="7" spans="2:11" x14ac:dyDescent="0.15">
      <c r="B7" t="s">
        <v>188</v>
      </c>
      <c r="D7">
        <v>416</v>
      </c>
      <c r="F7">
        <v>452</v>
      </c>
      <c r="G7">
        <v>-36</v>
      </c>
      <c r="H7">
        <v>7</v>
      </c>
      <c r="J7">
        <v>15</v>
      </c>
      <c r="K7">
        <v>-8</v>
      </c>
    </row>
    <row r="8" spans="2:11" x14ac:dyDescent="0.15">
      <c r="B8" t="s">
        <v>187</v>
      </c>
      <c r="D8">
        <v>32</v>
      </c>
      <c r="F8">
        <v>34</v>
      </c>
      <c r="G8">
        <v>-2</v>
      </c>
      <c r="H8">
        <v>5</v>
      </c>
      <c r="J8">
        <v>5</v>
      </c>
      <c r="K8">
        <v>0</v>
      </c>
    </row>
    <row r="9" spans="2:11" x14ac:dyDescent="0.15">
      <c r="B9" t="s">
        <v>186</v>
      </c>
      <c r="D9">
        <v>0</v>
      </c>
      <c r="F9">
        <v>1</v>
      </c>
      <c r="G9">
        <v>-1</v>
      </c>
      <c r="H9">
        <v>0</v>
      </c>
      <c r="J9">
        <v>0</v>
      </c>
      <c r="K9">
        <v>0</v>
      </c>
    </row>
    <row r="10" spans="2:11" x14ac:dyDescent="0.15">
      <c r="B10" t="s">
        <v>185</v>
      </c>
      <c r="D10">
        <v>0</v>
      </c>
      <c r="F10">
        <v>0</v>
      </c>
      <c r="G10">
        <v>0</v>
      </c>
      <c r="H10">
        <v>0</v>
      </c>
      <c r="J10">
        <v>0</v>
      </c>
      <c r="K10">
        <v>0</v>
      </c>
    </row>
    <row r="11" spans="2:11" x14ac:dyDescent="0.15">
      <c r="B11" t="s">
        <v>826</v>
      </c>
      <c r="D11">
        <v>2550</v>
      </c>
      <c r="F11">
        <v>2208</v>
      </c>
      <c r="G11">
        <v>342</v>
      </c>
      <c r="H11">
        <v>222</v>
      </c>
      <c r="J11">
        <v>190</v>
      </c>
      <c r="K11">
        <v>32</v>
      </c>
    </row>
    <row r="12" spans="2:11" ht="14.25" customHeight="1" x14ac:dyDescent="0.15">
      <c r="B12" t="s">
        <v>813</v>
      </c>
      <c r="C12" t="s">
        <v>576</v>
      </c>
      <c r="D12" t="s">
        <v>814</v>
      </c>
      <c r="E12" t="s">
        <v>659</v>
      </c>
      <c r="H12" t="s">
        <v>815</v>
      </c>
      <c r="I12" t="s">
        <v>182</v>
      </c>
    </row>
    <row r="13" spans="2:11" x14ac:dyDescent="0.15">
      <c r="E13">
        <v>2141</v>
      </c>
      <c r="F13">
        <v>1923</v>
      </c>
      <c r="G13">
        <v>218</v>
      </c>
      <c r="I13">
        <v>196</v>
      </c>
      <c r="J13">
        <v>179</v>
      </c>
      <c r="K13">
        <v>17</v>
      </c>
    </row>
    <row r="14" spans="2:11" x14ac:dyDescent="0.15">
      <c r="E14" t="s">
        <v>660</v>
      </c>
      <c r="I14" t="s">
        <v>181</v>
      </c>
    </row>
    <row r="15" spans="2:11" x14ac:dyDescent="0.15">
      <c r="E15">
        <v>715</v>
      </c>
      <c r="F15">
        <v>656</v>
      </c>
      <c r="G15">
        <v>59</v>
      </c>
      <c r="I15">
        <v>83</v>
      </c>
      <c r="J15">
        <v>69</v>
      </c>
      <c r="K15">
        <v>14</v>
      </c>
    </row>
    <row r="16" spans="2:11" x14ac:dyDescent="0.15">
      <c r="E16" t="s">
        <v>651</v>
      </c>
      <c r="I16" t="s">
        <v>661</v>
      </c>
    </row>
    <row r="17" spans="2:11" x14ac:dyDescent="0.15">
      <c r="E17">
        <v>231</v>
      </c>
      <c r="F17">
        <v>198</v>
      </c>
      <c r="G17">
        <v>33</v>
      </c>
      <c r="I17">
        <v>14</v>
      </c>
      <c r="J17">
        <v>22</v>
      </c>
      <c r="K17">
        <v>-8</v>
      </c>
    </row>
    <row r="18" spans="2:11" x14ac:dyDescent="0.15">
      <c r="B18" t="s">
        <v>18</v>
      </c>
      <c r="C18" t="s">
        <v>17</v>
      </c>
      <c r="D18">
        <v>30818</v>
      </c>
      <c r="F18">
        <v>26237</v>
      </c>
      <c r="G18">
        <v>4581</v>
      </c>
      <c r="H18">
        <v>1811</v>
      </c>
      <c r="J18">
        <v>2025</v>
      </c>
      <c r="K18">
        <v>-214</v>
      </c>
    </row>
    <row r="19" spans="2:11" x14ac:dyDescent="0.15">
      <c r="B19" t="s">
        <v>16</v>
      </c>
      <c r="D19">
        <v>3812</v>
      </c>
      <c r="F19">
        <v>1985</v>
      </c>
      <c r="G19">
        <v>1827</v>
      </c>
      <c r="H19">
        <v>139</v>
      </c>
      <c r="J19">
        <v>297</v>
      </c>
      <c r="K19">
        <v>-158</v>
      </c>
    </row>
    <row r="20" spans="2:11" x14ac:dyDescent="0.15">
      <c r="B20" t="s">
        <v>15</v>
      </c>
      <c r="C20" t="s">
        <v>198</v>
      </c>
      <c r="D20">
        <v>29637</v>
      </c>
      <c r="F20">
        <v>6498</v>
      </c>
      <c r="G20">
        <v>23139</v>
      </c>
      <c r="H20">
        <v>7</v>
      </c>
      <c r="J20">
        <v>67</v>
      </c>
      <c r="K20">
        <v>-60</v>
      </c>
    </row>
    <row r="21" spans="2:11" x14ac:dyDescent="0.15">
      <c r="B21" t="s">
        <v>3</v>
      </c>
      <c r="C21" t="s">
        <v>588</v>
      </c>
      <c r="D21">
        <v>108138.4</v>
      </c>
      <c r="F21">
        <v>76069.600000000006</v>
      </c>
      <c r="G21">
        <v>32068.799999999999</v>
      </c>
      <c r="H21">
        <v>10822.3</v>
      </c>
      <c r="J21">
        <v>19994.599999999999</v>
      </c>
      <c r="K21">
        <v>-9172.2999999999993</v>
      </c>
    </row>
    <row r="22" spans="2:11" x14ac:dyDescent="0.15">
      <c r="F22" t="s">
        <v>794</v>
      </c>
      <c r="J22" t="s">
        <v>794</v>
      </c>
    </row>
    <row r="23" spans="2:11" x14ac:dyDescent="0.15">
      <c r="D23" t="s">
        <v>816</v>
      </c>
    </row>
    <row r="24" spans="2:11" x14ac:dyDescent="0.15">
      <c r="D24" t="s">
        <v>809</v>
      </c>
    </row>
    <row r="25" spans="2:11" x14ac:dyDescent="0.15">
      <c r="C25" t="s">
        <v>575</v>
      </c>
      <c r="D25" t="s">
        <v>811</v>
      </c>
      <c r="H25" t="s">
        <v>812</v>
      </c>
    </row>
    <row r="26" spans="2:11" x14ac:dyDescent="0.15">
      <c r="D26" t="s">
        <v>797</v>
      </c>
      <c r="F26" t="s">
        <v>799</v>
      </c>
      <c r="G26" t="s">
        <v>192</v>
      </c>
      <c r="H26" t="s">
        <v>797</v>
      </c>
      <c r="J26" t="s">
        <v>799</v>
      </c>
      <c r="K26" t="s">
        <v>192</v>
      </c>
    </row>
    <row r="27" spans="2:11" x14ac:dyDescent="0.15">
      <c r="B27" t="s">
        <v>190</v>
      </c>
      <c r="C27" t="s">
        <v>576</v>
      </c>
      <c r="D27">
        <v>3473</v>
      </c>
      <c r="F27">
        <v>3105</v>
      </c>
      <c r="G27">
        <v>368</v>
      </c>
      <c r="H27">
        <v>364</v>
      </c>
      <c r="J27">
        <v>357</v>
      </c>
      <c r="K27">
        <v>7</v>
      </c>
    </row>
    <row r="28" spans="2:11" x14ac:dyDescent="0.15">
      <c r="B28" t="s">
        <v>189</v>
      </c>
      <c r="D28">
        <v>475</v>
      </c>
      <c r="F28">
        <v>410</v>
      </c>
      <c r="G28">
        <v>65</v>
      </c>
      <c r="H28">
        <v>130</v>
      </c>
      <c r="J28">
        <v>147</v>
      </c>
      <c r="K28">
        <v>-17</v>
      </c>
    </row>
    <row r="29" spans="2:11" x14ac:dyDescent="0.15">
      <c r="B29" t="s">
        <v>188</v>
      </c>
      <c r="D29">
        <v>416</v>
      </c>
      <c r="F29">
        <v>452</v>
      </c>
      <c r="G29">
        <v>-36</v>
      </c>
      <c r="H29">
        <v>7</v>
      </c>
      <c r="J29">
        <v>15</v>
      </c>
      <c r="K29">
        <v>-8</v>
      </c>
    </row>
    <row r="30" spans="2:11" x14ac:dyDescent="0.15">
      <c r="B30" t="s">
        <v>187</v>
      </c>
      <c r="D30">
        <v>32</v>
      </c>
      <c r="F30">
        <v>34</v>
      </c>
      <c r="G30">
        <v>-2</v>
      </c>
      <c r="H30">
        <v>5</v>
      </c>
      <c r="J30">
        <v>5</v>
      </c>
      <c r="K30">
        <v>0</v>
      </c>
    </row>
    <row r="31" spans="2:11" x14ac:dyDescent="0.15">
      <c r="B31" t="s">
        <v>186</v>
      </c>
      <c r="D31">
        <v>0</v>
      </c>
      <c r="F31">
        <v>1</v>
      </c>
      <c r="G31">
        <v>-1</v>
      </c>
      <c r="H31">
        <v>0</v>
      </c>
      <c r="J31">
        <v>0</v>
      </c>
      <c r="K31">
        <v>0</v>
      </c>
    </row>
    <row r="32" spans="2:11" x14ac:dyDescent="0.15">
      <c r="B32" t="s">
        <v>185</v>
      </c>
      <c r="D32">
        <v>0</v>
      </c>
      <c r="F32">
        <v>0</v>
      </c>
      <c r="G32">
        <v>0</v>
      </c>
      <c r="H32">
        <v>0</v>
      </c>
      <c r="J32">
        <v>0</v>
      </c>
      <c r="K32">
        <v>0</v>
      </c>
    </row>
    <row r="33" spans="2:11" x14ac:dyDescent="0.15">
      <c r="B33" t="s">
        <v>801</v>
      </c>
      <c r="D33">
        <v>2550</v>
      </c>
      <c r="F33">
        <v>2208</v>
      </c>
      <c r="G33">
        <v>342</v>
      </c>
      <c r="H33">
        <v>222</v>
      </c>
      <c r="J33">
        <v>190</v>
      </c>
      <c r="K33">
        <v>32</v>
      </c>
    </row>
    <row r="34" spans="2:11" x14ac:dyDescent="0.15">
      <c r="B34" t="s">
        <v>18</v>
      </c>
      <c r="C34" t="s">
        <v>17</v>
      </c>
      <c r="D34">
        <v>30818</v>
      </c>
      <c r="F34">
        <v>26237</v>
      </c>
      <c r="G34">
        <v>4581</v>
      </c>
      <c r="H34">
        <v>1811</v>
      </c>
      <c r="J34">
        <v>2025</v>
      </c>
      <c r="K34">
        <v>-214</v>
      </c>
    </row>
    <row r="35" spans="2:11" x14ac:dyDescent="0.15">
      <c r="B35" t="s">
        <v>16</v>
      </c>
      <c r="D35">
        <v>3812</v>
      </c>
      <c r="F35">
        <v>1985</v>
      </c>
      <c r="G35">
        <v>1827</v>
      </c>
      <c r="H35">
        <v>139</v>
      </c>
      <c r="J35">
        <v>297</v>
      </c>
      <c r="K35">
        <v>-158</v>
      </c>
    </row>
    <row r="36" spans="2:11" x14ac:dyDescent="0.15">
      <c r="B36" t="s">
        <v>15</v>
      </c>
      <c r="C36" t="s">
        <v>198</v>
      </c>
      <c r="D36">
        <v>29637</v>
      </c>
      <c r="F36">
        <v>6498</v>
      </c>
      <c r="G36">
        <v>23139</v>
      </c>
      <c r="H36">
        <v>7</v>
      </c>
      <c r="J36">
        <v>67</v>
      </c>
      <c r="K36">
        <v>-60</v>
      </c>
    </row>
    <row r="37" spans="2:11" x14ac:dyDescent="0.15">
      <c r="B37" t="s">
        <v>3</v>
      </c>
      <c r="C37" t="s">
        <v>588</v>
      </c>
      <c r="D37">
        <v>108138.4</v>
      </c>
      <c r="F37">
        <v>76069.600000000006</v>
      </c>
      <c r="G37">
        <v>32068.799999999999</v>
      </c>
      <c r="H37">
        <v>10822.3</v>
      </c>
      <c r="J37">
        <v>19994.599999999999</v>
      </c>
      <c r="K37">
        <v>-9172.2999999999993</v>
      </c>
    </row>
    <row r="39" spans="2:11" x14ac:dyDescent="0.15">
      <c r="C39" t="s">
        <v>817</v>
      </c>
      <c r="D39" t="s">
        <v>818</v>
      </c>
      <c r="E39" t="s">
        <v>819</v>
      </c>
      <c r="F39" t="s">
        <v>192</v>
      </c>
      <c r="G39" t="s">
        <v>191</v>
      </c>
      <c r="I39" t="s">
        <v>820</v>
      </c>
    </row>
    <row r="40" spans="2:11" x14ac:dyDescent="0.15">
      <c r="B40" t="s">
        <v>659</v>
      </c>
      <c r="C40">
        <v>48</v>
      </c>
      <c r="D40">
        <v>2141</v>
      </c>
      <c r="E40">
        <v>1923</v>
      </c>
      <c r="F40">
        <v>218</v>
      </c>
    </row>
    <row r="41" spans="2:11" x14ac:dyDescent="0.15">
      <c r="B41" t="s">
        <v>660</v>
      </c>
      <c r="C41">
        <v>45</v>
      </c>
      <c r="D41">
        <v>715</v>
      </c>
      <c r="E41">
        <v>656</v>
      </c>
      <c r="F41">
        <v>59</v>
      </c>
    </row>
    <row r="42" spans="2:11" x14ac:dyDescent="0.15">
      <c r="B42" t="s">
        <v>651</v>
      </c>
      <c r="C42">
        <v>67</v>
      </c>
      <c r="D42">
        <v>231</v>
      </c>
      <c r="E42">
        <v>198</v>
      </c>
      <c r="F42">
        <v>33</v>
      </c>
    </row>
    <row r="44" spans="2:11" x14ac:dyDescent="0.15">
      <c r="C44" t="s">
        <v>821</v>
      </c>
      <c r="D44" t="s">
        <v>822</v>
      </c>
      <c r="E44" t="s">
        <v>819</v>
      </c>
      <c r="F44" t="s">
        <v>192</v>
      </c>
      <c r="G44" t="s">
        <v>191</v>
      </c>
      <c r="I44" t="s">
        <v>820</v>
      </c>
    </row>
    <row r="45" spans="2:11" x14ac:dyDescent="0.15">
      <c r="B45" t="s">
        <v>182</v>
      </c>
      <c r="C45">
        <v>4203</v>
      </c>
      <c r="D45">
        <v>196</v>
      </c>
      <c r="E45">
        <v>179</v>
      </c>
      <c r="F45">
        <v>17</v>
      </c>
    </row>
    <row r="46" spans="2:11" x14ac:dyDescent="0.15">
      <c r="B46" t="s">
        <v>181</v>
      </c>
      <c r="C46">
        <v>4202</v>
      </c>
      <c r="D46">
        <v>83</v>
      </c>
      <c r="E46">
        <v>69</v>
      </c>
      <c r="F46">
        <v>14</v>
      </c>
    </row>
    <row r="47" spans="2:11" x14ac:dyDescent="0.15">
      <c r="B47" t="s">
        <v>661</v>
      </c>
      <c r="C47">
        <v>4109</v>
      </c>
      <c r="D47">
        <v>14</v>
      </c>
      <c r="E47">
        <v>22</v>
      </c>
      <c r="F47">
        <v>-8</v>
      </c>
    </row>
  </sheetData>
  <phoneticPr fontId="15"/>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4">
    <tabColor rgb="FF00B0F0"/>
  </sheetPr>
  <dimension ref="A1:H24"/>
  <sheetViews>
    <sheetView zoomScaleNormal="100" zoomScaleSheetLayoutView="100" workbookViewId="0">
      <selection activeCell="B1" sqref="B1"/>
    </sheetView>
  </sheetViews>
  <sheetFormatPr defaultColWidth="9" defaultRowHeight="13.5" x14ac:dyDescent="0.15"/>
  <cols>
    <col min="1" max="1" width="0.375" style="213" customWidth="1"/>
    <col min="2" max="2" width="11.875" style="213" customWidth="1"/>
    <col min="3" max="3" width="24.25" style="213" bestFit="1" customWidth="1"/>
    <col min="4" max="4" width="9.125" style="213" customWidth="1"/>
    <col min="5" max="6" width="9.75" style="213" bestFit="1" customWidth="1"/>
    <col min="7" max="7" width="9.625" style="213" bestFit="1" customWidth="1"/>
    <col min="8" max="8" width="11.75" style="213" hidden="1" customWidth="1"/>
    <col min="9" max="16384" width="9" style="213"/>
  </cols>
  <sheetData>
    <row r="1" spans="1:8" x14ac:dyDescent="0.15">
      <c r="A1" s="213" t="s">
        <v>31</v>
      </c>
      <c r="B1" s="213" t="s">
        <v>564</v>
      </c>
    </row>
    <row r="2" spans="1:8" ht="2.25" customHeight="1" x14ac:dyDescent="0.15"/>
    <row r="3" spans="1:8" ht="15" customHeight="1" x14ac:dyDescent="0.15">
      <c r="B3" s="505"/>
      <c r="C3" s="505"/>
      <c r="D3" s="505" t="s">
        <v>32</v>
      </c>
      <c r="E3" s="505" t="s">
        <v>207</v>
      </c>
      <c r="F3" s="505"/>
      <c r="G3" s="505"/>
      <c r="H3" s="222"/>
    </row>
    <row r="4" spans="1:8" ht="15" customHeight="1" x14ac:dyDescent="0.15">
      <c r="B4" s="505"/>
      <c r="C4" s="505"/>
      <c r="D4" s="505"/>
      <c r="E4" s="224" t="str">
        <f>"令和"&amp;IF(LEN(年の入力!$B$1-2018)&gt;=2,年の入力!$B$1-2018, DBCS(年の入力!$B$1-2018))&amp;"年"&amp;CHAR(10)</f>
        <v xml:space="preserve">令和５年
</v>
      </c>
      <c r="F4" s="224" t="str">
        <f>"令和"&amp;IF(LEN(年の入力!$B$1-1-2018)&gt;=2,年の入力!$B$1-2018, DBCS(年の入力!$B$1-1-2018))&amp;"年"</f>
        <v>令和４年</v>
      </c>
      <c r="G4" s="224" t="s">
        <v>192</v>
      </c>
      <c r="H4" s="222" t="s">
        <v>191</v>
      </c>
    </row>
    <row r="5" spans="1:8" ht="15" customHeight="1" x14ac:dyDescent="0.15">
      <c r="B5" s="512" t="s">
        <v>190</v>
      </c>
      <c r="C5" s="512"/>
      <c r="D5" s="505" t="s">
        <v>0</v>
      </c>
      <c r="E5" s="217">
        <f>'I-25表'!E5</f>
        <v>997</v>
      </c>
      <c r="F5" s="217">
        <f>'I-25表'!F5</f>
        <v>1115</v>
      </c>
      <c r="G5" s="218">
        <f>'I-25表'!G5</f>
        <v>-118</v>
      </c>
      <c r="H5" s="231">
        <v>-11.660516599999999</v>
      </c>
    </row>
    <row r="6" spans="1:8" ht="15" customHeight="1" x14ac:dyDescent="0.15">
      <c r="B6" s="512" t="str">
        <f>'I-25表'!B6</f>
        <v>　建物火災</v>
      </c>
      <c r="C6" s="512"/>
      <c r="D6" s="505"/>
      <c r="E6" s="217">
        <f>'I-25表'!E6</f>
        <v>977</v>
      </c>
      <c r="F6" s="217">
        <f>'I-25表'!F6</f>
        <v>1088</v>
      </c>
      <c r="G6" s="218">
        <f>'I-25表'!G6</f>
        <v>-111</v>
      </c>
      <c r="H6" s="231">
        <v>-12.030075099999999</v>
      </c>
    </row>
    <row r="7" spans="1:8" ht="15" customHeight="1" x14ac:dyDescent="0.15">
      <c r="B7" s="512" t="str">
        <f>'I-25表'!B7</f>
        <v>　林野火災</v>
      </c>
      <c r="C7" s="512"/>
      <c r="D7" s="505"/>
      <c r="E7" s="217">
        <f>'I-25表'!E7</f>
        <v>1</v>
      </c>
      <c r="F7" s="217">
        <f>'I-25表'!F7</f>
        <v>1</v>
      </c>
      <c r="G7" s="218">
        <f>'I-25表'!G7</f>
        <v>0</v>
      </c>
      <c r="H7" s="231">
        <v>0</v>
      </c>
    </row>
    <row r="8" spans="1:8" ht="15" customHeight="1" x14ac:dyDescent="0.15">
      <c r="B8" s="512" t="str">
        <f>'I-25表'!B8</f>
        <v>　車両火災</v>
      </c>
      <c r="C8" s="512"/>
      <c r="D8" s="505"/>
      <c r="E8" s="217">
        <f>'I-25表'!E8</f>
        <v>3</v>
      </c>
      <c r="F8" s="217">
        <f>'I-25表'!F8</f>
        <v>1</v>
      </c>
      <c r="G8" s="218">
        <f>'I-25表'!G8</f>
        <v>2</v>
      </c>
      <c r="H8" s="231">
        <v>100</v>
      </c>
    </row>
    <row r="9" spans="1:8" ht="15" customHeight="1" x14ac:dyDescent="0.15">
      <c r="B9" s="512" t="str">
        <f>'I-25表'!B9</f>
        <v>　船舶火災</v>
      </c>
      <c r="C9" s="512"/>
      <c r="D9" s="505"/>
      <c r="E9" s="217">
        <f>'I-25表'!E9</f>
        <v>0</v>
      </c>
      <c r="F9" s="217">
        <f>'I-25表'!F9</f>
        <v>1</v>
      </c>
      <c r="G9" s="218">
        <f>'I-25表'!G9</f>
        <v>-1</v>
      </c>
      <c r="H9" s="231">
        <v>0</v>
      </c>
    </row>
    <row r="10" spans="1:8" ht="15" customHeight="1" x14ac:dyDescent="0.15">
      <c r="B10" s="512" t="str">
        <f>'I-25表'!B10</f>
        <v>　航空機火災</v>
      </c>
      <c r="C10" s="512"/>
      <c r="D10" s="505"/>
      <c r="E10" s="217">
        <f>'I-25表'!E10</f>
        <v>0</v>
      </c>
      <c r="F10" s="217">
        <f>'I-25表'!F10</f>
        <v>0</v>
      </c>
      <c r="G10" s="218">
        <f>'I-25表'!G10</f>
        <v>0</v>
      </c>
      <c r="H10" s="231">
        <v>0</v>
      </c>
    </row>
    <row r="11" spans="1:8" ht="15" customHeight="1" x14ac:dyDescent="0.15">
      <c r="B11" s="512" t="str">
        <f>'I-25表'!B11</f>
        <v>　その他の火災</v>
      </c>
      <c r="C11" s="512"/>
      <c r="D11" s="505"/>
      <c r="E11" s="217">
        <f>'I-25表'!E11</f>
        <v>16</v>
      </c>
      <c r="F11" s="217">
        <f>'I-25表'!F11</f>
        <v>24</v>
      </c>
      <c r="G11" s="218">
        <f>'I-25表'!G11</f>
        <v>-8</v>
      </c>
      <c r="H11" s="231">
        <v>4.1666660000000002</v>
      </c>
    </row>
    <row r="12" spans="1:8" ht="15" customHeight="1" x14ac:dyDescent="0.15">
      <c r="B12" s="505" t="s">
        <v>183</v>
      </c>
      <c r="C12" s="222" t="str">
        <f>'I-25表'!C12</f>
        <v>石油ストーブ</v>
      </c>
      <c r="D12" s="505" t="s">
        <v>0</v>
      </c>
      <c r="E12" s="217">
        <f>'I-25表'!E12</f>
        <v>420</v>
      </c>
      <c r="F12" s="217">
        <f>'I-25表'!F12</f>
        <v>485</v>
      </c>
      <c r="G12" s="218">
        <f>'I-25表'!G12</f>
        <v>-65</v>
      </c>
      <c r="H12" s="231">
        <v>-12.578616</v>
      </c>
    </row>
    <row r="13" spans="1:8" ht="15" customHeight="1" x14ac:dyDescent="0.15">
      <c r="B13" s="505"/>
      <c r="C13" s="222" t="str">
        <f>'I-25表'!C13</f>
        <v>電気ストーブ</v>
      </c>
      <c r="D13" s="505"/>
      <c r="E13" s="217">
        <f>'I-25表'!E13</f>
        <v>381</v>
      </c>
      <c r="F13" s="217">
        <f>'I-25表'!F13</f>
        <v>446</v>
      </c>
      <c r="G13" s="218">
        <f>'I-25表'!G13</f>
        <v>-65</v>
      </c>
      <c r="H13" s="231">
        <v>-9.7847349999999995</v>
      </c>
    </row>
    <row r="14" spans="1:8" ht="15" customHeight="1" x14ac:dyDescent="0.15">
      <c r="B14" s="505"/>
      <c r="C14" s="222" t="str">
        <f>'I-25表'!C14</f>
        <v>まきストーブ</v>
      </c>
      <c r="D14" s="505"/>
      <c r="E14" s="217">
        <f>'I-25表'!E14</f>
        <v>123</v>
      </c>
      <c r="F14" s="217">
        <f>'I-25表'!F14</f>
        <v>121</v>
      </c>
      <c r="G14" s="218">
        <f>'I-25表'!G14</f>
        <v>2</v>
      </c>
      <c r="H14" s="231">
        <v>-9.0225559999999998</v>
      </c>
    </row>
    <row r="15" spans="1:8" ht="15" customHeight="1" x14ac:dyDescent="0.15">
      <c r="B15" s="505"/>
      <c r="C15" s="222" t="str">
        <f>'I-25表'!C15</f>
        <v>ガスストーブ</v>
      </c>
      <c r="D15" s="505"/>
      <c r="E15" s="217">
        <f>'I-25表'!E15</f>
        <v>46</v>
      </c>
      <c r="F15" s="217">
        <f>'I-25表'!F15</f>
        <v>34</v>
      </c>
      <c r="G15" s="218">
        <f>'I-25表'!G15</f>
        <v>12</v>
      </c>
      <c r="H15" s="231">
        <v>-9.7560970000000005</v>
      </c>
    </row>
    <row r="16" spans="1:8" ht="15" customHeight="1" x14ac:dyDescent="0.15">
      <c r="B16" s="505"/>
      <c r="C16" s="222" t="str">
        <f>'I-25表'!C16</f>
        <v>石炭ストーブ</v>
      </c>
      <c r="D16" s="505"/>
      <c r="E16" s="217">
        <f>'I-25表'!E16</f>
        <v>0</v>
      </c>
      <c r="F16" s="217">
        <f>'I-25表'!F16</f>
        <v>0</v>
      </c>
      <c r="G16" s="218">
        <f>'I-25表'!G16</f>
        <v>0</v>
      </c>
      <c r="H16" s="231">
        <v>-100</v>
      </c>
    </row>
    <row r="17" spans="2:8" ht="15" customHeight="1" x14ac:dyDescent="0.15">
      <c r="B17" s="505" t="s">
        <v>196</v>
      </c>
      <c r="C17" s="222" t="str">
        <f>'I-25表'!C17</f>
        <v>可燃物が接触</v>
      </c>
      <c r="D17" s="538" t="s">
        <v>0</v>
      </c>
      <c r="E17" s="217">
        <f>'I-25表'!E17</f>
        <v>225</v>
      </c>
      <c r="F17" s="217">
        <f>'I-25表'!F17</f>
        <v>287</v>
      </c>
      <c r="G17" s="218">
        <f>'I-25表'!G17</f>
        <v>-62</v>
      </c>
      <c r="H17" s="231">
        <v>-18.296529</v>
      </c>
    </row>
    <row r="18" spans="2:8" ht="15" customHeight="1" x14ac:dyDescent="0.15">
      <c r="B18" s="505"/>
      <c r="C18" s="222" t="str">
        <f>'I-25表'!C18</f>
        <v>輻射熱による発火</v>
      </c>
      <c r="D18" s="509"/>
      <c r="E18" s="217">
        <f>'I-25表'!E18</f>
        <v>132</v>
      </c>
      <c r="F18" s="217">
        <f>'I-25表'!F18</f>
        <v>123</v>
      </c>
      <c r="G18" s="218">
        <f>'I-25表'!G18</f>
        <v>9</v>
      </c>
      <c r="H18" s="231">
        <v>1.2048190000000001</v>
      </c>
    </row>
    <row r="19" spans="2:8" ht="15" customHeight="1" x14ac:dyDescent="0.15">
      <c r="B19" s="505"/>
      <c r="C19" s="222" t="str">
        <f>'I-25表'!C19</f>
        <v>引火</v>
      </c>
      <c r="D19" s="509"/>
      <c r="E19" s="217">
        <f>'I-25表'!E19</f>
        <v>100</v>
      </c>
      <c r="F19" s="217">
        <f>'I-25表'!F19</f>
        <v>120</v>
      </c>
      <c r="G19" s="218">
        <f>'I-25表'!G19</f>
        <v>-20</v>
      </c>
      <c r="H19" s="231">
        <v>-15.723269999999999</v>
      </c>
    </row>
    <row r="20" spans="2:8" ht="15" customHeight="1" x14ac:dyDescent="0.15">
      <c r="B20" s="505"/>
      <c r="C20" s="222" t="str">
        <f>'I-25表'!C20</f>
        <v>可燃物が火源の上に落下</v>
      </c>
      <c r="D20" s="509"/>
      <c r="E20" s="217">
        <f>'I-25表'!E20</f>
        <v>95</v>
      </c>
      <c r="F20" s="217">
        <f>'I-25表'!F20</f>
        <v>106</v>
      </c>
      <c r="G20" s="218">
        <f>'I-25表'!G20</f>
        <v>-11</v>
      </c>
      <c r="H20" s="231">
        <v>-29.530201000000002</v>
      </c>
    </row>
    <row r="21" spans="2:8" ht="15" customHeight="1" x14ac:dyDescent="0.15">
      <c r="B21" s="505"/>
      <c r="C21" s="222" t="str">
        <f>'I-25表'!C21</f>
        <v>使用方法の誤り</v>
      </c>
      <c r="D21" s="513"/>
      <c r="E21" s="217">
        <f>'I-25表'!E21</f>
        <v>56</v>
      </c>
      <c r="F21" s="217">
        <f>'I-25表'!F21</f>
        <v>63</v>
      </c>
      <c r="G21" s="218">
        <f>'I-25表'!G21</f>
        <v>-7</v>
      </c>
      <c r="H21" s="231">
        <v>-7.0588230000000003</v>
      </c>
    </row>
    <row r="22" spans="2:8" ht="15" customHeight="1" x14ac:dyDescent="0.15">
      <c r="B22" s="512" t="s">
        <v>40</v>
      </c>
      <c r="C22" s="512"/>
      <c r="D22" s="505" t="s">
        <v>17</v>
      </c>
      <c r="E22" s="217">
        <f>'I-25表'!E22</f>
        <v>61393</v>
      </c>
      <c r="F22" s="217">
        <f>'I-25表'!F22</f>
        <v>71367</v>
      </c>
      <c r="G22" s="218">
        <f>'I-25表'!G22</f>
        <v>-9974</v>
      </c>
      <c r="H22" s="231">
        <v>1.36830571</v>
      </c>
    </row>
    <row r="23" spans="2:8" ht="15" customHeight="1" x14ac:dyDescent="0.15">
      <c r="B23" s="512" t="s">
        <v>206</v>
      </c>
      <c r="C23" s="512"/>
      <c r="D23" s="505"/>
      <c r="E23" s="217">
        <f>'I-25表'!E23</f>
        <v>6418</v>
      </c>
      <c r="F23" s="217">
        <f>'I-25表'!F23</f>
        <v>6439</v>
      </c>
      <c r="G23" s="218">
        <f>'I-25表'!G23</f>
        <v>-21</v>
      </c>
      <c r="H23" s="231">
        <v>-23.186051500000001</v>
      </c>
    </row>
    <row r="24" spans="2:8" ht="15" customHeight="1" x14ac:dyDescent="0.15">
      <c r="B24" s="512" t="s">
        <v>3</v>
      </c>
      <c r="C24" s="512"/>
      <c r="D24" s="224" t="s">
        <v>37</v>
      </c>
      <c r="E24" s="217">
        <f>'I-25表'!E24</f>
        <v>371777</v>
      </c>
      <c r="F24" s="217">
        <f>'I-25表'!F24</f>
        <v>412308</v>
      </c>
      <c r="G24" s="218">
        <f>'I-25表'!G24</f>
        <v>-40531</v>
      </c>
      <c r="H24" s="231">
        <v>-2.1530639601999999</v>
      </c>
    </row>
  </sheetData>
  <mergeCells count="19">
    <mergeCell ref="B24:C24"/>
    <mergeCell ref="D5:D11"/>
    <mergeCell ref="D12:D16"/>
    <mergeCell ref="D22:D23"/>
    <mergeCell ref="B17:B21"/>
    <mergeCell ref="D17:D21"/>
    <mergeCell ref="B8:C8"/>
    <mergeCell ref="B9:C9"/>
    <mergeCell ref="B10:C10"/>
    <mergeCell ref="B11:C11"/>
    <mergeCell ref="B23:C23"/>
    <mergeCell ref="B12:B16"/>
    <mergeCell ref="B22:C22"/>
    <mergeCell ref="B7:C7"/>
    <mergeCell ref="D3:D4"/>
    <mergeCell ref="E3:G3"/>
    <mergeCell ref="B3:C4"/>
    <mergeCell ref="B5:C5"/>
    <mergeCell ref="B6:C6"/>
  </mergeCells>
  <phoneticPr fontId="15"/>
  <pageMargins left="0.7" right="0.7" top="0.75" bottom="0.75" header="0.3" footer="0.3"/>
  <pageSetup paperSize="9" orientation="landscape"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47C925-33C7-49DD-8716-6848BC0334E2}">
  <dimension ref="B1:G51"/>
  <sheetViews>
    <sheetView workbookViewId="0">
      <selection activeCell="B1" sqref="B1:G1048576"/>
    </sheetView>
  </sheetViews>
  <sheetFormatPr defaultRowHeight="13.5" x14ac:dyDescent="0.15"/>
  <sheetData>
    <row r="1" spans="2:7" x14ac:dyDescent="0.15">
      <c r="C1" t="s">
        <v>827</v>
      </c>
    </row>
    <row r="3" spans="2:7" x14ac:dyDescent="0.15">
      <c r="D3" t="s">
        <v>575</v>
      </c>
      <c r="E3" t="s">
        <v>627</v>
      </c>
    </row>
    <row r="4" spans="2:7" x14ac:dyDescent="0.15">
      <c r="E4" t="s">
        <v>802</v>
      </c>
      <c r="F4" t="s">
        <v>596</v>
      </c>
      <c r="G4" t="s">
        <v>192</v>
      </c>
    </row>
    <row r="5" spans="2:7" x14ac:dyDescent="0.15">
      <c r="B5" t="s">
        <v>190</v>
      </c>
      <c r="D5" t="s">
        <v>576</v>
      </c>
      <c r="E5">
        <v>997</v>
      </c>
      <c r="F5">
        <v>1115</v>
      </c>
      <c r="G5">
        <v>-118</v>
      </c>
    </row>
    <row r="6" spans="2:7" x14ac:dyDescent="0.15">
      <c r="B6" t="s">
        <v>189</v>
      </c>
      <c r="E6">
        <v>977</v>
      </c>
      <c r="F6">
        <v>1088</v>
      </c>
      <c r="G6">
        <v>-111</v>
      </c>
    </row>
    <row r="7" spans="2:7" x14ac:dyDescent="0.15">
      <c r="B7" t="s">
        <v>188</v>
      </c>
      <c r="E7">
        <v>1</v>
      </c>
      <c r="F7">
        <v>1</v>
      </c>
      <c r="G7">
        <v>0</v>
      </c>
    </row>
    <row r="8" spans="2:7" x14ac:dyDescent="0.15">
      <c r="B8" t="s">
        <v>187</v>
      </c>
      <c r="E8">
        <v>3</v>
      </c>
      <c r="F8">
        <v>1</v>
      </c>
      <c r="G8">
        <v>2</v>
      </c>
    </row>
    <row r="9" spans="2:7" x14ac:dyDescent="0.15">
      <c r="B9" t="s">
        <v>186</v>
      </c>
      <c r="E9">
        <v>0</v>
      </c>
      <c r="F9">
        <v>1</v>
      </c>
      <c r="G9">
        <v>-1</v>
      </c>
    </row>
    <row r="10" spans="2:7" x14ac:dyDescent="0.15">
      <c r="B10" t="s">
        <v>185</v>
      </c>
      <c r="E10">
        <v>0</v>
      </c>
      <c r="F10">
        <v>0</v>
      </c>
      <c r="G10">
        <v>0</v>
      </c>
    </row>
    <row r="11" spans="2:7" x14ac:dyDescent="0.15">
      <c r="B11" t="s">
        <v>826</v>
      </c>
      <c r="E11">
        <v>16</v>
      </c>
      <c r="F11">
        <v>24</v>
      </c>
      <c r="G11">
        <v>-8</v>
      </c>
    </row>
    <row r="12" spans="2:7" x14ac:dyDescent="0.15">
      <c r="B12" t="s">
        <v>793</v>
      </c>
      <c r="C12" t="s">
        <v>662</v>
      </c>
      <c r="D12" t="s">
        <v>576</v>
      </c>
      <c r="E12">
        <v>420</v>
      </c>
      <c r="F12">
        <v>485</v>
      </c>
      <c r="G12">
        <v>-65</v>
      </c>
    </row>
    <row r="13" spans="2:7" x14ac:dyDescent="0.15">
      <c r="C13" t="s">
        <v>663</v>
      </c>
      <c r="E13">
        <v>381</v>
      </c>
      <c r="F13">
        <v>446</v>
      </c>
      <c r="G13">
        <v>-65</v>
      </c>
    </row>
    <row r="14" spans="2:7" x14ac:dyDescent="0.15">
      <c r="C14" t="s">
        <v>664</v>
      </c>
      <c r="E14">
        <v>123</v>
      </c>
      <c r="F14">
        <v>121</v>
      </c>
      <c r="G14">
        <v>2</v>
      </c>
    </row>
    <row r="15" spans="2:7" x14ac:dyDescent="0.15">
      <c r="C15" t="s">
        <v>665</v>
      </c>
      <c r="E15">
        <v>46</v>
      </c>
      <c r="F15">
        <v>34</v>
      </c>
      <c r="G15">
        <v>12</v>
      </c>
    </row>
    <row r="16" spans="2:7" x14ac:dyDescent="0.15">
      <c r="C16" t="s">
        <v>666</v>
      </c>
      <c r="E16">
        <v>0</v>
      </c>
      <c r="F16">
        <v>0</v>
      </c>
      <c r="G16">
        <v>0</v>
      </c>
    </row>
    <row r="17" spans="2:7" x14ac:dyDescent="0.15">
      <c r="B17" t="s">
        <v>805</v>
      </c>
      <c r="C17" t="s">
        <v>828</v>
      </c>
      <c r="D17" t="s">
        <v>576</v>
      </c>
      <c r="E17">
        <v>225</v>
      </c>
      <c r="F17">
        <v>287</v>
      </c>
      <c r="G17">
        <v>-62</v>
      </c>
    </row>
    <row r="18" spans="2:7" x14ac:dyDescent="0.15">
      <c r="C18" t="s">
        <v>829</v>
      </c>
      <c r="E18">
        <v>132</v>
      </c>
      <c r="F18">
        <v>123</v>
      </c>
      <c r="G18">
        <v>9</v>
      </c>
    </row>
    <row r="19" spans="2:7" x14ac:dyDescent="0.15">
      <c r="C19" t="s">
        <v>667</v>
      </c>
      <c r="E19">
        <v>100</v>
      </c>
      <c r="F19">
        <v>120</v>
      </c>
      <c r="G19">
        <v>-20</v>
      </c>
    </row>
    <row r="20" spans="2:7" x14ac:dyDescent="0.15">
      <c r="C20" t="s">
        <v>830</v>
      </c>
      <c r="E20">
        <v>95</v>
      </c>
      <c r="F20">
        <v>106</v>
      </c>
      <c r="G20">
        <v>-11</v>
      </c>
    </row>
    <row r="21" spans="2:7" x14ac:dyDescent="0.15">
      <c r="C21" t="s">
        <v>831</v>
      </c>
      <c r="E21">
        <v>56</v>
      </c>
      <c r="F21">
        <v>63</v>
      </c>
      <c r="G21">
        <v>-7</v>
      </c>
    </row>
    <row r="22" spans="2:7" x14ac:dyDescent="0.15">
      <c r="B22" t="s">
        <v>18</v>
      </c>
      <c r="D22" t="s">
        <v>17</v>
      </c>
      <c r="E22">
        <v>61393</v>
      </c>
      <c r="F22">
        <v>71367</v>
      </c>
      <c r="G22">
        <v>-9974</v>
      </c>
    </row>
    <row r="23" spans="2:7" x14ac:dyDescent="0.15">
      <c r="B23" t="s">
        <v>16</v>
      </c>
      <c r="E23">
        <v>6418</v>
      </c>
      <c r="F23">
        <v>6439</v>
      </c>
      <c r="G23">
        <v>-21</v>
      </c>
    </row>
    <row r="24" spans="2:7" x14ac:dyDescent="0.15">
      <c r="B24" t="s">
        <v>3</v>
      </c>
      <c r="D24" t="s">
        <v>588</v>
      </c>
      <c r="E24">
        <v>371777</v>
      </c>
      <c r="F24">
        <v>412308</v>
      </c>
      <c r="G24">
        <v>-40531</v>
      </c>
    </row>
    <row r="25" spans="2:7" x14ac:dyDescent="0.15">
      <c r="F25" t="s">
        <v>794</v>
      </c>
    </row>
    <row r="27" spans="2:7" x14ac:dyDescent="0.15">
      <c r="C27" t="s">
        <v>827</v>
      </c>
    </row>
    <row r="28" spans="2:7" x14ac:dyDescent="0.15">
      <c r="D28" t="s">
        <v>575</v>
      </c>
    </row>
    <row r="29" spans="2:7" x14ac:dyDescent="0.15">
      <c r="E29" t="s">
        <v>797</v>
      </c>
      <c r="F29" t="s">
        <v>799</v>
      </c>
      <c r="G29" t="s">
        <v>192</v>
      </c>
    </row>
    <row r="30" spans="2:7" x14ac:dyDescent="0.15">
      <c r="B30" t="s">
        <v>190</v>
      </c>
      <c r="D30" t="s">
        <v>576</v>
      </c>
      <c r="E30">
        <v>997</v>
      </c>
      <c r="F30">
        <v>1115</v>
      </c>
      <c r="G30">
        <v>-118</v>
      </c>
    </row>
    <row r="31" spans="2:7" x14ac:dyDescent="0.15">
      <c r="B31" t="s">
        <v>189</v>
      </c>
      <c r="E31">
        <v>977</v>
      </c>
      <c r="F31">
        <v>1088</v>
      </c>
      <c r="G31">
        <v>-111</v>
      </c>
    </row>
    <row r="32" spans="2:7" x14ac:dyDescent="0.15">
      <c r="B32" t="s">
        <v>188</v>
      </c>
      <c r="E32">
        <v>1</v>
      </c>
      <c r="F32">
        <v>1</v>
      </c>
      <c r="G32">
        <v>0</v>
      </c>
    </row>
    <row r="33" spans="2:7" x14ac:dyDescent="0.15">
      <c r="B33" t="s">
        <v>187</v>
      </c>
      <c r="E33">
        <v>3</v>
      </c>
      <c r="F33">
        <v>1</v>
      </c>
      <c r="G33">
        <v>2</v>
      </c>
    </row>
    <row r="34" spans="2:7" x14ac:dyDescent="0.15">
      <c r="B34" t="s">
        <v>186</v>
      </c>
      <c r="E34">
        <v>0</v>
      </c>
      <c r="F34">
        <v>1</v>
      </c>
      <c r="G34">
        <v>-1</v>
      </c>
    </row>
    <row r="35" spans="2:7" x14ac:dyDescent="0.15">
      <c r="B35" t="s">
        <v>185</v>
      </c>
      <c r="E35">
        <v>0</v>
      </c>
      <c r="F35">
        <v>0</v>
      </c>
      <c r="G35">
        <v>0</v>
      </c>
    </row>
    <row r="36" spans="2:7" x14ac:dyDescent="0.15">
      <c r="B36" t="s">
        <v>801</v>
      </c>
      <c r="E36">
        <v>16</v>
      </c>
      <c r="F36">
        <v>24</v>
      </c>
      <c r="G36">
        <v>-8</v>
      </c>
    </row>
    <row r="37" spans="2:7" x14ac:dyDescent="0.15">
      <c r="B37" t="s">
        <v>805</v>
      </c>
      <c r="C37" t="s">
        <v>662</v>
      </c>
      <c r="D37" t="s">
        <v>576</v>
      </c>
      <c r="E37">
        <v>420</v>
      </c>
      <c r="F37">
        <v>485</v>
      </c>
      <c r="G37">
        <v>-65</v>
      </c>
    </row>
    <row r="38" spans="2:7" x14ac:dyDescent="0.15">
      <c r="C38" t="s">
        <v>663</v>
      </c>
      <c r="E38">
        <v>381</v>
      </c>
      <c r="F38">
        <v>446</v>
      </c>
      <c r="G38">
        <v>-65</v>
      </c>
    </row>
    <row r="39" spans="2:7" x14ac:dyDescent="0.15">
      <c r="C39" t="s">
        <v>664</v>
      </c>
      <c r="E39">
        <v>123</v>
      </c>
      <c r="F39">
        <v>121</v>
      </c>
      <c r="G39">
        <v>2</v>
      </c>
    </row>
    <row r="40" spans="2:7" x14ac:dyDescent="0.15">
      <c r="C40" t="s">
        <v>665</v>
      </c>
      <c r="E40">
        <v>46</v>
      </c>
      <c r="F40">
        <v>34</v>
      </c>
      <c r="G40">
        <v>12</v>
      </c>
    </row>
    <row r="41" spans="2:7" x14ac:dyDescent="0.15">
      <c r="C41" t="s">
        <v>666</v>
      </c>
      <c r="E41">
        <v>0</v>
      </c>
      <c r="F41">
        <v>0</v>
      </c>
      <c r="G41">
        <v>0</v>
      </c>
    </row>
    <row r="42" spans="2:7" x14ac:dyDescent="0.15">
      <c r="B42" t="s">
        <v>18</v>
      </c>
      <c r="D42" t="s">
        <v>17</v>
      </c>
      <c r="E42">
        <v>61393</v>
      </c>
      <c r="F42">
        <v>71367</v>
      </c>
      <c r="G42">
        <v>-9974</v>
      </c>
    </row>
    <row r="43" spans="2:7" x14ac:dyDescent="0.15">
      <c r="B43" t="s">
        <v>16</v>
      </c>
      <c r="E43">
        <v>6418</v>
      </c>
      <c r="F43">
        <v>6439</v>
      </c>
      <c r="G43">
        <v>-21</v>
      </c>
    </row>
    <row r="44" spans="2:7" x14ac:dyDescent="0.15">
      <c r="B44" t="s">
        <v>3</v>
      </c>
      <c r="D44" t="s">
        <v>588</v>
      </c>
      <c r="E44">
        <v>371777</v>
      </c>
      <c r="F44">
        <v>412308</v>
      </c>
      <c r="G44">
        <v>-40531</v>
      </c>
    </row>
    <row r="46" spans="2:7" x14ac:dyDescent="0.15">
      <c r="C46" t="s">
        <v>832</v>
      </c>
      <c r="D46" t="s">
        <v>817</v>
      </c>
      <c r="E46" t="s">
        <v>797</v>
      </c>
      <c r="F46" t="s">
        <v>799</v>
      </c>
      <c r="G46" t="s">
        <v>192</v>
      </c>
    </row>
    <row r="47" spans="2:7" x14ac:dyDescent="0.15">
      <c r="C47" t="s">
        <v>828</v>
      </c>
      <c r="D47">
        <v>42</v>
      </c>
      <c r="E47">
        <v>225</v>
      </c>
      <c r="F47">
        <v>287</v>
      </c>
      <c r="G47">
        <v>-62</v>
      </c>
    </row>
    <row r="48" spans="2:7" x14ac:dyDescent="0.15">
      <c r="C48" t="s">
        <v>829</v>
      </c>
      <c r="D48">
        <v>35</v>
      </c>
      <c r="E48">
        <v>132</v>
      </c>
      <c r="F48">
        <v>123</v>
      </c>
      <c r="G48">
        <v>9</v>
      </c>
    </row>
    <row r="49" spans="3:7" x14ac:dyDescent="0.15">
      <c r="C49" t="s">
        <v>667</v>
      </c>
      <c r="D49">
        <v>26</v>
      </c>
      <c r="E49">
        <v>100</v>
      </c>
      <c r="F49">
        <v>120</v>
      </c>
      <c r="G49">
        <v>-20</v>
      </c>
    </row>
    <row r="50" spans="3:7" x14ac:dyDescent="0.15">
      <c r="C50" t="s">
        <v>830</v>
      </c>
      <c r="D50">
        <v>41</v>
      </c>
      <c r="E50">
        <v>95</v>
      </c>
      <c r="F50">
        <v>106</v>
      </c>
      <c r="G50">
        <v>-11</v>
      </c>
    </row>
    <row r="51" spans="3:7" x14ac:dyDescent="0.15">
      <c r="C51" t="s">
        <v>831</v>
      </c>
      <c r="D51">
        <v>63</v>
      </c>
      <c r="E51">
        <v>56</v>
      </c>
      <c r="F51">
        <v>63</v>
      </c>
      <c r="G51">
        <v>-7</v>
      </c>
    </row>
  </sheetData>
  <phoneticPr fontId="15"/>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tabColor rgb="FF00B0F0"/>
  </sheetPr>
  <dimension ref="B1:C16"/>
  <sheetViews>
    <sheetView zoomScaleNormal="100" zoomScaleSheetLayoutView="100" workbookViewId="0">
      <selection activeCell="B1" sqref="B1"/>
    </sheetView>
  </sheetViews>
  <sheetFormatPr defaultColWidth="9" defaultRowHeight="13.5" x14ac:dyDescent="0.15"/>
  <cols>
    <col min="1" max="1" width="0.375" style="5" customWidth="1"/>
    <col min="2" max="2" width="17.125" style="5" customWidth="1"/>
    <col min="3" max="3" width="12.75" style="5" bestFit="1" customWidth="1"/>
    <col min="4" max="14" width="5.5" style="5" bestFit="1" customWidth="1"/>
    <col min="15" max="15" width="6.5" style="5" bestFit="1" customWidth="1"/>
    <col min="16" max="16" width="13.5" style="5" bestFit="1" customWidth="1"/>
    <col min="17" max="17" width="15.25" style="5" bestFit="1" customWidth="1"/>
    <col min="18" max="16384" width="9" style="5"/>
  </cols>
  <sheetData>
    <row r="1" spans="2:3" x14ac:dyDescent="0.15">
      <c r="B1" s="172" t="str">
        <f>"概況_第２６表　建物火災の月別出火件数"&amp;"【令和"&amp;IF(LEN(年の入力!$B$1-2018)&gt;=2,年の入力!$B$1-2018, DBCS(年の入力!$B$1-2018))&amp;"年】"</f>
        <v>概況_第２６表　建物火災の月別出火件数【令和５年】</v>
      </c>
    </row>
    <row r="2" spans="2:3" ht="2.25" customHeight="1" x14ac:dyDescent="0.15"/>
    <row r="3" spans="2:3" x14ac:dyDescent="0.15">
      <c r="B3" s="341" t="s">
        <v>471</v>
      </c>
      <c r="C3" s="173" t="s">
        <v>31</v>
      </c>
    </row>
    <row r="4" spans="2:3" x14ac:dyDescent="0.15">
      <c r="B4" s="170" t="s">
        <v>452</v>
      </c>
      <c r="C4" s="232">
        <v>2161</v>
      </c>
    </row>
    <row r="5" spans="2:3" x14ac:dyDescent="0.15">
      <c r="B5" s="170" t="s">
        <v>451</v>
      </c>
      <c r="C5" s="232">
        <v>1876</v>
      </c>
    </row>
    <row r="6" spans="2:3" x14ac:dyDescent="0.15">
      <c r="B6" s="170" t="s">
        <v>450</v>
      </c>
      <c r="C6" s="232">
        <v>1987</v>
      </c>
    </row>
    <row r="7" spans="2:3" x14ac:dyDescent="0.15">
      <c r="B7" s="170" t="s">
        <v>449</v>
      </c>
      <c r="C7" s="232">
        <v>1802</v>
      </c>
    </row>
    <row r="8" spans="2:3" x14ac:dyDescent="0.15">
      <c r="B8" s="170" t="s">
        <v>448</v>
      </c>
      <c r="C8" s="232">
        <v>1706</v>
      </c>
    </row>
    <row r="9" spans="2:3" x14ac:dyDescent="0.15">
      <c r="B9" s="170" t="s">
        <v>447</v>
      </c>
      <c r="C9" s="232">
        <v>1427</v>
      </c>
    </row>
    <row r="10" spans="2:3" x14ac:dyDescent="0.15">
      <c r="B10" s="170" t="s">
        <v>446</v>
      </c>
      <c r="C10" s="232">
        <v>1565</v>
      </c>
    </row>
    <row r="11" spans="2:3" x14ac:dyDescent="0.15">
      <c r="B11" s="170" t="s">
        <v>445</v>
      </c>
      <c r="C11" s="232">
        <v>1577</v>
      </c>
    </row>
    <row r="12" spans="2:3" x14ac:dyDescent="0.15">
      <c r="B12" s="170" t="s">
        <v>444</v>
      </c>
      <c r="C12" s="232">
        <v>1411</v>
      </c>
    </row>
    <row r="13" spans="2:3" x14ac:dyDescent="0.15">
      <c r="B13" s="170" t="s">
        <v>443</v>
      </c>
      <c r="C13" s="232">
        <v>1678</v>
      </c>
    </row>
    <row r="14" spans="2:3" x14ac:dyDescent="0.15">
      <c r="B14" s="170" t="s">
        <v>442</v>
      </c>
      <c r="C14" s="232">
        <v>1688</v>
      </c>
    </row>
    <row r="15" spans="2:3" x14ac:dyDescent="0.15">
      <c r="B15" s="170" t="s">
        <v>441</v>
      </c>
      <c r="C15" s="232">
        <v>2096</v>
      </c>
    </row>
    <row r="16" spans="2:3" x14ac:dyDescent="0.15">
      <c r="B16" s="173" t="s">
        <v>34</v>
      </c>
      <c r="C16" s="232">
        <f>SUM(C4:C15)</f>
        <v>20974</v>
      </c>
    </row>
  </sheetData>
  <phoneticPr fontId="15"/>
  <pageMargins left="0.7" right="0.7" top="0.75" bottom="0.75" header="0.3" footer="0.3"/>
  <pageSetup paperSize="9" orientation="landscape"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tabColor rgb="FF00B0F0"/>
  </sheetPr>
  <dimension ref="B1:C29"/>
  <sheetViews>
    <sheetView zoomScaleNormal="100" zoomScaleSheetLayoutView="100" workbookViewId="0">
      <selection activeCell="B1" sqref="B1"/>
    </sheetView>
  </sheetViews>
  <sheetFormatPr defaultColWidth="9" defaultRowHeight="13.5" x14ac:dyDescent="0.15"/>
  <cols>
    <col min="1" max="1" width="0.375" style="6" customWidth="1"/>
    <col min="2" max="2" width="9.5" style="6" customWidth="1"/>
    <col min="3" max="3" width="9" style="6" bestFit="1" customWidth="1"/>
    <col min="4" max="12" width="4.5" style="6" bestFit="1" customWidth="1"/>
    <col min="13" max="22" width="5.5" style="6" bestFit="1" customWidth="1"/>
    <col min="23" max="26" width="5.375" style="6" bestFit="1" customWidth="1"/>
    <col min="27" max="27" width="5.25" style="6" bestFit="1" customWidth="1"/>
    <col min="28" max="16384" width="9" style="6"/>
  </cols>
  <sheetData>
    <row r="1" spans="2:3" x14ac:dyDescent="0.15">
      <c r="B1" s="352" t="str">
        <f>"概況_第２７表　建物火災の出火時刻別出火件数"&amp;"【令和"&amp;IF(LEN(年の入力!$B$1-2018)&gt;=2,年の入力!$B$1-2018, DBCS(年の入力!$B$1-2018))&amp;"年】"</f>
        <v>概況_第２７表　建物火災の出火時刻別出火件数【令和５年】</v>
      </c>
    </row>
    <row r="2" spans="2:3" ht="2.25" customHeight="1" x14ac:dyDescent="0.15"/>
    <row r="3" spans="2:3" x14ac:dyDescent="0.15">
      <c r="B3" s="283" t="s">
        <v>472</v>
      </c>
      <c r="C3" s="233" t="s">
        <v>31</v>
      </c>
    </row>
    <row r="4" spans="2:3" x14ac:dyDescent="0.15">
      <c r="B4" s="234" t="s">
        <v>439</v>
      </c>
      <c r="C4" s="235">
        <v>566</v>
      </c>
    </row>
    <row r="5" spans="2:3" x14ac:dyDescent="0.15">
      <c r="B5" s="234" t="s">
        <v>438</v>
      </c>
      <c r="C5" s="235">
        <v>509</v>
      </c>
    </row>
    <row r="6" spans="2:3" x14ac:dyDescent="0.15">
      <c r="B6" s="234" t="s">
        <v>437</v>
      </c>
      <c r="C6" s="235">
        <v>489</v>
      </c>
    </row>
    <row r="7" spans="2:3" x14ac:dyDescent="0.15">
      <c r="B7" s="234" t="s">
        <v>436</v>
      </c>
      <c r="C7" s="235">
        <v>444</v>
      </c>
    </row>
    <row r="8" spans="2:3" x14ac:dyDescent="0.15">
      <c r="B8" s="234" t="s">
        <v>435</v>
      </c>
      <c r="C8" s="235">
        <v>462</v>
      </c>
    </row>
    <row r="9" spans="2:3" x14ac:dyDescent="0.15">
      <c r="B9" s="234" t="s">
        <v>434</v>
      </c>
      <c r="C9" s="235">
        <v>453</v>
      </c>
    </row>
    <row r="10" spans="2:3" x14ac:dyDescent="0.15">
      <c r="B10" s="234" t="s">
        <v>433</v>
      </c>
      <c r="C10" s="235">
        <v>534</v>
      </c>
    </row>
    <row r="11" spans="2:3" x14ac:dyDescent="0.15">
      <c r="B11" s="234" t="s">
        <v>432</v>
      </c>
      <c r="C11" s="235">
        <v>759</v>
      </c>
    </row>
    <row r="12" spans="2:3" x14ac:dyDescent="0.15">
      <c r="B12" s="234" t="s">
        <v>431</v>
      </c>
      <c r="C12" s="235">
        <v>874</v>
      </c>
    </row>
    <row r="13" spans="2:3" x14ac:dyDescent="0.15">
      <c r="B13" s="234" t="s">
        <v>430</v>
      </c>
      <c r="C13" s="235">
        <v>979</v>
      </c>
    </row>
    <row r="14" spans="2:3" x14ac:dyDescent="0.15">
      <c r="B14" s="234" t="s">
        <v>429</v>
      </c>
      <c r="C14" s="235">
        <v>1140</v>
      </c>
    </row>
    <row r="15" spans="2:3" x14ac:dyDescent="0.15">
      <c r="B15" s="234" t="s">
        <v>428</v>
      </c>
      <c r="C15" s="235">
        <v>1170</v>
      </c>
    </row>
    <row r="16" spans="2:3" x14ac:dyDescent="0.15">
      <c r="B16" s="234" t="s">
        <v>427</v>
      </c>
      <c r="C16" s="235">
        <v>1099</v>
      </c>
    </row>
    <row r="17" spans="2:3" x14ac:dyDescent="0.15">
      <c r="B17" s="234" t="s">
        <v>426</v>
      </c>
      <c r="C17" s="235">
        <v>1106</v>
      </c>
    </row>
    <row r="18" spans="2:3" x14ac:dyDescent="0.15">
      <c r="B18" s="234" t="s">
        <v>425</v>
      </c>
      <c r="C18" s="235">
        <v>1123</v>
      </c>
    </row>
    <row r="19" spans="2:3" x14ac:dyDescent="0.15">
      <c r="B19" s="234" t="s">
        <v>424</v>
      </c>
      <c r="C19" s="235">
        <v>1114</v>
      </c>
    </row>
    <row r="20" spans="2:3" x14ac:dyDescent="0.15">
      <c r="B20" s="234" t="s">
        <v>423</v>
      </c>
      <c r="C20" s="235">
        <v>1078</v>
      </c>
    </row>
    <row r="21" spans="2:3" x14ac:dyDescent="0.15">
      <c r="B21" s="234" t="s">
        <v>422</v>
      </c>
      <c r="C21" s="235">
        <v>1058</v>
      </c>
    </row>
    <row r="22" spans="2:3" x14ac:dyDescent="0.15">
      <c r="B22" s="234" t="s">
        <v>421</v>
      </c>
      <c r="C22" s="235">
        <v>1038</v>
      </c>
    </row>
    <row r="23" spans="2:3" x14ac:dyDescent="0.15">
      <c r="B23" s="234" t="s">
        <v>420</v>
      </c>
      <c r="C23" s="235">
        <v>1024</v>
      </c>
    </row>
    <row r="24" spans="2:3" x14ac:dyDescent="0.15">
      <c r="B24" s="234" t="s">
        <v>419</v>
      </c>
      <c r="C24" s="235">
        <v>915</v>
      </c>
    </row>
    <row r="25" spans="2:3" x14ac:dyDescent="0.15">
      <c r="B25" s="234" t="s">
        <v>418</v>
      </c>
      <c r="C25" s="235">
        <v>749</v>
      </c>
    </row>
    <row r="26" spans="2:3" x14ac:dyDescent="0.15">
      <c r="B26" s="234" t="s">
        <v>417</v>
      </c>
      <c r="C26" s="235">
        <v>665</v>
      </c>
    </row>
    <row r="27" spans="2:3" x14ac:dyDescent="0.15">
      <c r="B27" s="234" t="s">
        <v>416</v>
      </c>
      <c r="C27" s="235">
        <v>612</v>
      </c>
    </row>
    <row r="28" spans="2:3" x14ac:dyDescent="0.15">
      <c r="B28" s="234" t="s">
        <v>343</v>
      </c>
      <c r="C28" s="235">
        <v>1014</v>
      </c>
    </row>
    <row r="29" spans="2:3" x14ac:dyDescent="0.15">
      <c r="B29" s="233" t="s">
        <v>593</v>
      </c>
      <c r="C29" s="235">
        <f>SUM(C4:C28)</f>
        <v>20974</v>
      </c>
    </row>
  </sheetData>
  <phoneticPr fontId="15"/>
  <pageMargins left="0.7" right="0.7" top="0.75" bottom="0.75" header="0.3" footer="0.3"/>
  <pageSetup paperSize="9" orientation="landscape"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3">
    <tabColor rgb="FF00B0F0"/>
  </sheetPr>
  <dimension ref="B1:J41"/>
  <sheetViews>
    <sheetView zoomScaleNormal="100" zoomScaleSheetLayoutView="100" workbookViewId="0">
      <pane xSplit="4" ySplit="3" topLeftCell="E4" activePane="bottomRight" state="frozen"/>
      <selection pane="topRight" activeCell="E1" sqref="E1"/>
      <selection pane="bottomLeft" activeCell="A4" sqref="A4"/>
      <selection pane="bottomRight" activeCell="B1" sqref="B1"/>
    </sheetView>
  </sheetViews>
  <sheetFormatPr defaultColWidth="9" defaultRowHeight="13.5" x14ac:dyDescent="0.15"/>
  <cols>
    <col min="1" max="1" width="0.375" style="236" customWidth="1"/>
    <col min="2" max="3" width="5" style="236" customWidth="1"/>
    <col min="4" max="4" width="17.875" style="236" customWidth="1"/>
    <col min="5" max="5" width="10.25" style="236" customWidth="1"/>
    <col min="6" max="7" width="11" style="236" bestFit="1" customWidth="1"/>
    <col min="8" max="10" width="10.25" style="236" customWidth="1"/>
    <col min="11" max="16384" width="9" style="236"/>
  </cols>
  <sheetData>
    <row r="1" spans="2:10" x14ac:dyDescent="0.15">
      <c r="B1" s="236" t="str">
        <f>"概況_第２８表　建物火災の火元建物用途別の損害状況"&amp;"【令和"&amp;IF(LEN(年の入力!$B$1-2018)&gt;=2,年の入力!$B$1-2018, DBCS(年の入力!$B$1-2018))&amp;"年】"</f>
        <v>概況_第２８表　建物火災の火元建物用途別の損害状況【令和５年】</v>
      </c>
    </row>
    <row r="2" spans="2:10" ht="2.25" customHeight="1" x14ac:dyDescent="0.15"/>
    <row r="3" spans="2:10" ht="27.75" thickBot="1" x14ac:dyDescent="0.2">
      <c r="B3" s="542" t="s">
        <v>473</v>
      </c>
      <c r="C3" s="542"/>
      <c r="D3" s="542"/>
      <c r="E3" s="237" t="s">
        <v>274</v>
      </c>
      <c r="F3" s="238" t="s">
        <v>273</v>
      </c>
      <c r="G3" s="238" t="s">
        <v>272</v>
      </c>
      <c r="H3" s="238" t="s">
        <v>271</v>
      </c>
      <c r="I3" s="238" t="s">
        <v>270</v>
      </c>
      <c r="J3" s="238" t="s">
        <v>269</v>
      </c>
    </row>
    <row r="4" spans="2:10" x14ac:dyDescent="0.15">
      <c r="B4" s="543" t="s">
        <v>268</v>
      </c>
      <c r="C4" s="543"/>
      <c r="D4" s="543"/>
      <c r="E4" s="239">
        <v>8087</v>
      </c>
      <c r="F4" s="239">
        <v>526425</v>
      </c>
      <c r="G4" s="239">
        <v>48679</v>
      </c>
      <c r="H4" s="239">
        <v>31097874</v>
      </c>
      <c r="I4" s="239">
        <v>2359</v>
      </c>
      <c r="J4" s="239">
        <v>907</v>
      </c>
    </row>
    <row r="5" spans="2:10" x14ac:dyDescent="0.15">
      <c r="B5" s="539" t="s">
        <v>267</v>
      </c>
      <c r="C5" s="539"/>
      <c r="D5" s="539"/>
      <c r="E5" s="240">
        <v>313</v>
      </c>
      <c r="F5" s="240">
        <v>31537</v>
      </c>
      <c r="G5" s="240">
        <v>2794</v>
      </c>
      <c r="H5" s="240">
        <v>1727974</v>
      </c>
      <c r="I5" s="240">
        <v>106</v>
      </c>
      <c r="J5" s="240">
        <v>17</v>
      </c>
    </row>
    <row r="6" spans="2:10" x14ac:dyDescent="0.15">
      <c r="B6" s="241" t="s">
        <v>266</v>
      </c>
      <c r="C6" s="241" t="s">
        <v>215</v>
      </c>
      <c r="D6" s="242" t="s">
        <v>265</v>
      </c>
      <c r="E6" s="240">
        <v>3712</v>
      </c>
      <c r="F6" s="240">
        <v>34893</v>
      </c>
      <c r="G6" s="240">
        <v>9564</v>
      </c>
      <c r="H6" s="240">
        <v>4087477</v>
      </c>
      <c r="I6" s="240">
        <v>982</v>
      </c>
      <c r="J6" s="240">
        <v>208</v>
      </c>
    </row>
    <row r="7" spans="2:10" ht="14.25" thickBot="1" x14ac:dyDescent="0.2">
      <c r="B7" s="540" t="s">
        <v>264</v>
      </c>
      <c r="C7" s="540"/>
      <c r="D7" s="540"/>
      <c r="E7" s="243">
        <v>12112</v>
      </c>
      <c r="F7" s="243">
        <v>592855</v>
      </c>
      <c r="G7" s="243">
        <v>61037</v>
      </c>
      <c r="H7" s="243">
        <v>36913325</v>
      </c>
      <c r="I7" s="243">
        <v>3447</v>
      </c>
      <c r="J7" s="243">
        <v>1132</v>
      </c>
    </row>
    <row r="8" spans="2:10" ht="14.25" thickTop="1" x14ac:dyDescent="0.15">
      <c r="B8" s="543" t="s">
        <v>263</v>
      </c>
      <c r="C8" s="244" t="s">
        <v>217</v>
      </c>
      <c r="D8" s="245" t="s">
        <v>262</v>
      </c>
      <c r="E8" s="239">
        <v>11</v>
      </c>
      <c r="F8" s="239">
        <v>0</v>
      </c>
      <c r="G8" s="239">
        <v>14</v>
      </c>
      <c r="H8" s="239">
        <v>371</v>
      </c>
      <c r="I8" s="239">
        <v>0</v>
      </c>
      <c r="J8" s="239">
        <v>0</v>
      </c>
    </row>
    <row r="9" spans="2:10" x14ac:dyDescent="0.15">
      <c r="B9" s="539"/>
      <c r="C9" s="241" t="s">
        <v>215</v>
      </c>
      <c r="D9" s="242" t="s">
        <v>261</v>
      </c>
      <c r="E9" s="240">
        <v>34</v>
      </c>
      <c r="F9" s="240">
        <v>217</v>
      </c>
      <c r="G9" s="240">
        <v>68</v>
      </c>
      <c r="H9" s="240">
        <v>24644</v>
      </c>
      <c r="I9" s="240">
        <v>1</v>
      </c>
      <c r="J9" s="240">
        <v>0</v>
      </c>
    </row>
    <row r="10" spans="2:10" x14ac:dyDescent="0.15">
      <c r="B10" s="539" t="s">
        <v>260</v>
      </c>
      <c r="C10" s="241" t="s">
        <v>217</v>
      </c>
      <c r="D10" s="242" t="s">
        <v>259</v>
      </c>
      <c r="E10" s="240">
        <v>3</v>
      </c>
      <c r="F10" s="240">
        <v>0</v>
      </c>
      <c r="G10" s="240">
        <v>0</v>
      </c>
      <c r="H10" s="240">
        <v>17</v>
      </c>
      <c r="I10" s="240">
        <v>3</v>
      </c>
      <c r="J10" s="240">
        <v>0</v>
      </c>
    </row>
    <row r="11" spans="2:10" x14ac:dyDescent="0.15">
      <c r="B11" s="539"/>
      <c r="C11" s="241" t="s">
        <v>215</v>
      </c>
      <c r="D11" s="242" t="s">
        <v>258</v>
      </c>
      <c r="E11" s="240">
        <v>32</v>
      </c>
      <c r="F11" s="240">
        <v>974</v>
      </c>
      <c r="G11" s="240">
        <v>153</v>
      </c>
      <c r="H11" s="240">
        <v>294261</v>
      </c>
      <c r="I11" s="240">
        <v>4</v>
      </c>
      <c r="J11" s="240">
        <v>0</v>
      </c>
    </row>
    <row r="12" spans="2:10" x14ac:dyDescent="0.15">
      <c r="B12" s="539"/>
      <c r="C12" s="241" t="s">
        <v>257</v>
      </c>
      <c r="D12" s="242" t="s">
        <v>256</v>
      </c>
      <c r="E12" s="240">
        <v>0</v>
      </c>
      <c r="F12" s="240">
        <v>0</v>
      </c>
      <c r="G12" s="240">
        <v>0</v>
      </c>
      <c r="H12" s="240">
        <v>0</v>
      </c>
      <c r="I12" s="240">
        <v>0</v>
      </c>
      <c r="J12" s="240">
        <v>0</v>
      </c>
    </row>
    <row r="13" spans="2:10" x14ac:dyDescent="0.15">
      <c r="B13" s="539"/>
      <c r="C13" s="241" t="s">
        <v>255</v>
      </c>
      <c r="D13" s="242" t="s">
        <v>254</v>
      </c>
      <c r="E13" s="240">
        <v>7</v>
      </c>
      <c r="F13" s="240">
        <v>375</v>
      </c>
      <c r="G13" s="240">
        <v>2</v>
      </c>
      <c r="H13" s="240">
        <v>145425</v>
      </c>
      <c r="I13" s="240">
        <v>3</v>
      </c>
      <c r="J13" s="240">
        <v>0</v>
      </c>
    </row>
    <row r="14" spans="2:10" x14ac:dyDescent="0.15">
      <c r="B14" s="539" t="s">
        <v>253</v>
      </c>
      <c r="C14" s="241" t="s">
        <v>217</v>
      </c>
      <c r="D14" s="242" t="s">
        <v>252</v>
      </c>
      <c r="E14" s="240">
        <v>10</v>
      </c>
      <c r="F14" s="240">
        <v>44</v>
      </c>
      <c r="G14" s="240">
        <v>2</v>
      </c>
      <c r="H14" s="240">
        <v>7891</v>
      </c>
      <c r="I14" s="240">
        <v>1</v>
      </c>
      <c r="J14" s="240">
        <v>0</v>
      </c>
    </row>
    <row r="15" spans="2:10" x14ac:dyDescent="0.15">
      <c r="B15" s="539"/>
      <c r="C15" s="241" t="s">
        <v>215</v>
      </c>
      <c r="D15" s="242" t="s">
        <v>251</v>
      </c>
      <c r="E15" s="240">
        <v>604</v>
      </c>
      <c r="F15" s="240">
        <v>10753</v>
      </c>
      <c r="G15" s="240">
        <v>1904</v>
      </c>
      <c r="H15" s="240">
        <v>951149</v>
      </c>
      <c r="I15" s="240">
        <v>120</v>
      </c>
      <c r="J15" s="240">
        <v>3</v>
      </c>
    </row>
    <row r="16" spans="2:10" x14ac:dyDescent="0.15">
      <c r="B16" s="539" t="s">
        <v>250</v>
      </c>
      <c r="C16" s="539"/>
      <c r="D16" s="242" t="s">
        <v>249</v>
      </c>
      <c r="E16" s="240">
        <v>308</v>
      </c>
      <c r="F16" s="240">
        <v>9679</v>
      </c>
      <c r="G16" s="240">
        <v>4271</v>
      </c>
      <c r="H16" s="240">
        <v>1015490</v>
      </c>
      <c r="I16" s="240">
        <v>24</v>
      </c>
      <c r="J16" s="240">
        <v>0</v>
      </c>
    </row>
    <row r="17" spans="2:10" x14ac:dyDescent="0.15">
      <c r="B17" s="241" t="s">
        <v>248</v>
      </c>
      <c r="C17" s="241" t="s">
        <v>247</v>
      </c>
      <c r="D17" s="242" t="s">
        <v>246</v>
      </c>
      <c r="E17" s="240">
        <v>186</v>
      </c>
      <c r="F17" s="240">
        <v>8382</v>
      </c>
      <c r="G17" s="240">
        <v>300</v>
      </c>
      <c r="H17" s="240">
        <v>1114385</v>
      </c>
      <c r="I17" s="240">
        <v>37</v>
      </c>
      <c r="J17" s="240">
        <v>1</v>
      </c>
    </row>
    <row r="18" spans="2:10" x14ac:dyDescent="0.15">
      <c r="B18" s="539" t="s">
        <v>245</v>
      </c>
      <c r="C18" s="241" t="s">
        <v>217</v>
      </c>
      <c r="D18" s="242" t="s">
        <v>244</v>
      </c>
      <c r="E18" s="240">
        <v>69</v>
      </c>
      <c r="F18" s="240">
        <v>355</v>
      </c>
      <c r="G18" s="240">
        <v>141</v>
      </c>
      <c r="H18" s="240">
        <v>127523</v>
      </c>
      <c r="I18" s="240">
        <v>19</v>
      </c>
      <c r="J18" s="240">
        <v>0</v>
      </c>
    </row>
    <row r="19" spans="2:10" x14ac:dyDescent="0.15">
      <c r="B19" s="539"/>
      <c r="C19" s="241" t="s">
        <v>243</v>
      </c>
      <c r="D19" s="385" t="s">
        <v>668</v>
      </c>
      <c r="E19" s="240">
        <v>86</v>
      </c>
      <c r="F19" s="240">
        <v>22</v>
      </c>
      <c r="G19" s="240">
        <v>16</v>
      </c>
      <c r="H19" s="240">
        <v>9005</v>
      </c>
      <c r="I19" s="240">
        <v>14</v>
      </c>
      <c r="J19" s="240">
        <v>0</v>
      </c>
    </row>
    <row r="20" spans="2:10" x14ac:dyDescent="0.15">
      <c r="B20" s="539"/>
      <c r="C20" s="241" t="s">
        <v>242</v>
      </c>
      <c r="D20" s="385" t="s">
        <v>669</v>
      </c>
      <c r="E20" s="240">
        <v>100</v>
      </c>
      <c r="F20" s="240">
        <v>604</v>
      </c>
      <c r="G20" s="240">
        <v>246</v>
      </c>
      <c r="H20" s="240">
        <v>114701</v>
      </c>
      <c r="I20" s="240">
        <v>14</v>
      </c>
      <c r="J20" s="240">
        <v>0</v>
      </c>
    </row>
    <row r="21" spans="2:10" x14ac:dyDescent="0.15">
      <c r="B21" s="539"/>
      <c r="C21" s="241" t="s">
        <v>241</v>
      </c>
      <c r="D21" s="242" t="s">
        <v>240</v>
      </c>
      <c r="E21" s="240">
        <v>7</v>
      </c>
      <c r="F21" s="240">
        <v>0</v>
      </c>
      <c r="G21" s="240">
        <v>0</v>
      </c>
      <c r="H21" s="240">
        <v>50</v>
      </c>
      <c r="I21" s="240">
        <v>1</v>
      </c>
      <c r="J21" s="240">
        <v>0</v>
      </c>
    </row>
    <row r="22" spans="2:10" x14ac:dyDescent="0.15">
      <c r="B22" s="539" t="s">
        <v>239</v>
      </c>
      <c r="C22" s="539"/>
      <c r="D22" s="242" t="s">
        <v>238</v>
      </c>
      <c r="E22" s="240">
        <v>168</v>
      </c>
      <c r="F22" s="240">
        <v>2386</v>
      </c>
      <c r="G22" s="240">
        <v>1506</v>
      </c>
      <c r="H22" s="240">
        <v>342512</v>
      </c>
      <c r="I22" s="240">
        <v>35</v>
      </c>
      <c r="J22" s="240">
        <v>0</v>
      </c>
    </row>
    <row r="23" spans="2:10" x14ac:dyDescent="0.15">
      <c r="B23" s="539" t="s">
        <v>237</v>
      </c>
      <c r="C23" s="539"/>
      <c r="D23" s="242" t="s">
        <v>236</v>
      </c>
      <c r="E23" s="240">
        <v>10</v>
      </c>
      <c r="F23" s="240">
        <v>0</v>
      </c>
      <c r="G23" s="240">
        <v>0</v>
      </c>
      <c r="H23" s="240">
        <v>171</v>
      </c>
      <c r="I23" s="240">
        <v>1</v>
      </c>
      <c r="J23" s="240">
        <v>0</v>
      </c>
    </row>
    <row r="24" spans="2:10" x14ac:dyDescent="0.15">
      <c r="B24" s="539" t="s">
        <v>235</v>
      </c>
      <c r="C24" s="241" t="s">
        <v>217</v>
      </c>
      <c r="D24" s="242" t="s">
        <v>234</v>
      </c>
      <c r="E24" s="240">
        <v>4</v>
      </c>
      <c r="F24" s="240">
        <v>37</v>
      </c>
      <c r="G24" s="240">
        <v>25</v>
      </c>
      <c r="H24" s="240">
        <v>13346</v>
      </c>
      <c r="I24" s="240">
        <v>1</v>
      </c>
      <c r="J24" s="240">
        <v>0</v>
      </c>
    </row>
    <row r="25" spans="2:10" x14ac:dyDescent="0.15">
      <c r="B25" s="539"/>
      <c r="C25" s="241" t="s">
        <v>215</v>
      </c>
      <c r="D25" s="242" t="s">
        <v>233</v>
      </c>
      <c r="E25" s="240">
        <v>5</v>
      </c>
      <c r="F25" s="240">
        <v>547</v>
      </c>
      <c r="G25" s="240">
        <v>8</v>
      </c>
      <c r="H25" s="240">
        <v>30000</v>
      </c>
      <c r="I25" s="240">
        <v>1</v>
      </c>
      <c r="J25" s="240">
        <v>0</v>
      </c>
    </row>
    <row r="26" spans="2:10" x14ac:dyDescent="0.15">
      <c r="B26" s="539" t="s">
        <v>232</v>
      </c>
      <c r="C26" s="539"/>
      <c r="D26" s="242" t="s">
        <v>231</v>
      </c>
      <c r="E26" s="240">
        <v>24</v>
      </c>
      <c r="F26" s="240">
        <v>0</v>
      </c>
      <c r="G26" s="240">
        <v>1</v>
      </c>
      <c r="H26" s="240">
        <v>376</v>
      </c>
      <c r="I26" s="240">
        <v>1</v>
      </c>
      <c r="J26" s="240">
        <v>0</v>
      </c>
    </row>
    <row r="27" spans="2:10" x14ac:dyDescent="0.15">
      <c r="B27" s="539" t="s">
        <v>230</v>
      </c>
      <c r="C27" s="539"/>
      <c r="D27" s="242" t="s">
        <v>229</v>
      </c>
      <c r="E27" s="240">
        <v>59</v>
      </c>
      <c r="F27" s="240">
        <v>11757</v>
      </c>
      <c r="G27" s="240">
        <v>180</v>
      </c>
      <c r="H27" s="240">
        <v>1053846</v>
      </c>
      <c r="I27" s="240">
        <v>12</v>
      </c>
      <c r="J27" s="240">
        <v>3</v>
      </c>
    </row>
    <row r="28" spans="2:10" x14ac:dyDescent="0.15">
      <c r="B28" s="539" t="s">
        <v>228</v>
      </c>
      <c r="C28" s="241" t="s">
        <v>217</v>
      </c>
      <c r="D28" s="242" t="s">
        <v>227</v>
      </c>
      <c r="E28" s="240">
        <v>1905</v>
      </c>
      <c r="F28" s="240">
        <v>166908</v>
      </c>
      <c r="G28" s="240">
        <v>22921</v>
      </c>
      <c r="H28" s="240">
        <v>20624586</v>
      </c>
      <c r="I28" s="240">
        <v>250</v>
      </c>
      <c r="J28" s="240">
        <v>10</v>
      </c>
    </row>
    <row r="29" spans="2:10" x14ac:dyDescent="0.15">
      <c r="B29" s="539"/>
      <c r="C29" s="241" t="s">
        <v>215</v>
      </c>
      <c r="D29" s="242" t="s">
        <v>226</v>
      </c>
      <c r="E29" s="240">
        <v>3</v>
      </c>
      <c r="F29" s="240">
        <v>52</v>
      </c>
      <c r="G29" s="240">
        <v>0</v>
      </c>
      <c r="H29" s="240">
        <v>762</v>
      </c>
      <c r="I29" s="240">
        <v>1</v>
      </c>
      <c r="J29" s="240">
        <v>0</v>
      </c>
    </row>
    <row r="30" spans="2:10" x14ac:dyDescent="0.15">
      <c r="B30" s="539" t="s">
        <v>225</v>
      </c>
      <c r="C30" s="241" t="s">
        <v>217</v>
      </c>
      <c r="D30" s="242" t="s">
        <v>224</v>
      </c>
      <c r="E30" s="240">
        <v>51</v>
      </c>
      <c r="F30" s="240">
        <v>6490</v>
      </c>
      <c r="G30" s="240">
        <v>377</v>
      </c>
      <c r="H30" s="240">
        <v>374678</v>
      </c>
      <c r="I30" s="240">
        <v>3</v>
      </c>
      <c r="J30" s="240">
        <v>1</v>
      </c>
    </row>
    <row r="31" spans="2:10" x14ac:dyDescent="0.15">
      <c r="B31" s="539"/>
      <c r="C31" s="241" t="s">
        <v>215</v>
      </c>
      <c r="D31" s="242" t="s">
        <v>223</v>
      </c>
      <c r="E31" s="240">
        <v>2</v>
      </c>
      <c r="F31" s="240">
        <v>562</v>
      </c>
      <c r="G31" s="240">
        <v>42</v>
      </c>
      <c r="H31" s="240">
        <v>40320</v>
      </c>
      <c r="I31" s="240">
        <v>0</v>
      </c>
      <c r="J31" s="240">
        <v>0</v>
      </c>
    </row>
    <row r="32" spans="2:10" x14ac:dyDescent="0.15">
      <c r="B32" s="539" t="s">
        <v>222</v>
      </c>
      <c r="C32" s="539"/>
      <c r="D32" s="242" t="s">
        <v>221</v>
      </c>
      <c r="E32" s="240">
        <v>605</v>
      </c>
      <c r="F32" s="240">
        <v>53839</v>
      </c>
      <c r="G32" s="240">
        <v>5843</v>
      </c>
      <c r="H32" s="240">
        <v>7157822</v>
      </c>
      <c r="I32" s="240">
        <v>44</v>
      </c>
      <c r="J32" s="240">
        <v>5</v>
      </c>
    </row>
    <row r="33" spans="2:10" x14ac:dyDescent="0.15">
      <c r="B33" s="539" t="s">
        <v>220</v>
      </c>
      <c r="C33" s="539"/>
      <c r="D33" s="242" t="s">
        <v>219</v>
      </c>
      <c r="E33" s="240">
        <v>912</v>
      </c>
      <c r="F33" s="240">
        <v>61257</v>
      </c>
      <c r="G33" s="240">
        <v>3795</v>
      </c>
      <c r="H33" s="240">
        <v>4716193</v>
      </c>
      <c r="I33" s="240">
        <v>72</v>
      </c>
      <c r="J33" s="240">
        <v>4</v>
      </c>
    </row>
    <row r="34" spans="2:10" x14ac:dyDescent="0.15">
      <c r="B34" s="539" t="s">
        <v>218</v>
      </c>
      <c r="C34" s="241" t="s">
        <v>217</v>
      </c>
      <c r="D34" s="242" t="s">
        <v>216</v>
      </c>
      <c r="E34" s="240">
        <v>2139</v>
      </c>
      <c r="F34" s="240">
        <v>21023</v>
      </c>
      <c r="G34" s="240">
        <v>4374</v>
      </c>
      <c r="H34" s="240">
        <v>2626270</v>
      </c>
      <c r="I34" s="240">
        <v>386</v>
      </c>
      <c r="J34" s="240">
        <v>17</v>
      </c>
    </row>
    <row r="35" spans="2:10" x14ac:dyDescent="0.15">
      <c r="B35" s="539"/>
      <c r="C35" s="241" t="s">
        <v>215</v>
      </c>
      <c r="D35" s="242" t="s">
        <v>214</v>
      </c>
      <c r="E35" s="240">
        <v>724</v>
      </c>
      <c r="F35" s="240">
        <v>19845</v>
      </c>
      <c r="G35" s="240">
        <v>3205</v>
      </c>
      <c r="H35" s="240">
        <v>1808029</v>
      </c>
      <c r="I35" s="240">
        <v>197</v>
      </c>
      <c r="J35" s="240">
        <v>25</v>
      </c>
    </row>
    <row r="36" spans="2:10" x14ac:dyDescent="0.15">
      <c r="B36" s="539" t="s">
        <v>213</v>
      </c>
      <c r="C36" s="539"/>
      <c r="D36" s="242" t="s">
        <v>212</v>
      </c>
      <c r="E36" s="240">
        <v>14</v>
      </c>
      <c r="F36" s="240">
        <v>0</v>
      </c>
      <c r="G36" s="240">
        <v>0</v>
      </c>
      <c r="H36" s="240">
        <v>719</v>
      </c>
      <c r="I36" s="240">
        <v>0</v>
      </c>
      <c r="J36" s="240">
        <v>0</v>
      </c>
    </row>
    <row r="37" spans="2:10" x14ac:dyDescent="0.15">
      <c r="B37" s="539" t="s">
        <v>211</v>
      </c>
      <c r="C37" s="539"/>
      <c r="D37" s="242" t="s">
        <v>210</v>
      </c>
      <c r="E37" s="240">
        <v>0</v>
      </c>
      <c r="F37" s="240">
        <v>0</v>
      </c>
      <c r="G37" s="240">
        <v>0</v>
      </c>
      <c r="H37" s="240">
        <v>0</v>
      </c>
      <c r="I37" s="240">
        <v>0</v>
      </c>
      <c r="J37" s="240">
        <v>0</v>
      </c>
    </row>
    <row r="38" spans="2:10" x14ac:dyDescent="0.15">
      <c r="B38" s="539" t="s">
        <v>209</v>
      </c>
      <c r="C38" s="539"/>
      <c r="D38" s="242" t="s">
        <v>208</v>
      </c>
      <c r="E38" s="240">
        <v>4</v>
      </c>
      <c r="F38" s="240">
        <v>48</v>
      </c>
      <c r="G38" s="240">
        <v>0</v>
      </c>
      <c r="H38" s="240">
        <v>3221</v>
      </c>
      <c r="I38" s="240">
        <v>1</v>
      </c>
      <c r="J38" s="240">
        <v>0</v>
      </c>
    </row>
    <row r="39" spans="2:10" ht="14.25" thickBot="1" x14ac:dyDescent="0.2">
      <c r="B39" s="540" t="s">
        <v>128</v>
      </c>
      <c r="C39" s="540"/>
      <c r="D39" s="540"/>
      <c r="E39" s="243">
        <v>776</v>
      </c>
      <c r="F39" s="243">
        <v>50714</v>
      </c>
      <c r="G39" s="243">
        <v>9146</v>
      </c>
      <c r="H39" s="243">
        <v>2107712</v>
      </c>
      <c r="I39" s="243">
        <v>82</v>
      </c>
      <c r="J39" s="243">
        <v>9</v>
      </c>
    </row>
    <row r="40" spans="2:10" ht="14.25" thickTop="1" x14ac:dyDescent="0.15">
      <c r="B40" s="541" t="s">
        <v>46</v>
      </c>
      <c r="C40" s="541"/>
      <c r="D40" s="541"/>
      <c r="E40" s="239">
        <v>20974</v>
      </c>
      <c r="F40" s="239">
        <v>1019725</v>
      </c>
      <c r="G40" s="239">
        <v>119577</v>
      </c>
      <c r="H40" s="239">
        <v>81618800</v>
      </c>
      <c r="I40" s="239">
        <v>4775</v>
      </c>
      <c r="J40" s="239">
        <v>1210</v>
      </c>
    </row>
    <row r="41" spans="2:10" x14ac:dyDescent="0.15">
      <c r="B41" s="236" t="s">
        <v>693</v>
      </c>
    </row>
  </sheetData>
  <mergeCells count="24">
    <mergeCell ref="B40:D40"/>
    <mergeCell ref="B3:D3"/>
    <mergeCell ref="B18:B21"/>
    <mergeCell ref="B27:C27"/>
    <mergeCell ref="B28:B29"/>
    <mergeCell ref="B30:B31"/>
    <mergeCell ref="B4:D4"/>
    <mergeCell ref="B5:D5"/>
    <mergeCell ref="B7:D7"/>
    <mergeCell ref="B8:B9"/>
    <mergeCell ref="B10:B13"/>
    <mergeCell ref="B32:C32"/>
    <mergeCell ref="B33:C33"/>
    <mergeCell ref="B34:B35"/>
    <mergeCell ref="B16:C16"/>
    <mergeCell ref="B22:C22"/>
    <mergeCell ref="B14:B15"/>
    <mergeCell ref="B36:C36"/>
    <mergeCell ref="B37:C37"/>
    <mergeCell ref="B38:C38"/>
    <mergeCell ref="B39:D39"/>
    <mergeCell ref="B23:C23"/>
    <mergeCell ref="B24:B25"/>
    <mergeCell ref="B26:C26"/>
  </mergeCells>
  <phoneticPr fontId="15"/>
  <pageMargins left="0.7" right="0.7" top="0.75" bottom="0.75" header="0.3" footer="0.3"/>
  <pageSetup paperSize="9" scale="98" orientation="landscape"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
    <tabColor rgb="FF00B0F0"/>
  </sheetPr>
  <dimension ref="B1:M14"/>
  <sheetViews>
    <sheetView zoomScaleNormal="100" zoomScaleSheetLayoutView="100" workbookViewId="0">
      <selection activeCell="B1" sqref="B1"/>
    </sheetView>
  </sheetViews>
  <sheetFormatPr defaultColWidth="9" defaultRowHeight="13.5" x14ac:dyDescent="0.15"/>
  <cols>
    <col min="1" max="1" width="0.375" style="236" customWidth="1"/>
    <col min="2" max="2" width="14.5" style="236" customWidth="1"/>
    <col min="3" max="3" width="8.75" style="236" customWidth="1"/>
    <col min="4" max="4" width="9.5" style="236" customWidth="1"/>
    <col min="5" max="5" width="11.25" style="236" customWidth="1"/>
    <col min="6" max="7" width="8.875" style="236" customWidth="1"/>
    <col min="8" max="13" width="9.5" style="236" customWidth="1"/>
    <col min="14" max="16384" width="9" style="236"/>
  </cols>
  <sheetData>
    <row r="1" spans="2:13" x14ac:dyDescent="0.15">
      <c r="B1" s="236" t="s">
        <v>565</v>
      </c>
    </row>
    <row r="2" spans="2:13" ht="2.25" customHeight="1" x14ac:dyDescent="0.15"/>
    <row r="3" spans="2:13" x14ac:dyDescent="0.15">
      <c r="B3" s="246"/>
      <c r="C3" s="544" t="str">
        <f>"令和"&amp;IF(LEN(年の入力!$B$1-2018)&gt;=2,年の入力!$B$1-2018, DBCS(年の入力!$B$1-2018))&amp;"年"</f>
        <v>令和５年</v>
      </c>
      <c r="D3" s="545"/>
      <c r="E3" s="545"/>
      <c r="F3" s="545"/>
      <c r="G3" s="545"/>
      <c r="H3" s="545"/>
      <c r="I3" s="546"/>
      <c r="J3" s="544" t="s">
        <v>57</v>
      </c>
      <c r="K3" s="545"/>
      <c r="L3" s="545"/>
      <c r="M3" s="545"/>
    </row>
    <row r="4" spans="2:13" ht="68.25" customHeight="1" thickBot="1" x14ac:dyDescent="0.2">
      <c r="B4" s="342" t="s">
        <v>474</v>
      </c>
      <c r="C4" s="247" t="s">
        <v>287</v>
      </c>
      <c r="D4" s="238" t="s">
        <v>286</v>
      </c>
      <c r="E4" s="238" t="s">
        <v>285</v>
      </c>
      <c r="F4" s="238" t="s">
        <v>284</v>
      </c>
      <c r="G4" s="238" t="s">
        <v>283</v>
      </c>
      <c r="H4" s="238" t="s">
        <v>282</v>
      </c>
      <c r="I4" s="248" t="s">
        <v>281</v>
      </c>
      <c r="J4" s="247" t="str">
        <f xml:space="preserve"> IF(年の入力!$B$1-COLUMNS($J$4:J4)&gt;2019,   "令和"&amp;IF(LEN(年の入力!$B$1-COLUMNS($J$4:J4)-2018)&gt;=2,年の入力!$B$1-COLUMNS($J$4:J4)+1-2018, DBCS(年の入力!$B$1-COLUMNS($J$4:J4)-2018))&amp;"年", IF(年の入力!$B$1-COLUMNS($J$4:J4)=2019,"令和元年","平成"&amp;年の入力!$B$1-COLUMNS($J$4:J4)-1988&amp;"年" ))</f>
        <v>令和４年</v>
      </c>
      <c r="K4" s="238" t="str">
        <f xml:space="preserve"> IF(年の入力!$B$1-COLUMNS($J$4:K4)&gt;2019,   "令和"&amp;IF(LEN(年の入力!$B$1-COLUMNS($J$4:K4)-2018)&gt;=2,年の入力!$B$1-COLUMNS($J$4:K4)+1-2018, DBCS(年の入力!$B$1-COLUMNS($J$4:K4)-2018))&amp;"年", IF(年の入力!$B$1-COLUMNS($J$4:K4)=2019,"令和元年","平成"&amp;年の入力!$B$1-COLUMNS($J$4:K4)-1988&amp;"年" ))</f>
        <v>令和３年</v>
      </c>
      <c r="L4" s="238" t="str">
        <f xml:space="preserve"> IF(年の入力!$B$1-COLUMNS($J$4:L4)&gt;2019,   "令和"&amp;IF(LEN(年の入力!$B$1-COLUMNS($J$4:L4)-2018)&gt;=2,年の入力!$B$1-COLUMNS($J$4:L4)+1-2018, DBCS(年の入力!$B$1-COLUMNS($J$4:L4)-2018))&amp;"年", IF(年の入力!$B$1-COLUMNS($J$4:L4)=2019,"令和元年","平成"&amp;年の入力!$B$1-COLUMNS($J$4:L4)-1988&amp;"年" ))</f>
        <v>令和２年</v>
      </c>
      <c r="M4" s="238" t="str">
        <f xml:space="preserve"> IF(年の入力!$B$1-COLUMNS($J$4:M4)&gt;2019,   "令和"&amp;IF(LEN(年の入力!$B$1-COLUMNS($J$4:M4)-2018)&gt;=2,年の入力!$B$1-COLUMNS($J$4:M4)+1-2018, DBCS(年の入力!$B$1-COLUMNS($J$4:M4)-2018))&amp;"年", IF(年の入力!$B$1-COLUMNS($J$4:M4)=2019,"令和元年","平成"&amp;年の入力!$B$1-COLUMNS($J$4:M4)-1988&amp;"年" ))</f>
        <v>令和元年</v>
      </c>
    </row>
    <row r="5" spans="2:13" ht="30" customHeight="1" x14ac:dyDescent="0.15">
      <c r="B5" s="249" t="s">
        <v>280</v>
      </c>
      <c r="C5" s="250">
        <v>7762</v>
      </c>
      <c r="D5" s="239">
        <v>595768</v>
      </c>
      <c r="E5" s="239">
        <v>32035906</v>
      </c>
      <c r="F5" s="239">
        <v>2256</v>
      </c>
      <c r="G5" s="251">
        <v>29.064674</v>
      </c>
      <c r="H5" s="252">
        <v>76.754444699999993</v>
      </c>
      <c r="I5" s="253">
        <v>4127.2746714000004</v>
      </c>
      <c r="J5" s="250">
        <v>7783</v>
      </c>
      <c r="K5" s="239">
        <v>7543</v>
      </c>
      <c r="L5" s="239">
        <v>7358</v>
      </c>
      <c r="M5" s="239">
        <v>8137</v>
      </c>
    </row>
    <row r="6" spans="2:13" ht="30" customHeight="1" x14ac:dyDescent="0.15">
      <c r="B6" s="254" t="s">
        <v>279</v>
      </c>
      <c r="C6" s="255">
        <v>1722</v>
      </c>
      <c r="D6" s="240">
        <v>52622</v>
      </c>
      <c r="E6" s="240">
        <v>4969452</v>
      </c>
      <c r="F6" s="240">
        <v>249</v>
      </c>
      <c r="G6" s="256">
        <v>14.4599303</v>
      </c>
      <c r="H6" s="257">
        <v>30.5586527</v>
      </c>
      <c r="I6" s="258">
        <v>2885.8606270999999</v>
      </c>
      <c r="J6" s="255">
        <v>1677</v>
      </c>
      <c r="K6" s="240">
        <v>1826</v>
      </c>
      <c r="L6" s="240">
        <v>1772</v>
      </c>
      <c r="M6" s="240">
        <v>1872</v>
      </c>
    </row>
    <row r="7" spans="2:13" ht="30" customHeight="1" x14ac:dyDescent="0.15">
      <c r="B7" s="254" t="s">
        <v>278</v>
      </c>
      <c r="C7" s="255">
        <v>335</v>
      </c>
      <c r="D7" s="240">
        <v>9072</v>
      </c>
      <c r="E7" s="240">
        <v>766432</v>
      </c>
      <c r="F7" s="240">
        <v>34</v>
      </c>
      <c r="G7" s="256">
        <v>10.149253</v>
      </c>
      <c r="H7" s="257">
        <v>27.080597000000001</v>
      </c>
      <c r="I7" s="258">
        <v>2287.8567159999998</v>
      </c>
      <c r="J7" s="255">
        <v>311</v>
      </c>
      <c r="K7" s="240">
        <v>260</v>
      </c>
      <c r="L7" s="240">
        <v>303</v>
      </c>
      <c r="M7" s="240">
        <v>286</v>
      </c>
    </row>
    <row r="8" spans="2:13" ht="30" customHeight="1" x14ac:dyDescent="0.15">
      <c r="B8" s="254" t="s">
        <v>277</v>
      </c>
      <c r="C8" s="255">
        <v>2398</v>
      </c>
      <c r="D8" s="240">
        <v>143782</v>
      </c>
      <c r="E8" s="240">
        <v>20529972</v>
      </c>
      <c r="F8" s="240">
        <v>183</v>
      </c>
      <c r="G8" s="256">
        <v>7.6313594</v>
      </c>
      <c r="H8" s="257">
        <v>59.959132599999997</v>
      </c>
      <c r="I8" s="258">
        <v>8561.2894078000008</v>
      </c>
      <c r="J8" s="255">
        <v>2243</v>
      </c>
      <c r="K8" s="240">
        <v>2209</v>
      </c>
      <c r="L8" s="240">
        <v>2166</v>
      </c>
      <c r="M8" s="240">
        <v>2451</v>
      </c>
    </row>
    <row r="9" spans="2:13" ht="30" customHeight="1" x14ac:dyDescent="0.15">
      <c r="B9" s="246" t="s">
        <v>276</v>
      </c>
      <c r="C9" s="255">
        <v>6299</v>
      </c>
      <c r="D9" s="240">
        <v>48309</v>
      </c>
      <c r="E9" s="240">
        <v>10383638</v>
      </c>
      <c r="F9" s="240">
        <v>70</v>
      </c>
      <c r="G9" s="256">
        <v>1.1112875</v>
      </c>
      <c r="H9" s="257">
        <v>7.6693125000000002</v>
      </c>
      <c r="I9" s="258">
        <v>1648.4581679</v>
      </c>
      <c r="J9" s="255">
        <v>5786</v>
      </c>
      <c r="K9" s="240">
        <v>5450</v>
      </c>
      <c r="L9" s="240">
        <v>5514</v>
      </c>
      <c r="M9" s="240">
        <v>5868</v>
      </c>
    </row>
    <row r="10" spans="2:13" ht="30" customHeight="1" thickBot="1" x14ac:dyDescent="0.2">
      <c r="B10" s="259" t="s">
        <v>275</v>
      </c>
      <c r="C10" s="260">
        <v>2458</v>
      </c>
      <c r="D10" s="243">
        <v>170172</v>
      </c>
      <c r="E10" s="243">
        <v>12933400</v>
      </c>
      <c r="F10" s="243">
        <v>842</v>
      </c>
      <c r="G10" s="261">
        <v>34.255492199999999</v>
      </c>
      <c r="H10" s="262">
        <v>69.231895800000004</v>
      </c>
      <c r="I10" s="263">
        <v>5261.7575263999997</v>
      </c>
      <c r="J10" s="260">
        <v>2367</v>
      </c>
      <c r="K10" s="243">
        <v>2261</v>
      </c>
      <c r="L10" s="243">
        <v>2252</v>
      </c>
      <c r="M10" s="243">
        <v>2389</v>
      </c>
    </row>
    <row r="11" spans="2:13" ht="30" customHeight="1" thickTop="1" x14ac:dyDescent="0.15">
      <c r="B11" s="264" t="s">
        <v>34</v>
      </c>
      <c r="C11" s="250">
        <v>20974</v>
      </c>
      <c r="D11" s="239">
        <v>1019725</v>
      </c>
      <c r="E11" s="239">
        <v>81618800</v>
      </c>
      <c r="F11" s="239">
        <v>3634</v>
      </c>
      <c r="G11" s="251">
        <v>17.3262134</v>
      </c>
      <c r="H11" s="252">
        <v>48.618527700000001</v>
      </c>
      <c r="I11" s="253">
        <v>3891.4274816400002</v>
      </c>
      <c r="J11" s="250">
        <v>20167</v>
      </c>
      <c r="K11" s="239">
        <v>19549</v>
      </c>
      <c r="L11" s="239">
        <v>19365</v>
      </c>
      <c r="M11" s="239">
        <v>21003</v>
      </c>
    </row>
    <row r="12" spans="2:13" x14ac:dyDescent="0.15">
      <c r="B12" s="236" t="s">
        <v>695</v>
      </c>
    </row>
    <row r="13" spans="2:13" x14ac:dyDescent="0.15">
      <c r="B13" s="236" t="s">
        <v>694</v>
      </c>
    </row>
    <row r="14" spans="2:13" x14ac:dyDescent="0.15">
      <c r="B14" s="236" t="s">
        <v>697</v>
      </c>
    </row>
  </sheetData>
  <mergeCells count="2">
    <mergeCell ref="C3:I3"/>
    <mergeCell ref="J3:M3"/>
  </mergeCells>
  <phoneticPr fontId="15"/>
  <pageMargins left="0.7" right="0.7" top="0.75" bottom="0.75" header="0.3" footer="0.3"/>
  <pageSetup paperSize="9" orientation="landscape"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4">
    <tabColor rgb="FF00B0F0"/>
  </sheetPr>
  <dimension ref="B1:D11"/>
  <sheetViews>
    <sheetView zoomScaleNormal="100" zoomScaleSheetLayoutView="100" workbookViewId="0">
      <selection activeCell="B1" sqref="B1"/>
    </sheetView>
  </sheetViews>
  <sheetFormatPr defaultColWidth="9" defaultRowHeight="13.5" x14ac:dyDescent="0.15"/>
  <cols>
    <col min="1" max="1" width="0.375" style="236" customWidth="1"/>
    <col min="2" max="2" width="10.875" style="236" customWidth="1"/>
    <col min="3" max="3" width="34.5" style="236" customWidth="1"/>
    <col min="4" max="4" width="8.5" style="236" customWidth="1"/>
    <col min="5" max="16384" width="9" style="236"/>
  </cols>
  <sheetData>
    <row r="1" spans="2:4" x14ac:dyDescent="0.15">
      <c r="B1" s="236" t="str">
        <f>"概況_第３０表　建物火災延焼状況件数"&amp;"【令和"&amp;IF(LEN(年の入力!$B$1-2018)&gt;=2,年の入力!$B$1-2018, DBCS(年の入力!$B$1-2018))&amp;"年】"</f>
        <v>概況_第３０表　建物火災延焼状況件数【令和５年】</v>
      </c>
    </row>
    <row r="2" spans="2:4" ht="2.25" customHeight="1" x14ac:dyDescent="0.15"/>
    <row r="3" spans="2:4" ht="17.25" customHeight="1" thickBot="1" x14ac:dyDescent="0.2">
      <c r="B3" s="549"/>
      <c r="C3" s="549"/>
      <c r="D3" s="265" t="s">
        <v>54</v>
      </c>
    </row>
    <row r="4" spans="2:4" ht="17.25" customHeight="1" thickTop="1" x14ac:dyDescent="0.15">
      <c r="B4" s="547" t="s">
        <v>52</v>
      </c>
      <c r="C4" s="547"/>
      <c r="D4" s="239">
        <v>20974</v>
      </c>
    </row>
    <row r="5" spans="2:4" ht="17.25" customHeight="1" x14ac:dyDescent="0.15">
      <c r="B5" s="548" t="s">
        <v>293</v>
      </c>
      <c r="C5" s="548"/>
      <c r="D5" s="240">
        <v>3634</v>
      </c>
    </row>
    <row r="6" spans="2:4" ht="17.25" customHeight="1" x14ac:dyDescent="0.15">
      <c r="B6" s="550" t="s">
        <v>461</v>
      </c>
      <c r="C6" s="266" t="s">
        <v>292</v>
      </c>
      <c r="D6" s="240">
        <v>59</v>
      </c>
    </row>
    <row r="7" spans="2:4" ht="17.25" customHeight="1" x14ac:dyDescent="0.15">
      <c r="B7" s="545"/>
      <c r="C7" s="266" t="s">
        <v>291</v>
      </c>
      <c r="D7" s="240">
        <v>7</v>
      </c>
    </row>
    <row r="8" spans="2:4" ht="17.25" customHeight="1" x14ac:dyDescent="0.15">
      <c r="B8" s="545"/>
      <c r="C8" s="266" t="s">
        <v>290</v>
      </c>
      <c r="D8" s="240">
        <v>14</v>
      </c>
    </row>
    <row r="9" spans="2:4" ht="17.25" customHeight="1" x14ac:dyDescent="0.15">
      <c r="B9" s="545"/>
      <c r="C9" s="266" t="s">
        <v>289</v>
      </c>
      <c r="D9" s="240">
        <v>2</v>
      </c>
    </row>
    <row r="10" spans="2:4" ht="17.25" customHeight="1" x14ac:dyDescent="0.15">
      <c r="B10" s="545"/>
      <c r="C10" s="266" t="s">
        <v>288</v>
      </c>
      <c r="D10" s="240">
        <v>27</v>
      </c>
    </row>
    <row r="11" spans="2:4" ht="17.25" customHeight="1" x14ac:dyDescent="0.15">
      <c r="B11" s="545"/>
      <c r="C11" s="267" t="s">
        <v>34</v>
      </c>
      <c r="D11" s="240">
        <v>109</v>
      </c>
    </row>
  </sheetData>
  <mergeCells count="4">
    <mergeCell ref="B4:C4"/>
    <mergeCell ref="B5:C5"/>
    <mergeCell ref="B3:C3"/>
    <mergeCell ref="B6:B11"/>
  </mergeCells>
  <phoneticPr fontId="15"/>
  <pageMargins left="0.7" right="0.7" top="0.75" bottom="0.75" header="0.3" footer="0.3"/>
  <pageSetup paperSize="9"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5">
    <tabColor rgb="FF00B0F0"/>
  </sheetPr>
  <dimension ref="A1:G6"/>
  <sheetViews>
    <sheetView zoomScaleNormal="100" zoomScaleSheetLayoutView="100" workbookViewId="0">
      <selection activeCell="B2" sqref="B2"/>
    </sheetView>
  </sheetViews>
  <sheetFormatPr defaultColWidth="9" defaultRowHeight="13.5" x14ac:dyDescent="0.15"/>
  <cols>
    <col min="1" max="1" width="0.375" style="236" customWidth="1"/>
    <col min="2" max="2" width="10.5" style="236" customWidth="1"/>
    <col min="3" max="7" width="7.75" style="236" customWidth="1"/>
    <col min="8" max="16384" width="9" style="236"/>
  </cols>
  <sheetData>
    <row r="1" spans="1:7" x14ac:dyDescent="0.15">
      <c r="A1" s="236" t="s">
        <v>295</v>
      </c>
      <c r="B1" s="236" t="str">
        <f>"概況_第３１表　建物火災の焼損程度別焼損棟数"&amp;"【令和"&amp;IF(LEN(年の入力!$B$1-2018)&gt;=2,年の入力!$B$1-2018, DBCS(年の入力!$B$1-2018))&amp;"年】"</f>
        <v>概況_第３１表　建物火災の焼損程度別焼損棟数【令和５年】</v>
      </c>
    </row>
    <row r="2" spans="1:7" ht="2.25" customHeight="1" x14ac:dyDescent="0.15"/>
    <row r="3" spans="1:7" x14ac:dyDescent="0.15">
      <c r="B3" s="267"/>
      <c r="C3" s="267" t="s">
        <v>299</v>
      </c>
      <c r="D3" s="267" t="s">
        <v>298</v>
      </c>
      <c r="E3" s="267" t="s">
        <v>297</v>
      </c>
      <c r="F3" s="267" t="s">
        <v>296</v>
      </c>
      <c r="G3" s="267" t="s">
        <v>34</v>
      </c>
    </row>
    <row r="4" spans="1:7" x14ac:dyDescent="0.15">
      <c r="B4" s="267" t="s">
        <v>295</v>
      </c>
      <c r="C4" s="240">
        <v>4222</v>
      </c>
      <c r="D4" s="240">
        <v>1021</v>
      </c>
      <c r="E4" s="240">
        <v>4167</v>
      </c>
      <c r="F4" s="240">
        <v>11137</v>
      </c>
      <c r="G4" s="240">
        <v>20547</v>
      </c>
    </row>
    <row r="5" spans="1:7" x14ac:dyDescent="0.15">
      <c r="B5" s="267" t="s">
        <v>294</v>
      </c>
      <c r="C5" s="240">
        <v>2470</v>
      </c>
      <c r="D5" s="240">
        <v>463</v>
      </c>
      <c r="E5" s="240">
        <v>3327</v>
      </c>
      <c r="F5" s="240">
        <v>2849</v>
      </c>
      <c r="G5" s="240">
        <v>9109</v>
      </c>
    </row>
    <row r="6" spans="1:7" x14ac:dyDescent="0.15">
      <c r="B6" s="267" t="s">
        <v>34</v>
      </c>
      <c r="C6" s="240">
        <v>6692</v>
      </c>
      <c r="D6" s="240">
        <v>1484</v>
      </c>
      <c r="E6" s="240">
        <v>7494</v>
      </c>
      <c r="F6" s="240">
        <v>13986</v>
      </c>
      <c r="G6" s="240">
        <v>29656</v>
      </c>
    </row>
  </sheetData>
  <phoneticPr fontId="15"/>
  <pageMargins left="0.7" right="0.7" top="0.75" bottom="0.75" header="0.3" footer="0.3"/>
  <pageSetup paperSize="9"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tabColor rgb="FF00B0F0"/>
  </sheetPr>
  <dimension ref="B1:C33"/>
  <sheetViews>
    <sheetView zoomScaleNormal="100" zoomScaleSheetLayoutView="100" workbookViewId="0">
      <selection activeCell="B1" sqref="B1"/>
    </sheetView>
  </sheetViews>
  <sheetFormatPr defaultColWidth="9" defaultRowHeight="13.5" x14ac:dyDescent="0.15"/>
  <cols>
    <col min="1" max="1" width="0.375" style="7" customWidth="1"/>
    <col min="2" max="2" width="20.625" style="7" customWidth="1"/>
    <col min="3" max="16384" width="9" style="7"/>
  </cols>
  <sheetData>
    <row r="1" spans="2:3" x14ac:dyDescent="0.15">
      <c r="B1" s="353" t="str">
        <f>"概況_第３２表　建物火災の主な出火原因"&amp;"【令和"&amp;IF(LEN(年の入力!$B$1-2018)&gt;=2,年の入力!$B$1-2018, DBCS(年の入力!$B$1-2018))&amp;"年】"</f>
        <v>概況_第３２表　建物火災の主な出火原因【令和５年】</v>
      </c>
    </row>
    <row r="2" spans="2:3" ht="2.25" customHeight="1" x14ac:dyDescent="0.15"/>
    <row r="3" spans="2:3" x14ac:dyDescent="0.15">
      <c r="B3" s="268" t="s">
        <v>460</v>
      </c>
      <c r="C3" s="269" t="s">
        <v>31</v>
      </c>
    </row>
    <row r="4" spans="2:3" x14ac:dyDescent="0.15">
      <c r="B4" s="270" t="s">
        <v>175</v>
      </c>
      <c r="C4" s="271">
        <v>2769</v>
      </c>
    </row>
    <row r="5" spans="2:3" x14ac:dyDescent="0.15">
      <c r="B5" s="270" t="s">
        <v>176</v>
      </c>
      <c r="C5" s="271">
        <v>1925</v>
      </c>
    </row>
    <row r="6" spans="2:3" x14ac:dyDescent="0.15">
      <c r="B6" s="270" t="s">
        <v>632</v>
      </c>
      <c r="C6" s="271">
        <v>1688</v>
      </c>
    </row>
    <row r="7" spans="2:3" x14ac:dyDescent="0.15">
      <c r="B7" s="270" t="s">
        <v>636</v>
      </c>
      <c r="C7" s="271">
        <v>1310</v>
      </c>
    </row>
    <row r="8" spans="2:3" x14ac:dyDescent="0.15">
      <c r="B8" s="270" t="s">
        <v>645</v>
      </c>
      <c r="C8" s="271">
        <v>1140</v>
      </c>
    </row>
    <row r="9" spans="2:3" x14ac:dyDescent="0.15">
      <c r="B9" s="270" t="s">
        <v>634</v>
      </c>
      <c r="C9" s="271">
        <v>998</v>
      </c>
    </row>
    <row r="10" spans="2:3" x14ac:dyDescent="0.15">
      <c r="B10" s="270" t="s">
        <v>627</v>
      </c>
      <c r="C10" s="271">
        <v>977</v>
      </c>
    </row>
    <row r="11" spans="2:3" x14ac:dyDescent="0.15">
      <c r="B11" s="270" t="s">
        <v>646</v>
      </c>
      <c r="C11" s="271">
        <v>556</v>
      </c>
    </row>
    <row r="12" spans="2:3" x14ac:dyDescent="0.15">
      <c r="B12" s="270" t="s">
        <v>639</v>
      </c>
      <c r="C12" s="271">
        <v>475</v>
      </c>
    </row>
    <row r="13" spans="2:3" x14ac:dyDescent="0.15">
      <c r="B13" s="270" t="s">
        <v>633</v>
      </c>
      <c r="C13" s="271">
        <v>474</v>
      </c>
    </row>
    <row r="14" spans="2:3" x14ac:dyDescent="0.15">
      <c r="B14" s="270" t="s">
        <v>641</v>
      </c>
      <c r="C14" s="271">
        <v>388</v>
      </c>
    </row>
    <row r="15" spans="2:3" x14ac:dyDescent="0.15">
      <c r="B15" s="270" t="s">
        <v>638</v>
      </c>
      <c r="C15" s="271">
        <v>261</v>
      </c>
    </row>
    <row r="16" spans="2:3" x14ac:dyDescent="0.15">
      <c r="B16" s="270" t="s">
        <v>644</v>
      </c>
      <c r="C16" s="271">
        <v>205</v>
      </c>
    </row>
    <row r="17" spans="2:3" x14ac:dyDescent="0.15">
      <c r="B17" s="270" t="s">
        <v>640</v>
      </c>
      <c r="C17" s="271">
        <v>197</v>
      </c>
    </row>
    <row r="18" spans="2:3" x14ac:dyDescent="0.15">
      <c r="B18" s="270" t="s">
        <v>643</v>
      </c>
      <c r="C18" s="271">
        <v>150</v>
      </c>
    </row>
    <row r="19" spans="2:3" x14ac:dyDescent="0.15">
      <c r="B19" s="270" t="s">
        <v>626</v>
      </c>
      <c r="C19" s="271">
        <v>135</v>
      </c>
    </row>
    <row r="20" spans="2:3" x14ac:dyDescent="0.15">
      <c r="B20" s="270" t="s">
        <v>630</v>
      </c>
      <c r="C20" s="271">
        <v>130</v>
      </c>
    </row>
    <row r="21" spans="2:3" x14ac:dyDescent="0.15">
      <c r="B21" s="270" t="s">
        <v>637</v>
      </c>
      <c r="C21" s="271">
        <v>130</v>
      </c>
    </row>
    <row r="22" spans="2:3" x14ac:dyDescent="0.15">
      <c r="B22" s="270" t="s">
        <v>624</v>
      </c>
      <c r="C22" s="271">
        <v>112</v>
      </c>
    </row>
    <row r="23" spans="2:3" x14ac:dyDescent="0.15">
      <c r="B23" s="270" t="s">
        <v>625</v>
      </c>
      <c r="C23" s="271">
        <v>98</v>
      </c>
    </row>
    <row r="24" spans="2:3" x14ac:dyDescent="0.15">
      <c r="B24" s="270" t="s">
        <v>631</v>
      </c>
      <c r="C24" s="271">
        <v>56</v>
      </c>
    </row>
    <row r="25" spans="2:3" x14ac:dyDescent="0.15">
      <c r="B25" s="270" t="s">
        <v>623</v>
      </c>
      <c r="C25" s="271">
        <v>55</v>
      </c>
    </row>
    <row r="26" spans="2:3" x14ac:dyDescent="0.15">
      <c r="B26" s="270" t="s">
        <v>647</v>
      </c>
      <c r="C26" s="271">
        <v>40</v>
      </c>
    </row>
    <row r="27" spans="2:3" x14ac:dyDescent="0.15">
      <c r="B27" s="270" t="s">
        <v>628</v>
      </c>
      <c r="C27" s="271">
        <v>34</v>
      </c>
    </row>
    <row r="28" spans="2:3" x14ac:dyDescent="0.15">
      <c r="B28" s="270" t="s">
        <v>629</v>
      </c>
      <c r="C28" s="271">
        <v>34</v>
      </c>
    </row>
    <row r="29" spans="2:3" x14ac:dyDescent="0.15">
      <c r="B29" s="270" t="s">
        <v>635</v>
      </c>
      <c r="C29" s="271">
        <v>15</v>
      </c>
    </row>
    <row r="30" spans="2:3" x14ac:dyDescent="0.15">
      <c r="B30" s="270" t="s">
        <v>642</v>
      </c>
      <c r="C30" s="271">
        <v>0</v>
      </c>
    </row>
    <row r="31" spans="2:3" x14ac:dyDescent="0.15">
      <c r="B31" s="270" t="s">
        <v>128</v>
      </c>
      <c r="C31" s="271">
        <v>3966</v>
      </c>
    </row>
    <row r="32" spans="2:3" x14ac:dyDescent="0.15">
      <c r="B32" s="270" t="s">
        <v>648</v>
      </c>
      <c r="C32" s="271">
        <v>2656</v>
      </c>
    </row>
    <row r="33" spans="2:3" x14ac:dyDescent="0.15">
      <c r="B33" s="680" t="s">
        <v>593</v>
      </c>
      <c r="C33" s="271">
        <f>SUM(C4:C32)</f>
        <v>20974</v>
      </c>
    </row>
  </sheetData>
  <phoneticPr fontId="15"/>
  <pageMargins left="0.7" right="0.7" top="0.75" bottom="0.75" header="0.3" footer="0.3"/>
  <pageSetup paperSize="9"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6">
    <tabColor rgb="FF00B0F0"/>
  </sheetPr>
  <dimension ref="B1:J27"/>
  <sheetViews>
    <sheetView zoomScaleNormal="100" zoomScaleSheetLayoutView="100" workbookViewId="0">
      <pane xSplit="2" ySplit="3" topLeftCell="C4" activePane="bottomRight" state="frozen"/>
      <selection pane="topRight" activeCell="C1" sqref="C1"/>
      <selection pane="bottomLeft" activeCell="A4" sqref="A4"/>
      <selection pane="bottomRight" activeCell="B1" sqref="B1"/>
    </sheetView>
  </sheetViews>
  <sheetFormatPr defaultColWidth="9" defaultRowHeight="13.5" x14ac:dyDescent="0.15"/>
  <cols>
    <col min="1" max="1" width="0.375" style="236" customWidth="1"/>
    <col min="2" max="2" width="9.375" style="236" customWidth="1"/>
    <col min="3" max="5" width="11.25" style="236" customWidth="1"/>
    <col min="6" max="6" width="2" style="236" customWidth="1"/>
    <col min="7" max="7" width="9.5" style="236" customWidth="1"/>
    <col min="8" max="10" width="11.25" style="236" customWidth="1"/>
    <col min="11" max="16384" width="9" style="236"/>
  </cols>
  <sheetData>
    <row r="1" spans="2:10" x14ac:dyDescent="0.15">
      <c r="B1" s="272" t="str">
        <f>"概況_第３３表　都道府県別建物火災1件当たりの焼損床面積"&amp;"【令和"&amp;IF(LEN(年の入力!$B$1-2018)&gt;=2,年の入力!$B$1-2018, DBCS(年の入力!$B$1-2018))&amp;"年】"</f>
        <v>概況_第３３表　都道府県別建物火災1件当たりの焼損床面積【令和５年】</v>
      </c>
    </row>
    <row r="2" spans="2:10" ht="2.25" customHeight="1" x14ac:dyDescent="0.15"/>
    <row r="3" spans="2:10" ht="53.25" customHeight="1" thickBot="1" x14ac:dyDescent="0.2">
      <c r="B3" s="265" t="s">
        <v>475</v>
      </c>
      <c r="C3" s="273" t="s">
        <v>305</v>
      </c>
      <c r="D3" s="273" t="s">
        <v>304</v>
      </c>
      <c r="E3" s="273" t="s">
        <v>303</v>
      </c>
      <c r="F3" s="274"/>
      <c r="G3" s="265" t="s">
        <v>475</v>
      </c>
      <c r="H3" s="273" t="s">
        <v>302</v>
      </c>
      <c r="I3" s="273" t="s">
        <v>301</v>
      </c>
      <c r="J3" s="273" t="s">
        <v>300</v>
      </c>
    </row>
    <row r="4" spans="2:10" ht="16.5" customHeight="1" thickTop="1" x14ac:dyDescent="0.15">
      <c r="B4" s="275" t="s">
        <v>116</v>
      </c>
      <c r="C4" s="239">
        <v>965</v>
      </c>
      <c r="D4" s="239">
        <v>60284</v>
      </c>
      <c r="E4" s="276">
        <v>62.470466000000002</v>
      </c>
      <c r="G4" s="275" t="s">
        <v>115</v>
      </c>
      <c r="H4" s="239">
        <v>198</v>
      </c>
      <c r="I4" s="239">
        <v>7844</v>
      </c>
      <c r="J4" s="276">
        <v>39.616160999999998</v>
      </c>
    </row>
    <row r="5" spans="2:10" ht="16.5" customHeight="1" x14ac:dyDescent="0.15">
      <c r="B5" s="266" t="s">
        <v>114</v>
      </c>
      <c r="C5" s="240">
        <v>284</v>
      </c>
      <c r="D5" s="240">
        <v>28021</v>
      </c>
      <c r="E5" s="277">
        <v>98.665492</v>
      </c>
      <c r="G5" s="266" t="s">
        <v>113</v>
      </c>
      <c r="H5" s="240">
        <v>314</v>
      </c>
      <c r="I5" s="240">
        <v>10493</v>
      </c>
      <c r="J5" s="277">
        <v>33.417197000000002</v>
      </c>
    </row>
    <row r="6" spans="2:10" ht="16.5" customHeight="1" x14ac:dyDescent="0.15">
      <c r="B6" s="266" t="s">
        <v>112</v>
      </c>
      <c r="C6" s="240">
        <v>213</v>
      </c>
      <c r="D6" s="240">
        <v>24808</v>
      </c>
      <c r="E6" s="277">
        <v>116.469483</v>
      </c>
      <c r="G6" s="266" t="s">
        <v>111</v>
      </c>
      <c r="H6" s="240">
        <v>1424</v>
      </c>
      <c r="I6" s="240">
        <v>30852</v>
      </c>
      <c r="J6" s="277">
        <v>21.6657303</v>
      </c>
    </row>
    <row r="7" spans="2:10" ht="16.5" customHeight="1" x14ac:dyDescent="0.15">
      <c r="B7" s="266" t="s">
        <v>110</v>
      </c>
      <c r="C7" s="240">
        <v>375</v>
      </c>
      <c r="D7" s="240">
        <v>21308</v>
      </c>
      <c r="E7" s="277">
        <v>56.821333000000003</v>
      </c>
      <c r="G7" s="266" t="s">
        <v>109</v>
      </c>
      <c r="H7" s="240">
        <v>813</v>
      </c>
      <c r="I7" s="240">
        <v>42817</v>
      </c>
      <c r="J7" s="277">
        <v>52.665436</v>
      </c>
    </row>
    <row r="8" spans="2:10" ht="16.5" customHeight="1" x14ac:dyDescent="0.15">
      <c r="B8" s="266" t="s">
        <v>108</v>
      </c>
      <c r="C8" s="240">
        <v>184</v>
      </c>
      <c r="D8" s="240">
        <v>21132</v>
      </c>
      <c r="E8" s="277">
        <v>114.847826</v>
      </c>
      <c r="G8" s="266" t="s">
        <v>107</v>
      </c>
      <c r="H8" s="240">
        <v>190</v>
      </c>
      <c r="I8" s="240">
        <v>9314</v>
      </c>
      <c r="J8" s="277">
        <v>49.021051999999997</v>
      </c>
    </row>
    <row r="9" spans="2:10" ht="16.5" customHeight="1" x14ac:dyDescent="0.15">
      <c r="B9" s="266" t="s">
        <v>106</v>
      </c>
      <c r="C9" s="240">
        <v>181</v>
      </c>
      <c r="D9" s="240">
        <v>19000</v>
      </c>
      <c r="E9" s="277">
        <v>104.972375</v>
      </c>
      <c r="G9" s="266" t="s">
        <v>105</v>
      </c>
      <c r="H9" s="240">
        <v>182</v>
      </c>
      <c r="I9" s="240">
        <v>9687</v>
      </c>
      <c r="J9" s="277">
        <v>53.225273999999999</v>
      </c>
    </row>
    <row r="10" spans="2:10" ht="16.5" customHeight="1" x14ac:dyDescent="0.15">
      <c r="B10" s="266" t="s">
        <v>104</v>
      </c>
      <c r="C10" s="240">
        <v>322</v>
      </c>
      <c r="D10" s="240">
        <v>35408</v>
      </c>
      <c r="E10" s="277">
        <v>109.962732</v>
      </c>
      <c r="G10" s="266" t="s">
        <v>103</v>
      </c>
      <c r="H10" s="240">
        <v>82</v>
      </c>
      <c r="I10" s="240">
        <v>11499</v>
      </c>
      <c r="J10" s="277">
        <v>140.231707</v>
      </c>
    </row>
    <row r="11" spans="2:10" ht="16.5" customHeight="1" x14ac:dyDescent="0.15">
      <c r="B11" s="266" t="s">
        <v>102</v>
      </c>
      <c r="C11" s="240">
        <v>618</v>
      </c>
      <c r="D11" s="240">
        <v>55270</v>
      </c>
      <c r="E11" s="277">
        <v>89.433655999999999</v>
      </c>
      <c r="G11" s="266" t="s">
        <v>101</v>
      </c>
      <c r="H11" s="240">
        <v>123</v>
      </c>
      <c r="I11" s="240">
        <v>10319</v>
      </c>
      <c r="J11" s="277">
        <v>83.894307999999995</v>
      </c>
    </row>
    <row r="12" spans="2:10" ht="16.5" customHeight="1" x14ac:dyDescent="0.15">
      <c r="B12" s="266" t="s">
        <v>100</v>
      </c>
      <c r="C12" s="240">
        <v>426</v>
      </c>
      <c r="D12" s="240">
        <v>22821</v>
      </c>
      <c r="E12" s="277">
        <v>53.570422000000001</v>
      </c>
      <c r="G12" s="266" t="s">
        <v>99</v>
      </c>
      <c r="H12" s="240">
        <v>331</v>
      </c>
      <c r="I12" s="240">
        <v>26971</v>
      </c>
      <c r="J12" s="277">
        <v>81.483383000000003</v>
      </c>
    </row>
    <row r="13" spans="2:10" ht="16.5" customHeight="1" x14ac:dyDescent="0.15">
      <c r="B13" s="266" t="s">
        <v>98</v>
      </c>
      <c r="C13" s="240">
        <v>370</v>
      </c>
      <c r="D13" s="240">
        <v>27506</v>
      </c>
      <c r="E13" s="277">
        <v>74.340540000000004</v>
      </c>
      <c r="G13" s="266" t="s">
        <v>97</v>
      </c>
      <c r="H13" s="240">
        <v>401</v>
      </c>
      <c r="I13" s="240">
        <v>20644</v>
      </c>
      <c r="J13" s="277">
        <v>51.481296</v>
      </c>
    </row>
    <row r="14" spans="2:10" ht="16.5" customHeight="1" x14ac:dyDescent="0.15">
      <c r="B14" s="266" t="s">
        <v>96</v>
      </c>
      <c r="C14" s="240">
        <v>1062</v>
      </c>
      <c r="D14" s="240">
        <v>42353</v>
      </c>
      <c r="E14" s="277">
        <v>39.880414299999998</v>
      </c>
      <c r="G14" s="266" t="s">
        <v>95</v>
      </c>
      <c r="H14" s="240">
        <v>238</v>
      </c>
      <c r="I14" s="240">
        <v>15278</v>
      </c>
      <c r="J14" s="277">
        <v>64.193276999999995</v>
      </c>
    </row>
    <row r="15" spans="2:10" ht="16.5" customHeight="1" x14ac:dyDescent="0.15">
      <c r="B15" s="266" t="s">
        <v>94</v>
      </c>
      <c r="C15" s="240">
        <v>983</v>
      </c>
      <c r="D15" s="240">
        <v>50602</v>
      </c>
      <c r="E15" s="277">
        <v>51.477110000000003</v>
      </c>
      <c r="G15" s="266" t="s">
        <v>93</v>
      </c>
      <c r="H15" s="240">
        <v>102</v>
      </c>
      <c r="I15" s="240">
        <v>7363</v>
      </c>
      <c r="J15" s="277">
        <v>72.186273999999997</v>
      </c>
    </row>
    <row r="16" spans="2:10" ht="16.5" customHeight="1" x14ac:dyDescent="0.15">
      <c r="B16" s="266" t="s">
        <v>92</v>
      </c>
      <c r="C16" s="240">
        <v>3077</v>
      </c>
      <c r="D16" s="240">
        <v>18290</v>
      </c>
      <c r="E16" s="277">
        <v>5.9441012999999998</v>
      </c>
      <c r="G16" s="266" t="s">
        <v>91</v>
      </c>
      <c r="H16" s="240">
        <v>180</v>
      </c>
      <c r="I16" s="240">
        <v>13989</v>
      </c>
      <c r="J16" s="277">
        <v>77.716666000000004</v>
      </c>
    </row>
    <row r="17" spans="2:10" ht="16.5" customHeight="1" x14ac:dyDescent="0.15">
      <c r="B17" s="266" t="s">
        <v>90</v>
      </c>
      <c r="C17" s="240">
        <v>1246</v>
      </c>
      <c r="D17" s="240">
        <v>28272</v>
      </c>
      <c r="E17" s="277">
        <v>22.690208599999998</v>
      </c>
      <c r="G17" s="266" t="s">
        <v>89</v>
      </c>
      <c r="H17" s="240">
        <v>214</v>
      </c>
      <c r="I17" s="240">
        <v>18190</v>
      </c>
      <c r="J17" s="277">
        <v>85</v>
      </c>
    </row>
    <row r="18" spans="2:10" ht="16.5" customHeight="1" x14ac:dyDescent="0.15">
      <c r="B18" s="266" t="s">
        <v>88</v>
      </c>
      <c r="C18" s="240">
        <v>372</v>
      </c>
      <c r="D18" s="240">
        <v>30191</v>
      </c>
      <c r="E18" s="277">
        <v>81.158602000000002</v>
      </c>
      <c r="G18" s="266" t="s">
        <v>87</v>
      </c>
      <c r="H18" s="240">
        <v>129</v>
      </c>
      <c r="I18" s="240">
        <v>9408</v>
      </c>
      <c r="J18" s="277">
        <v>72.930232000000004</v>
      </c>
    </row>
    <row r="19" spans="2:10" ht="16.5" customHeight="1" x14ac:dyDescent="0.15">
      <c r="B19" s="266" t="s">
        <v>86</v>
      </c>
      <c r="C19" s="240">
        <v>124</v>
      </c>
      <c r="D19" s="240">
        <v>10500</v>
      </c>
      <c r="E19" s="277">
        <v>84.677419</v>
      </c>
      <c r="G19" s="266" t="s">
        <v>85</v>
      </c>
      <c r="H19" s="240">
        <v>739</v>
      </c>
      <c r="I19" s="240">
        <v>29362</v>
      </c>
      <c r="J19" s="277">
        <v>39.73207</v>
      </c>
    </row>
    <row r="20" spans="2:10" ht="16.5" customHeight="1" x14ac:dyDescent="0.15">
      <c r="B20" s="266" t="s">
        <v>84</v>
      </c>
      <c r="C20" s="240">
        <v>146</v>
      </c>
      <c r="D20" s="240">
        <v>10951</v>
      </c>
      <c r="E20" s="277">
        <v>75.006849000000003</v>
      </c>
      <c r="G20" s="266" t="s">
        <v>83</v>
      </c>
      <c r="H20" s="240">
        <v>120</v>
      </c>
      <c r="I20" s="240">
        <v>10082</v>
      </c>
      <c r="J20" s="277">
        <v>84.016666000000001</v>
      </c>
    </row>
    <row r="21" spans="2:10" ht="16.5" customHeight="1" x14ac:dyDescent="0.15">
      <c r="B21" s="266" t="s">
        <v>82</v>
      </c>
      <c r="C21" s="240">
        <v>98</v>
      </c>
      <c r="D21" s="240">
        <v>17335</v>
      </c>
      <c r="E21" s="277">
        <v>176.887755</v>
      </c>
      <c r="G21" s="266" t="s">
        <v>81</v>
      </c>
      <c r="H21" s="240">
        <v>197</v>
      </c>
      <c r="I21" s="240">
        <v>10774</v>
      </c>
      <c r="J21" s="277">
        <v>54.690354999999997</v>
      </c>
    </row>
    <row r="22" spans="2:10" ht="16.5" customHeight="1" x14ac:dyDescent="0.15">
      <c r="B22" s="266" t="s">
        <v>80</v>
      </c>
      <c r="C22" s="240">
        <v>174</v>
      </c>
      <c r="D22" s="240">
        <v>11609</v>
      </c>
      <c r="E22" s="277">
        <v>66.718389999999999</v>
      </c>
      <c r="G22" s="266" t="s">
        <v>79</v>
      </c>
      <c r="H22" s="240">
        <v>266</v>
      </c>
      <c r="I22" s="240">
        <v>15042</v>
      </c>
      <c r="J22" s="277">
        <v>56.548872000000003</v>
      </c>
    </row>
    <row r="23" spans="2:10" ht="16.5" customHeight="1" x14ac:dyDescent="0.15">
      <c r="B23" s="266" t="s">
        <v>78</v>
      </c>
      <c r="C23" s="240">
        <v>354</v>
      </c>
      <c r="D23" s="240">
        <v>27660</v>
      </c>
      <c r="E23" s="277">
        <v>78.135593</v>
      </c>
      <c r="G23" s="266" t="s">
        <v>77</v>
      </c>
      <c r="H23" s="240">
        <v>198</v>
      </c>
      <c r="I23" s="240">
        <v>13813</v>
      </c>
      <c r="J23" s="277">
        <v>69.762625999999997</v>
      </c>
    </row>
    <row r="24" spans="2:10" ht="16.5" customHeight="1" x14ac:dyDescent="0.15">
      <c r="B24" s="266" t="s">
        <v>76</v>
      </c>
      <c r="C24" s="240">
        <v>354</v>
      </c>
      <c r="D24" s="240">
        <v>18542</v>
      </c>
      <c r="E24" s="277">
        <v>52.378531000000002</v>
      </c>
      <c r="G24" s="266" t="s">
        <v>75</v>
      </c>
      <c r="H24" s="240">
        <v>217</v>
      </c>
      <c r="I24" s="240">
        <v>14124</v>
      </c>
      <c r="J24" s="277">
        <v>65.087557000000004</v>
      </c>
    </row>
    <row r="25" spans="2:10" ht="16.5" customHeight="1" x14ac:dyDescent="0.15">
      <c r="B25" s="266" t="s">
        <v>74</v>
      </c>
      <c r="C25" s="240">
        <v>521</v>
      </c>
      <c r="D25" s="240">
        <v>26611</v>
      </c>
      <c r="E25" s="277">
        <v>51.076774999999998</v>
      </c>
      <c r="G25" s="266" t="s">
        <v>73</v>
      </c>
      <c r="H25" s="240">
        <v>296</v>
      </c>
      <c r="I25" s="240">
        <v>16903</v>
      </c>
      <c r="J25" s="277">
        <v>57.104728999999999</v>
      </c>
    </row>
    <row r="26" spans="2:10" ht="16.5" customHeight="1" thickBot="1" x14ac:dyDescent="0.2">
      <c r="B26" s="266" t="s">
        <v>72</v>
      </c>
      <c r="C26" s="240">
        <v>1080</v>
      </c>
      <c r="D26" s="240">
        <v>37676</v>
      </c>
      <c r="E26" s="277">
        <v>34.885185100000001</v>
      </c>
      <c r="G26" s="278" t="s">
        <v>71</v>
      </c>
      <c r="H26" s="243">
        <v>213</v>
      </c>
      <c r="I26" s="243">
        <v>4683</v>
      </c>
      <c r="J26" s="279">
        <v>21.985914999999999</v>
      </c>
    </row>
    <row r="27" spans="2:10" ht="16.5" customHeight="1" thickTop="1" x14ac:dyDescent="0.15">
      <c r="B27" s="266" t="s">
        <v>70</v>
      </c>
      <c r="C27" s="240">
        <v>278</v>
      </c>
      <c r="D27" s="240">
        <v>16839</v>
      </c>
      <c r="E27" s="277">
        <v>60.571942</v>
      </c>
      <c r="G27" s="280" t="s">
        <v>34</v>
      </c>
      <c r="H27" s="239">
        <v>20974</v>
      </c>
      <c r="I27" s="239">
        <v>1022440</v>
      </c>
      <c r="J27" s="276">
        <v>48.747973680000001</v>
      </c>
    </row>
  </sheetData>
  <phoneticPr fontId="15"/>
  <pageMargins left="0.7" right="0.7" top="0.75" bottom="0.75" header="0.3" footer="0.3"/>
  <pageSetup paperSize="9"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00B0F0"/>
  </sheetPr>
  <dimension ref="B1:G24"/>
  <sheetViews>
    <sheetView zoomScaleNormal="100" zoomScaleSheetLayoutView="100" workbookViewId="0">
      <selection activeCell="B1" sqref="B1"/>
    </sheetView>
  </sheetViews>
  <sheetFormatPr defaultColWidth="9" defaultRowHeight="13.5" x14ac:dyDescent="0.15"/>
  <cols>
    <col min="1" max="1" width="0.375" style="6" customWidth="1"/>
    <col min="2" max="7" width="12.5" style="6" customWidth="1"/>
    <col min="8" max="16384" width="9" style="6"/>
  </cols>
  <sheetData>
    <row r="1" spans="2:7" x14ac:dyDescent="0.15">
      <c r="B1" s="352" t="str">
        <f>"概況_第３４表　建物火災の湿度別延焼状況"&amp;"【令和"&amp;IF(LEN(年の入力!$B$1-2018)&gt;=2,年の入力!$B$1-2018, DBCS(年の入力!$B$1-2018))&amp;"年】"</f>
        <v>概況_第３４表　建物火災の湿度別延焼状況【令和５年】</v>
      </c>
    </row>
    <row r="2" spans="2:7" ht="2.25" customHeight="1" x14ac:dyDescent="0.15"/>
    <row r="3" spans="2:7" ht="40.5" x14ac:dyDescent="0.15">
      <c r="B3" s="283" t="s">
        <v>521</v>
      </c>
      <c r="C3" s="283" t="s">
        <v>522</v>
      </c>
      <c r="D3" s="284" t="s">
        <v>523</v>
      </c>
      <c r="E3" s="233" t="s">
        <v>54</v>
      </c>
      <c r="F3" s="233" t="s">
        <v>293</v>
      </c>
      <c r="G3" s="284" t="s">
        <v>524</v>
      </c>
    </row>
    <row r="4" spans="2:7" x14ac:dyDescent="0.15">
      <c r="B4" s="234" t="s">
        <v>501</v>
      </c>
      <c r="C4" s="281">
        <v>22.580645000000001</v>
      </c>
      <c r="D4" s="281">
        <v>37.774192999999997</v>
      </c>
      <c r="E4" s="282">
        <v>31</v>
      </c>
      <c r="F4" s="282">
        <v>7</v>
      </c>
      <c r="G4" s="282">
        <v>1171</v>
      </c>
    </row>
    <row r="5" spans="2:7" x14ac:dyDescent="0.15">
      <c r="B5" s="234" t="s">
        <v>502</v>
      </c>
      <c r="C5" s="281">
        <v>40</v>
      </c>
      <c r="D5" s="281">
        <v>58.9</v>
      </c>
      <c r="E5" s="282">
        <v>10</v>
      </c>
      <c r="F5" s="282">
        <v>4</v>
      </c>
      <c r="G5" s="282">
        <v>589</v>
      </c>
    </row>
    <row r="6" spans="2:7" x14ac:dyDescent="0.15">
      <c r="B6" s="234" t="s">
        <v>503</v>
      </c>
      <c r="C6" s="281">
        <v>26.666665999999999</v>
      </c>
      <c r="D6" s="281">
        <v>66.733333000000002</v>
      </c>
      <c r="E6" s="282">
        <v>30</v>
      </c>
      <c r="F6" s="282">
        <v>8</v>
      </c>
      <c r="G6" s="282">
        <v>2002</v>
      </c>
    </row>
    <row r="7" spans="2:7" x14ac:dyDescent="0.15">
      <c r="B7" s="234" t="s">
        <v>504</v>
      </c>
      <c r="C7" s="281">
        <v>27.678571000000002</v>
      </c>
      <c r="D7" s="281">
        <v>69.866071000000005</v>
      </c>
      <c r="E7" s="282">
        <v>112</v>
      </c>
      <c r="F7" s="282">
        <v>31</v>
      </c>
      <c r="G7" s="282">
        <v>7825</v>
      </c>
    </row>
    <row r="8" spans="2:7" x14ac:dyDescent="0.15">
      <c r="B8" s="234" t="s">
        <v>505</v>
      </c>
      <c r="C8" s="281">
        <v>23.529411</v>
      </c>
      <c r="D8" s="281">
        <v>43.147058000000001</v>
      </c>
      <c r="E8" s="282">
        <v>204</v>
      </c>
      <c r="F8" s="282">
        <v>48</v>
      </c>
      <c r="G8" s="282">
        <v>8802</v>
      </c>
    </row>
    <row r="9" spans="2:7" x14ac:dyDescent="0.15">
      <c r="B9" s="234" t="s">
        <v>506</v>
      </c>
      <c r="C9" s="281">
        <v>24.087591</v>
      </c>
      <c r="D9" s="281">
        <v>62.89781</v>
      </c>
      <c r="E9" s="282">
        <v>411</v>
      </c>
      <c r="F9" s="282">
        <v>99</v>
      </c>
      <c r="G9" s="282">
        <v>25851</v>
      </c>
    </row>
    <row r="10" spans="2:7" x14ac:dyDescent="0.15">
      <c r="B10" s="234" t="s">
        <v>507</v>
      </c>
      <c r="C10" s="281">
        <v>23.801065000000001</v>
      </c>
      <c r="D10" s="281">
        <v>47.305506000000001</v>
      </c>
      <c r="E10" s="282">
        <v>563</v>
      </c>
      <c r="F10" s="282">
        <v>134</v>
      </c>
      <c r="G10" s="282">
        <v>26633</v>
      </c>
    </row>
    <row r="11" spans="2:7" x14ac:dyDescent="0.15">
      <c r="B11" s="234" t="s">
        <v>508</v>
      </c>
      <c r="C11" s="281">
        <v>19.586373999999999</v>
      </c>
      <c r="D11" s="281">
        <v>35.979317999999999</v>
      </c>
      <c r="E11" s="282">
        <v>822</v>
      </c>
      <c r="F11" s="282">
        <v>161</v>
      </c>
      <c r="G11" s="282">
        <v>29575</v>
      </c>
    </row>
    <row r="12" spans="2:7" x14ac:dyDescent="0.15">
      <c r="B12" s="234" t="s">
        <v>509</v>
      </c>
      <c r="C12" s="281">
        <v>18.452380900000001</v>
      </c>
      <c r="D12" s="281">
        <v>38.178571400000003</v>
      </c>
      <c r="E12" s="282">
        <v>1008</v>
      </c>
      <c r="F12" s="282">
        <v>186</v>
      </c>
      <c r="G12" s="282">
        <v>38484</v>
      </c>
    </row>
    <row r="13" spans="2:7" x14ac:dyDescent="0.15">
      <c r="B13" s="234" t="s">
        <v>510</v>
      </c>
      <c r="C13" s="281">
        <v>17.150956699999998</v>
      </c>
      <c r="D13" s="281">
        <v>40.948972300000001</v>
      </c>
      <c r="E13" s="282">
        <v>1411</v>
      </c>
      <c r="F13" s="282">
        <v>242</v>
      </c>
      <c r="G13" s="282">
        <v>57779</v>
      </c>
    </row>
    <row r="14" spans="2:7" x14ac:dyDescent="0.15">
      <c r="B14" s="234" t="s">
        <v>511</v>
      </c>
      <c r="C14" s="281">
        <v>17.281780900000001</v>
      </c>
      <c r="D14" s="281">
        <v>37.590509599999997</v>
      </c>
      <c r="E14" s="282">
        <v>1707</v>
      </c>
      <c r="F14" s="282">
        <v>295</v>
      </c>
      <c r="G14" s="282">
        <v>64167</v>
      </c>
    </row>
    <row r="15" spans="2:7" x14ac:dyDescent="0.15">
      <c r="B15" s="234" t="s">
        <v>512</v>
      </c>
      <c r="C15" s="281">
        <v>17.265795199999999</v>
      </c>
      <c r="D15" s="281">
        <v>53.006535900000003</v>
      </c>
      <c r="E15" s="282">
        <v>1836</v>
      </c>
      <c r="F15" s="282">
        <v>317</v>
      </c>
      <c r="G15" s="282">
        <v>97320</v>
      </c>
    </row>
    <row r="16" spans="2:7" x14ac:dyDescent="0.15">
      <c r="B16" s="234" t="s">
        <v>513</v>
      </c>
      <c r="C16" s="281">
        <v>15.151515099999999</v>
      </c>
      <c r="D16" s="281">
        <v>40.269005800000002</v>
      </c>
      <c r="E16" s="282">
        <v>1881</v>
      </c>
      <c r="F16" s="282">
        <v>285</v>
      </c>
      <c r="G16" s="282">
        <v>75746</v>
      </c>
    </row>
    <row r="17" spans="2:7" x14ac:dyDescent="0.15">
      <c r="B17" s="234" t="s">
        <v>514</v>
      </c>
      <c r="C17" s="281">
        <v>15.5995934</v>
      </c>
      <c r="D17" s="281">
        <v>44.599593400000003</v>
      </c>
      <c r="E17" s="282">
        <v>1968</v>
      </c>
      <c r="F17" s="282">
        <v>307</v>
      </c>
      <c r="G17" s="282">
        <v>87772</v>
      </c>
    </row>
    <row r="18" spans="2:7" x14ac:dyDescent="0.15">
      <c r="B18" s="234" t="s">
        <v>515</v>
      </c>
      <c r="C18" s="281">
        <v>15.5328798</v>
      </c>
      <c r="D18" s="281">
        <v>44.667233500000002</v>
      </c>
      <c r="E18" s="282">
        <v>1764</v>
      </c>
      <c r="F18" s="282">
        <v>274</v>
      </c>
      <c r="G18" s="282">
        <v>78793</v>
      </c>
    </row>
    <row r="19" spans="2:7" x14ac:dyDescent="0.15">
      <c r="B19" s="234" t="s">
        <v>516</v>
      </c>
      <c r="C19" s="281">
        <v>14.9819494</v>
      </c>
      <c r="D19" s="281">
        <v>48.324909699999999</v>
      </c>
      <c r="E19" s="282">
        <v>1662</v>
      </c>
      <c r="F19" s="282">
        <v>249</v>
      </c>
      <c r="G19" s="282">
        <v>80316</v>
      </c>
    </row>
    <row r="20" spans="2:7" x14ac:dyDescent="0.15">
      <c r="B20" s="234" t="s">
        <v>517</v>
      </c>
      <c r="C20" s="281">
        <v>18.311874100000001</v>
      </c>
      <c r="D20" s="281">
        <v>61.846208799999999</v>
      </c>
      <c r="E20" s="282">
        <v>1398</v>
      </c>
      <c r="F20" s="282">
        <v>256</v>
      </c>
      <c r="G20" s="282">
        <v>86461</v>
      </c>
    </row>
    <row r="21" spans="2:7" x14ac:dyDescent="0.15">
      <c r="B21" s="234" t="s">
        <v>518</v>
      </c>
      <c r="C21" s="281">
        <v>16.872110899999999</v>
      </c>
      <c r="D21" s="281">
        <v>55.861325100000002</v>
      </c>
      <c r="E21" s="282">
        <v>1298</v>
      </c>
      <c r="F21" s="282">
        <v>219</v>
      </c>
      <c r="G21" s="282">
        <v>72508</v>
      </c>
    </row>
    <row r="22" spans="2:7" x14ac:dyDescent="0.15">
      <c r="B22" s="234" t="s">
        <v>519</v>
      </c>
      <c r="C22" s="281">
        <v>17.667536900000002</v>
      </c>
      <c r="D22" s="281">
        <v>60.510879000000003</v>
      </c>
      <c r="E22" s="282">
        <v>1149</v>
      </c>
      <c r="F22" s="282">
        <v>203</v>
      </c>
      <c r="G22" s="282">
        <v>69527</v>
      </c>
    </row>
    <row r="23" spans="2:7" x14ac:dyDescent="0.15">
      <c r="B23" s="234" t="s">
        <v>520</v>
      </c>
      <c r="C23" s="281">
        <v>19.4155844</v>
      </c>
      <c r="D23" s="281">
        <v>69.655194800000004</v>
      </c>
      <c r="E23" s="282">
        <v>1540</v>
      </c>
      <c r="F23" s="282">
        <v>299</v>
      </c>
      <c r="G23" s="282">
        <v>107269</v>
      </c>
    </row>
    <row r="24" spans="2:7" x14ac:dyDescent="0.15">
      <c r="B24" s="234" t="s">
        <v>343</v>
      </c>
      <c r="C24" s="281">
        <v>5.9171589999999998</v>
      </c>
      <c r="D24" s="281">
        <v>22.781065000000002</v>
      </c>
      <c r="E24" s="282">
        <v>169</v>
      </c>
      <c r="F24" s="282">
        <v>10</v>
      </c>
      <c r="G24" s="282">
        <v>3850</v>
      </c>
    </row>
  </sheetData>
  <phoneticPr fontId="15"/>
  <pageMargins left="0.7" right="0.7" top="0.75" bottom="0.75" header="0.3" footer="0.3"/>
  <pageSetup paperSize="9"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7">
    <tabColor rgb="FF00B0F0"/>
  </sheetPr>
  <dimension ref="B1:P18"/>
  <sheetViews>
    <sheetView zoomScaleNormal="100" zoomScaleSheetLayoutView="100" workbookViewId="0">
      <selection activeCell="B1" sqref="B1"/>
    </sheetView>
  </sheetViews>
  <sheetFormatPr defaultColWidth="9" defaultRowHeight="13.5" x14ac:dyDescent="0.15"/>
  <cols>
    <col min="1" max="1" width="0.375" style="236" customWidth="1"/>
    <col min="2" max="2" width="9" style="236"/>
    <col min="3" max="3" width="20.625" style="236" customWidth="1"/>
    <col min="4" max="16" width="7" style="236" customWidth="1"/>
    <col min="17" max="16384" width="9" style="236"/>
  </cols>
  <sheetData>
    <row r="1" spans="2:16" x14ac:dyDescent="0.15">
      <c r="B1" s="236" t="str">
        <f>"概況_第３５表　建物火災の放水開始時間別焼損状況"&amp;"【令和"&amp;IF(LEN(年の入力!$B$1-2018)&gt;=2,年の入力!$B$1-2018, DBCS(年の入力!$B$1-2018))&amp;"年】"</f>
        <v>概況_第３５表　建物火災の放水開始時間別焼損状況【令和５年】</v>
      </c>
    </row>
    <row r="2" spans="2:16" ht="2.25" customHeight="1" x14ac:dyDescent="0.15"/>
    <row r="3" spans="2:16" ht="30" customHeight="1" x14ac:dyDescent="0.15">
      <c r="B3" s="545"/>
      <c r="C3" s="546"/>
      <c r="D3" s="544" t="s">
        <v>314</v>
      </c>
      <c r="E3" s="545"/>
      <c r="F3" s="545"/>
      <c r="G3" s="558" t="s">
        <v>313</v>
      </c>
      <c r="H3" s="545"/>
      <c r="I3" s="546"/>
      <c r="J3" s="557" t="s">
        <v>312</v>
      </c>
      <c r="K3" s="545"/>
      <c r="L3" s="546"/>
      <c r="M3" s="557" t="s">
        <v>311</v>
      </c>
      <c r="N3" s="545"/>
      <c r="O3" s="546"/>
      <c r="P3" s="544" t="s">
        <v>310</v>
      </c>
    </row>
    <row r="4" spans="2:16" ht="14.25" customHeight="1" thickBot="1" x14ac:dyDescent="0.2">
      <c r="B4" s="549"/>
      <c r="C4" s="553"/>
      <c r="D4" s="285" t="s">
        <v>156</v>
      </c>
      <c r="E4" s="265" t="s">
        <v>309</v>
      </c>
      <c r="F4" s="265" t="s">
        <v>308</v>
      </c>
      <c r="G4" s="286" t="s">
        <v>156</v>
      </c>
      <c r="H4" s="265" t="s">
        <v>309</v>
      </c>
      <c r="I4" s="287" t="s">
        <v>308</v>
      </c>
      <c r="J4" s="285" t="s">
        <v>156</v>
      </c>
      <c r="K4" s="265" t="s">
        <v>309</v>
      </c>
      <c r="L4" s="287" t="s">
        <v>308</v>
      </c>
      <c r="M4" s="285" t="s">
        <v>156</v>
      </c>
      <c r="N4" s="265" t="s">
        <v>309</v>
      </c>
      <c r="O4" s="287" t="s">
        <v>308</v>
      </c>
      <c r="P4" s="551"/>
    </row>
    <row r="5" spans="2:16" ht="21" customHeight="1" thickTop="1" x14ac:dyDescent="0.15">
      <c r="B5" s="554" t="s">
        <v>462</v>
      </c>
      <c r="C5" s="249" t="s">
        <v>525</v>
      </c>
      <c r="D5" s="250">
        <v>15</v>
      </c>
      <c r="E5" s="239">
        <v>10</v>
      </c>
      <c r="F5" s="239">
        <v>5</v>
      </c>
      <c r="G5" s="288">
        <v>62.066665999999998</v>
      </c>
      <c r="H5" s="252">
        <v>67.5</v>
      </c>
      <c r="I5" s="289">
        <v>51.2</v>
      </c>
      <c r="J5" s="290">
        <v>5.0666659999999997</v>
      </c>
      <c r="K5" s="252">
        <v>7.6</v>
      </c>
      <c r="L5" s="289">
        <v>0</v>
      </c>
      <c r="M5" s="290">
        <v>3.0666660000000001</v>
      </c>
      <c r="N5" s="252">
        <v>3.4</v>
      </c>
      <c r="O5" s="289">
        <v>2.4</v>
      </c>
      <c r="P5" s="291">
        <v>33.333333000000003</v>
      </c>
    </row>
    <row r="6" spans="2:16" ht="21" customHeight="1" x14ac:dyDescent="0.15">
      <c r="B6" s="545"/>
      <c r="C6" s="246" t="s">
        <v>526</v>
      </c>
      <c r="D6" s="255">
        <v>22</v>
      </c>
      <c r="E6" s="240">
        <v>17</v>
      </c>
      <c r="F6" s="240">
        <v>5</v>
      </c>
      <c r="G6" s="292">
        <v>124.272727</v>
      </c>
      <c r="H6" s="257">
        <v>141.82352900000001</v>
      </c>
      <c r="I6" s="293">
        <v>64.599999999999994</v>
      </c>
      <c r="J6" s="294">
        <v>12.318180999999999</v>
      </c>
      <c r="K6" s="257">
        <v>12.352941</v>
      </c>
      <c r="L6" s="293">
        <v>12.2</v>
      </c>
      <c r="M6" s="294">
        <v>5.6363630000000002</v>
      </c>
      <c r="N6" s="257">
        <v>5.5882350000000001</v>
      </c>
      <c r="O6" s="293">
        <v>5.8</v>
      </c>
      <c r="P6" s="295">
        <v>36.363636</v>
      </c>
    </row>
    <row r="7" spans="2:16" ht="21" customHeight="1" x14ac:dyDescent="0.15">
      <c r="B7" s="545"/>
      <c r="C7" s="246" t="s">
        <v>527</v>
      </c>
      <c r="D7" s="255">
        <v>58</v>
      </c>
      <c r="E7" s="240">
        <v>37</v>
      </c>
      <c r="F7" s="240">
        <v>21</v>
      </c>
      <c r="G7" s="292">
        <v>24.310344000000001</v>
      </c>
      <c r="H7" s="257">
        <v>22.945944999999998</v>
      </c>
      <c r="I7" s="293">
        <v>26.714285</v>
      </c>
      <c r="J7" s="294">
        <v>8.5172410000000003</v>
      </c>
      <c r="K7" s="257">
        <v>9.27027</v>
      </c>
      <c r="L7" s="293">
        <v>7.1904760000000003</v>
      </c>
      <c r="M7" s="294">
        <v>2.637931</v>
      </c>
      <c r="N7" s="257">
        <v>2.5135130000000001</v>
      </c>
      <c r="O7" s="293">
        <v>2.8571420000000001</v>
      </c>
      <c r="P7" s="295">
        <v>18.965516999999998</v>
      </c>
    </row>
    <row r="8" spans="2:16" ht="21" customHeight="1" x14ac:dyDescent="0.15">
      <c r="B8" s="545"/>
      <c r="C8" s="246" t="s">
        <v>528</v>
      </c>
      <c r="D8" s="255">
        <v>137</v>
      </c>
      <c r="E8" s="240">
        <v>87</v>
      </c>
      <c r="F8" s="240">
        <v>50</v>
      </c>
      <c r="G8" s="292">
        <v>52.014597999999999</v>
      </c>
      <c r="H8" s="257">
        <v>52.436781000000003</v>
      </c>
      <c r="I8" s="293">
        <v>51.28</v>
      </c>
      <c r="J8" s="294">
        <v>13.021896999999999</v>
      </c>
      <c r="K8" s="257">
        <v>13.586206000000001</v>
      </c>
      <c r="L8" s="293">
        <v>12.04</v>
      </c>
      <c r="M8" s="294">
        <v>3.189781</v>
      </c>
      <c r="N8" s="257">
        <v>3.2528730000000001</v>
      </c>
      <c r="O8" s="293">
        <v>3.08</v>
      </c>
      <c r="P8" s="295">
        <v>25.547445</v>
      </c>
    </row>
    <row r="9" spans="2:16" ht="21" customHeight="1" x14ac:dyDescent="0.15">
      <c r="B9" s="545"/>
      <c r="C9" s="246" t="s">
        <v>529</v>
      </c>
      <c r="D9" s="255">
        <v>269</v>
      </c>
      <c r="E9" s="240">
        <v>161</v>
      </c>
      <c r="F9" s="240">
        <v>108</v>
      </c>
      <c r="G9" s="292">
        <v>54.115240999999997</v>
      </c>
      <c r="H9" s="257">
        <v>61.968944</v>
      </c>
      <c r="I9" s="293">
        <v>42.407406999999999</v>
      </c>
      <c r="J9" s="294">
        <v>11.327137</v>
      </c>
      <c r="K9" s="257">
        <v>9.8447200000000006</v>
      </c>
      <c r="L9" s="293">
        <v>13.537037</v>
      </c>
      <c r="M9" s="294">
        <v>3.182156</v>
      </c>
      <c r="N9" s="257">
        <v>3.298136</v>
      </c>
      <c r="O9" s="293">
        <v>3.0092590000000001</v>
      </c>
      <c r="P9" s="295">
        <v>27.881039999999999</v>
      </c>
    </row>
    <row r="10" spans="2:16" ht="21" customHeight="1" x14ac:dyDescent="0.15">
      <c r="B10" s="545"/>
      <c r="C10" s="246" t="s">
        <v>530</v>
      </c>
      <c r="D10" s="255">
        <v>3554</v>
      </c>
      <c r="E10" s="240">
        <v>2312</v>
      </c>
      <c r="F10" s="240">
        <v>1242</v>
      </c>
      <c r="G10" s="292">
        <v>78.663477700000001</v>
      </c>
      <c r="H10" s="257">
        <v>74.275951500000005</v>
      </c>
      <c r="I10" s="293">
        <v>86.830917799999995</v>
      </c>
      <c r="J10" s="294">
        <v>11.496060699999999</v>
      </c>
      <c r="K10" s="257">
        <v>10.9009515</v>
      </c>
      <c r="L10" s="293">
        <v>12.603864700000001</v>
      </c>
      <c r="M10" s="294">
        <v>3.5371412000000002</v>
      </c>
      <c r="N10" s="257">
        <v>3.4623702000000001</v>
      </c>
      <c r="O10" s="293">
        <v>3.6763284999999999</v>
      </c>
      <c r="P10" s="295">
        <v>33.398986999999998</v>
      </c>
    </row>
    <row r="11" spans="2:16" ht="21" customHeight="1" x14ac:dyDescent="0.15">
      <c r="B11" s="545"/>
      <c r="C11" s="246" t="s">
        <v>531</v>
      </c>
      <c r="D11" s="255">
        <v>3714</v>
      </c>
      <c r="E11" s="240">
        <v>2324</v>
      </c>
      <c r="F11" s="240">
        <v>1390</v>
      </c>
      <c r="G11" s="292">
        <v>105.8877221</v>
      </c>
      <c r="H11" s="257">
        <v>97.027538699999994</v>
      </c>
      <c r="I11" s="293">
        <v>120.70143880000001</v>
      </c>
      <c r="J11" s="294">
        <v>12.4833064</v>
      </c>
      <c r="K11" s="257">
        <v>12.7999139</v>
      </c>
      <c r="L11" s="293">
        <v>11.9539568</v>
      </c>
      <c r="M11" s="294">
        <v>3.7137856</v>
      </c>
      <c r="N11" s="257">
        <v>3.5202236999999998</v>
      </c>
      <c r="O11" s="293">
        <v>4.0374100000000004</v>
      </c>
      <c r="P11" s="295">
        <v>37.7490576</v>
      </c>
    </row>
    <row r="12" spans="2:16" ht="21" customHeight="1" x14ac:dyDescent="0.15">
      <c r="B12" s="545"/>
      <c r="C12" s="246" t="s">
        <v>532</v>
      </c>
      <c r="D12" s="255">
        <v>1313</v>
      </c>
      <c r="E12" s="240">
        <v>761</v>
      </c>
      <c r="F12" s="240">
        <v>552</v>
      </c>
      <c r="G12" s="292">
        <v>131.09596339999999</v>
      </c>
      <c r="H12" s="257">
        <v>137.19316599999999</v>
      </c>
      <c r="I12" s="293">
        <v>122.690217</v>
      </c>
      <c r="J12" s="294">
        <v>9.5262756999999993</v>
      </c>
      <c r="K12" s="257">
        <v>9.105124</v>
      </c>
      <c r="L12" s="293">
        <v>10.106884000000001</v>
      </c>
      <c r="M12" s="294">
        <v>3.8217821000000001</v>
      </c>
      <c r="N12" s="257">
        <v>3.8501970000000001</v>
      </c>
      <c r="O12" s="293">
        <v>3.7826080000000002</v>
      </c>
      <c r="P12" s="295">
        <v>38.385376899999997</v>
      </c>
    </row>
    <row r="13" spans="2:16" ht="21" customHeight="1" x14ac:dyDescent="0.15">
      <c r="B13" s="545"/>
      <c r="C13" s="246" t="s">
        <v>533</v>
      </c>
      <c r="D13" s="255">
        <v>941</v>
      </c>
      <c r="E13" s="240">
        <v>528</v>
      </c>
      <c r="F13" s="240">
        <v>413</v>
      </c>
      <c r="G13" s="292">
        <v>150.198724</v>
      </c>
      <c r="H13" s="257">
        <v>160.899621</v>
      </c>
      <c r="I13" s="293">
        <v>136.518159</v>
      </c>
      <c r="J13" s="294">
        <v>10.586608999999999</v>
      </c>
      <c r="K13" s="257">
        <v>10.895833</v>
      </c>
      <c r="L13" s="293">
        <v>10.191283</v>
      </c>
      <c r="M13" s="294">
        <v>3.4155150000000001</v>
      </c>
      <c r="N13" s="257">
        <v>3.3882569999999999</v>
      </c>
      <c r="O13" s="293">
        <v>3.4503629999999998</v>
      </c>
      <c r="P13" s="295">
        <v>31.668437000000001</v>
      </c>
    </row>
    <row r="14" spans="2:16" ht="21" customHeight="1" x14ac:dyDescent="0.15">
      <c r="B14" s="545"/>
      <c r="C14" s="296" t="s">
        <v>307</v>
      </c>
      <c r="D14" s="255">
        <v>10023</v>
      </c>
      <c r="E14" s="240">
        <v>6237</v>
      </c>
      <c r="F14" s="240">
        <v>3786</v>
      </c>
      <c r="G14" s="292">
        <v>101.07363064</v>
      </c>
      <c r="H14" s="257">
        <v>97.009940599999993</v>
      </c>
      <c r="I14" s="293">
        <v>107.7680929</v>
      </c>
      <c r="J14" s="294">
        <v>11.50972762</v>
      </c>
      <c r="K14" s="257">
        <v>11.388167299999999</v>
      </c>
      <c r="L14" s="293">
        <v>11.7099841</v>
      </c>
      <c r="M14" s="294">
        <v>3.6128903499999998</v>
      </c>
      <c r="N14" s="257">
        <v>3.5178771000000002</v>
      </c>
      <c r="O14" s="293">
        <v>3.7694136</v>
      </c>
      <c r="P14" s="295">
        <v>35.169111039999997</v>
      </c>
    </row>
    <row r="15" spans="2:16" ht="21" customHeight="1" x14ac:dyDescent="0.15">
      <c r="B15" s="555" t="s">
        <v>306</v>
      </c>
      <c r="C15" s="556"/>
      <c r="D15" s="297">
        <v>5393</v>
      </c>
      <c r="E15" s="298">
        <v>2941</v>
      </c>
      <c r="F15" s="298">
        <v>2452</v>
      </c>
      <c r="G15" s="299">
        <v>0.35323559999999998</v>
      </c>
      <c r="H15" s="300">
        <v>0.20095199999999999</v>
      </c>
      <c r="I15" s="301">
        <v>0.53588899999999995</v>
      </c>
      <c r="J15" s="302">
        <v>0.24772849999999999</v>
      </c>
      <c r="K15" s="300">
        <v>0.21455279999999999</v>
      </c>
      <c r="L15" s="301">
        <v>0.28752030000000001</v>
      </c>
      <c r="M15" s="344" t="s">
        <v>599</v>
      </c>
      <c r="N15" s="345" t="s">
        <v>599</v>
      </c>
      <c r="O15" s="346" t="s">
        <v>599</v>
      </c>
      <c r="P15" s="303">
        <v>0.63044679999999997</v>
      </c>
    </row>
    <row r="16" spans="2:16" ht="21" customHeight="1" thickBot="1" x14ac:dyDescent="0.2">
      <c r="B16" s="559" t="s">
        <v>670</v>
      </c>
      <c r="C16" s="560"/>
      <c r="D16" s="260">
        <v>5558</v>
      </c>
      <c r="E16" s="243">
        <v>3360</v>
      </c>
      <c r="F16" s="243">
        <v>2198</v>
      </c>
      <c r="G16" s="304">
        <v>0.85624319999999998</v>
      </c>
      <c r="H16" s="262">
        <v>0.87351190000000001</v>
      </c>
      <c r="I16" s="305">
        <v>0.82984530000000001</v>
      </c>
      <c r="J16" s="306">
        <v>0.51799200000000001</v>
      </c>
      <c r="K16" s="262">
        <v>0.55267849999999996</v>
      </c>
      <c r="L16" s="305">
        <v>0.4649681</v>
      </c>
      <c r="M16" s="347" t="s">
        <v>599</v>
      </c>
      <c r="N16" s="348" t="s">
        <v>599</v>
      </c>
      <c r="O16" s="349" t="s">
        <v>599</v>
      </c>
      <c r="P16" s="307">
        <v>1.3494062</v>
      </c>
    </row>
    <row r="17" spans="2:16" ht="18.75" customHeight="1" thickTop="1" x14ac:dyDescent="0.15">
      <c r="B17" s="541" t="s">
        <v>156</v>
      </c>
      <c r="C17" s="552"/>
      <c r="D17" s="250">
        <v>20974</v>
      </c>
      <c r="E17" s="239">
        <v>12538</v>
      </c>
      <c r="F17" s="239">
        <v>8436</v>
      </c>
      <c r="G17" s="288">
        <v>48.618527700000001</v>
      </c>
      <c r="H17" s="252">
        <v>48.538602640000001</v>
      </c>
      <c r="I17" s="289">
        <v>48.737316200000002</v>
      </c>
      <c r="J17" s="290">
        <v>5.7012014799999999</v>
      </c>
      <c r="K17" s="252">
        <v>5.8634550900000004</v>
      </c>
      <c r="L17" s="289">
        <v>5.4600521000000004</v>
      </c>
      <c r="M17" s="290">
        <v>1.72651854</v>
      </c>
      <c r="N17" s="252">
        <v>1.7499601199999999</v>
      </c>
      <c r="O17" s="289">
        <v>1.6916785000000001</v>
      </c>
      <c r="P17" s="291">
        <v>17.3262134</v>
      </c>
    </row>
    <row r="18" spans="2:16" x14ac:dyDescent="0.15">
      <c r="B18" s="236" t="s">
        <v>696</v>
      </c>
    </row>
  </sheetData>
  <mergeCells count="10">
    <mergeCell ref="P3:P4"/>
    <mergeCell ref="B17:C17"/>
    <mergeCell ref="B3:C4"/>
    <mergeCell ref="B5:B14"/>
    <mergeCell ref="B15:C15"/>
    <mergeCell ref="M3:O3"/>
    <mergeCell ref="J3:L3"/>
    <mergeCell ref="G3:I3"/>
    <mergeCell ref="D3:F3"/>
    <mergeCell ref="B16:C16"/>
  </mergeCells>
  <phoneticPr fontId="15"/>
  <pageMargins left="0.7" right="0.7" top="0.75" bottom="0.75" header="0.3" footer="0.3"/>
  <pageSetup paperSize="9" orientation="landscape"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00B0F0"/>
  </sheetPr>
  <dimension ref="B1:E16"/>
  <sheetViews>
    <sheetView zoomScaleNormal="100" zoomScaleSheetLayoutView="100" workbookViewId="0">
      <selection activeCell="B1" sqref="B1"/>
    </sheetView>
  </sheetViews>
  <sheetFormatPr defaultColWidth="9" defaultRowHeight="13.5" x14ac:dyDescent="0.15"/>
  <cols>
    <col min="1" max="1" width="0.375" style="8" customWidth="1"/>
    <col min="2" max="2" width="20.625" style="8" customWidth="1"/>
    <col min="3" max="4" width="13.125" style="8" customWidth="1"/>
    <col min="5" max="5" width="15.25" style="8" bestFit="1" customWidth="1"/>
    <col min="6" max="16384" width="9" style="8"/>
  </cols>
  <sheetData>
    <row r="1" spans="2:5" x14ac:dyDescent="0.15">
      <c r="B1" s="308" t="str">
        <f>"概況_第３６表　建物火災の鎮火所要時間別1件当たりの焼損状況"&amp;"【令和"&amp;IF(LEN(年の入力!$B$1-2018)&gt;=2,年の入力!$B$1-2018, DBCS(年の入力!$B$1-2018))&amp;"年】"</f>
        <v>概況_第３６表　建物火災の鎮火所要時間別1件当たりの焼損状況【令和５年】</v>
      </c>
    </row>
    <row r="2" spans="2:5" ht="2.25" customHeight="1" x14ac:dyDescent="0.15"/>
    <row r="3" spans="2:5" ht="40.5" x14ac:dyDescent="0.15">
      <c r="B3" s="309" t="s">
        <v>463</v>
      </c>
      <c r="C3" s="310" t="s">
        <v>454</v>
      </c>
      <c r="D3" s="311" t="s">
        <v>313</v>
      </c>
      <c r="E3" s="309" t="s">
        <v>542</v>
      </c>
    </row>
    <row r="4" spans="2:5" x14ac:dyDescent="0.15">
      <c r="B4" s="312" t="s">
        <v>534</v>
      </c>
      <c r="C4" s="313">
        <v>260</v>
      </c>
      <c r="D4" s="314">
        <v>2.1153840000000002</v>
      </c>
      <c r="E4" s="315">
        <v>550</v>
      </c>
    </row>
    <row r="5" spans="2:5" x14ac:dyDescent="0.15">
      <c r="B5" s="312" t="s">
        <v>530</v>
      </c>
      <c r="C5" s="313">
        <v>310</v>
      </c>
      <c r="D5" s="314">
        <v>3.5806450000000001</v>
      </c>
      <c r="E5" s="315">
        <v>1110</v>
      </c>
    </row>
    <row r="6" spans="2:5" x14ac:dyDescent="0.15">
      <c r="B6" s="312" t="s">
        <v>535</v>
      </c>
      <c r="C6" s="313">
        <v>843</v>
      </c>
      <c r="D6" s="314">
        <v>6.8244360000000004</v>
      </c>
      <c r="E6" s="315">
        <v>5753</v>
      </c>
    </row>
    <row r="7" spans="2:5" x14ac:dyDescent="0.15">
      <c r="B7" s="312" t="s">
        <v>536</v>
      </c>
      <c r="C7" s="313">
        <v>805</v>
      </c>
      <c r="D7" s="314">
        <v>14.114285000000001</v>
      </c>
      <c r="E7" s="315">
        <v>11362</v>
      </c>
    </row>
    <row r="8" spans="2:5" x14ac:dyDescent="0.15">
      <c r="B8" s="312" t="s">
        <v>537</v>
      </c>
      <c r="C8" s="313">
        <v>746</v>
      </c>
      <c r="D8" s="314">
        <v>26.701072</v>
      </c>
      <c r="E8" s="315">
        <v>19919</v>
      </c>
    </row>
    <row r="9" spans="2:5" x14ac:dyDescent="0.15">
      <c r="B9" s="312" t="s">
        <v>538</v>
      </c>
      <c r="C9" s="313">
        <v>637</v>
      </c>
      <c r="D9" s="314">
        <v>34.442700000000002</v>
      </c>
      <c r="E9" s="315">
        <v>21940</v>
      </c>
    </row>
    <row r="10" spans="2:5" x14ac:dyDescent="0.15">
      <c r="B10" s="312" t="s">
        <v>539</v>
      </c>
      <c r="C10" s="313">
        <v>596</v>
      </c>
      <c r="D10" s="314">
        <v>45.570469000000003</v>
      </c>
      <c r="E10" s="315">
        <v>27160</v>
      </c>
    </row>
    <row r="11" spans="2:5" x14ac:dyDescent="0.15">
      <c r="B11" s="312" t="s">
        <v>540</v>
      </c>
      <c r="C11" s="313">
        <v>1508</v>
      </c>
      <c r="D11" s="314">
        <v>67.497347399999995</v>
      </c>
      <c r="E11" s="315">
        <v>101786</v>
      </c>
    </row>
    <row r="12" spans="2:5" x14ac:dyDescent="0.15">
      <c r="B12" s="312" t="s">
        <v>541</v>
      </c>
      <c r="C12" s="313">
        <v>4193</v>
      </c>
      <c r="D12" s="314">
        <v>170.964226</v>
      </c>
      <c r="E12" s="315">
        <v>716853</v>
      </c>
    </row>
    <row r="13" spans="2:5" x14ac:dyDescent="0.15">
      <c r="B13" s="312" t="s">
        <v>129</v>
      </c>
      <c r="C13" s="313">
        <v>5393</v>
      </c>
      <c r="D13" s="314">
        <v>0.35323559999999998</v>
      </c>
      <c r="E13" s="315">
        <v>1905</v>
      </c>
    </row>
    <row r="14" spans="2:5" x14ac:dyDescent="0.15">
      <c r="B14" s="312" t="s">
        <v>453</v>
      </c>
      <c r="C14" s="313">
        <v>5558</v>
      </c>
      <c r="D14" s="314">
        <v>0.85678299999999996</v>
      </c>
      <c r="E14" s="315">
        <v>4762</v>
      </c>
    </row>
    <row r="15" spans="2:5" x14ac:dyDescent="0.15">
      <c r="B15" s="312" t="s">
        <v>343</v>
      </c>
      <c r="C15" s="313">
        <v>125</v>
      </c>
      <c r="D15" s="314">
        <v>874.72</v>
      </c>
      <c r="E15" s="315">
        <v>109340</v>
      </c>
    </row>
    <row r="16" spans="2:5" x14ac:dyDescent="0.15">
      <c r="B16" s="309" t="s">
        <v>464</v>
      </c>
      <c r="C16" s="313">
        <v>20974</v>
      </c>
      <c r="D16" s="314">
        <v>48.747973680000001</v>
      </c>
      <c r="E16" s="315">
        <v>1022440</v>
      </c>
    </row>
  </sheetData>
  <phoneticPr fontId="15"/>
  <pageMargins left="0.7" right="0.7" top="0.75" bottom="0.75" header="0.3" footer="0.3"/>
  <pageSetup paperSize="9"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8">
    <tabColor rgb="FF00B0F0"/>
  </sheetPr>
  <dimension ref="B1:K41"/>
  <sheetViews>
    <sheetView zoomScaleNormal="100" zoomScaleSheetLayoutView="100" workbookViewId="0">
      <pane xSplit="4" ySplit="3" topLeftCell="E4" activePane="bottomRight" state="frozen"/>
      <selection pane="topRight" activeCell="E1" sqref="E1"/>
      <selection pane="bottomLeft" activeCell="A4" sqref="A4"/>
      <selection pane="bottomRight" activeCell="B1" sqref="B1"/>
    </sheetView>
  </sheetViews>
  <sheetFormatPr defaultColWidth="9" defaultRowHeight="13.5" x14ac:dyDescent="0.15"/>
  <cols>
    <col min="1" max="1" width="0.375" style="236" customWidth="1"/>
    <col min="2" max="3" width="5.875" style="236" customWidth="1"/>
    <col min="4" max="4" width="20.625" style="236" customWidth="1"/>
    <col min="5" max="11" width="9.25" style="236" customWidth="1"/>
    <col min="12" max="16384" width="9" style="236"/>
  </cols>
  <sheetData>
    <row r="1" spans="2:11" x14ac:dyDescent="0.15">
      <c r="B1" s="236" t="str">
        <f>"概況_第３７表　建物火災の火元建物用途別負傷者数"&amp;"【令和"&amp;IF(LEN(年の入力!$B$1-2018)&gt;=2,年の入力!$B$1-2018, DBCS(年の入力!$B$1-2018))&amp;"年】"</f>
        <v>概況_第３７表　建物火災の火元建物用途別負傷者数【令和５年】</v>
      </c>
    </row>
    <row r="2" spans="2:11" ht="2.25" customHeight="1" x14ac:dyDescent="0.15"/>
    <row r="3" spans="2:11" ht="27" x14ac:dyDescent="0.15">
      <c r="B3" s="539" t="s">
        <v>473</v>
      </c>
      <c r="C3" s="539"/>
      <c r="D3" s="539"/>
      <c r="E3" s="267" t="s">
        <v>34</v>
      </c>
      <c r="F3" s="267" t="s">
        <v>163</v>
      </c>
      <c r="G3" s="267" t="s">
        <v>162</v>
      </c>
      <c r="H3" s="316" t="s">
        <v>161</v>
      </c>
      <c r="I3" s="316" t="s">
        <v>342</v>
      </c>
      <c r="J3" s="267" t="s">
        <v>341</v>
      </c>
      <c r="K3" s="267" t="s">
        <v>128</v>
      </c>
    </row>
    <row r="4" spans="2:11" x14ac:dyDescent="0.15">
      <c r="B4" s="539" t="s">
        <v>268</v>
      </c>
      <c r="C4" s="539"/>
      <c r="D4" s="539"/>
      <c r="E4" s="240">
        <v>2359</v>
      </c>
      <c r="F4" s="240">
        <v>94</v>
      </c>
      <c r="G4" s="240">
        <v>44</v>
      </c>
      <c r="H4" s="240">
        <v>1825</v>
      </c>
      <c r="I4" s="240">
        <v>61</v>
      </c>
      <c r="J4" s="240">
        <v>45</v>
      </c>
      <c r="K4" s="240">
        <v>290</v>
      </c>
    </row>
    <row r="5" spans="2:11" x14ac:dyDescent="0.15">
      <c r="B5" s="539" t="s">
        <v>267</v>
      </c>
      <c r="C5" s="539"/>
      <c r="D5" s="539"/>
      <c r="E5" s="240">
        <v>106</v>
      </c>
      <c r="F5" s="240">
        <v>11</v>
      </c>
      <c r="G5" s="240">
        <v>5</v>
      </c>
      <c r="H5" s="240">
        <v>81</v>
      </c>
      <c r="I5" s="240">
        <v>1</v>
      </c>
      <c r="J5" s="240">
        <v>0</v>
      </c>
      <c r="K5" s="240">
        <v>8</v>
      </c>
    </row>
    <row r="6" spans="2:11" x14ac:dyDescent="0.15">
      <c r="B6" s="241" t="s">
        <v>340</v>
      </c>
      <c r="C6" s="241" t="s">
        <v>243</v>
      </c>
      <c r="D6" s="242" t="s">
        <v>265</v>
      </c>
      <c r="E6" s="240">
        <v>982</v>
      </c>
      <c r="F6" s="240">
        <v>8</v>
      </c>
      <c r="G6" s="240">
        <v>2</v>
      </c>
      <c r="H6" s="240">
        <v>775</v>
      </c>
      <c r="I6" s="240">
        <v>12</v>
      </c>
      <c r="J6" s="240">
        <v>23</v>
      </c>
      <c r="K6" s="240">
        <v>162</v>
      </c>
    </row>
    <row r="7" spans="2:11" ht="14.25" thickBot="1" x14ac:dyDescent="0.2">
      <c r="B7" s="540" t="s">
        <v>264</v>
      </c>
      <c r="C7" s="540"/>
      <c r="D7" s="540"/>
      <c r="E7" s="243">
        <v>3447</v>
      </c>
      <c r="F7" s="243">
        <v>113</v>
      </c>
      <c r="G7" s="243">
        <v>51</v>
      </c>
      <c r="H7" s="243">
        <v>2681</v>
      </c>
      <c r="I7" s="243">
        <v>74</v>
      </c>
      <c r="J7" s="243">
        <v>68</v>
      </c>
      <c r="K7" s="243">
        <v>460</v>
      </c>
    </row>
    <row r="8" spans="2:11" ht="14.25" thickTop="1" x14ac:dyDescent="0.15">
      <c r="B8" s="543" t="s">
        <v>339</v>
      </c>
      <c r="C8" s="244" t="s">
        <v>247</v>
      </c>
      <c r="D8" s="245" t="s">
        <v>262</v>
      </c>
      <c r="E8" s="239">
        <v>0</v>
      </c>
      <c r="F8" s="239">
        <v>0</v>
      </c>
      <c r="G8" s="239">
        <v>0</v>
      </c>
      <c r="H8" s="239">
        <v>0</v>
      </c>
      <c r="I8" s="239">
        <v>0</v>
      </c>
      <c r="J8" s="239">
        <v>0</v>
      </c>
      <c r="K8" s="239">
        <v>0</v>
      </c>
    </row>
    <row r="9" spans="2:11" x14ac:dyDescent="0.15">
      <c r="B9" s="539"/>
      <c r="C9" s="241" t="s">
        <v>338</v>
      </c>
      <c r="D9" s="242" t="s">
        <v>261</v>
      </c>
      <c r="E9" s="240">
        <v>1</v>
      </c>
      <c r="F9" s="240">
        <v>0</v>
      </c>
      <c r="G9" s="240">
        <v>0</v>
      </c>
      <c r="H9" s="240">
        <v>1</v>
      </c>
      <c r="I9" s="240">
        <v>0</v>
      </c>
      <c r="J9" s="240">
        <v>0</v>
      </c>
      <c r="K9" s="240">
        <v>0</v>
      </c>
    </row>
    <row r="10" spans="2:11" x14ac:dyDescent="0.15">
      <c r="B10" s="539" t="s">
        <v>337</v>
      </c>
      <c r="C10" s="241" t="s">
        <v>247</v>
      </c>
      <c r="D10" s="242" t="s">
        <v>259</v>
      </c>
      <c r="E10" s="240">
        <v>3</v>
      </c>
      <c r="F10" s="240">
        <v>0</v>
      </c>
      <c r="G10" s="240">
        <v>0</v>
      </c>
      <c r="H10" s="240">
        <v>3</v>
      </c>
      <c r="I10" s="240">
        <v>0</v>
      </c>
      <c r="J10" s="240">
        <v>0</v>
      </c>
      <c r="K10" s="240">
        <v>0</v>
      </c>
    </row>
    <row r="11" spans="2:11" x14ac:dyDescent="0.15">
      <c r="B11" s="539"/>
      <c r="C11" s="241" t="s">
        <v>243</v>
      </c>
      <c r="D11" s="242" t="s">
        <v>258</v>
      </c>
      <c r="E11" s="240">
        <v>4</v>
      </c>
      <c r="F11" s="240">
        <v>0</v>
      </c>
      <c r="G11" s="240">
        <v>1</v>
      </c>
      <c r="H11" s="240">
        <v>1</v>
      </c>
      <c r="I11" s="240">
        <v>0</v>
      </c>
      <c r="J11" s="240">
        <v>0</v>
      </c>
      <c r="K11" s="240">
        <v>2</v>
      </c>
    </row>
    <row r="12" spans="2:11" x14ac:dyDescent="0.15">
      <c r="B12" s="539"/>
      <c r="C12" s="241" t="s">
        <v>332</v>
      </c>
      <c r="D12" s="242" t="s">
        <v>256</v>
      </c>
      <c r="E12" s="240">
        <v>0</v>
      </c>
      <c r="F12" s="240">
        <v>0</v>
      </c>
      <c r="G12" s="240">
        <v>0</v>
      </c>
      <c r="H12" s="240">
        <v>0</v>
      </c>
      <c r="I12" s="240">
        <v>0</v>
      </c>
      <c r="J12" s="240">
        <v>0</v>
      </c>
      <c r="K12" s="240">
        <v>0</v>
      </c>
    </row>
    <row r="13" spans="2:11" x14ac:dyDescent="0.15">
      <c r="B13" s="539"/>
      <c r="C13" s="241" t="s">
        <v>241</v>
      </c>
      <c r="D13" s="242" t="s">
        <v>254</v>
      </c>
      <c r="E13" s="240">
        <v>3</v>
      </c>
      <c r="F13" s="240">
        <v>0</v>
      </c>
      <c r="G13" s="240">
        <v>0</v>
      </c>
      <c r="H13" s="240">
        <v>3</v>
      </c>
      <c r="I13" s="240">
        <v>0</v>
      </c>
      <c r="J13" s="240">
        <v>0</v>
      </c>
      <c r="K13" s="240">
        <v>0</v>
      </c>
    </row>
    <row r="14" spans="2:11" x14ac:dyDescent="0.15">
      <c r="B14" s="539" t="s">
        <v>336</v>
      </c>
      <c r="C14" s="241" t="s">
        <v>247</v>
      </c>
      <c r="D14" s="242" t="s">
        <v>252</v>
      </c>
      <c r="E14" s="240">
        <v>1</v>
      </c>
      <c r="F14" s="240">
        <v>0</v>
      </c>
      <c r="G14" s="240">
        <v>0</v>
      </c>
      <c r="H14" s="240">
        <v>1</v>
      </c>
      <c r="I14" s="240">
        <v>0</v>
      </c>
      <c r="J14" s="240">
        <v>0</v>
      </c>
      <c r="K14" s="240">
        <v>0</v>
      </c>
    </row>
    <row r="15" spans="2:11" x14ac:dyDescent="0.15">
      <c r="B15" s="539"/>
      <c r="C15" s="241" t="s">
        <v>321</v>
      </c>
      <c r="D15" s="242" t="s">
        <v>251</v>
      </c>
      <c r="E15" s="240">
        <v>120</v>
      </c>
      <c r="F15" s="240">
        <v>1</v>
      </c>
      <c r="G15" s="240">
        <v>0</v>
      </c>
      <c r="H15" s="240">
        <v>101</v>
      </c>
      <c r="I15" s="240">
        <v>1</v>
      </c>
      <c r="J15" s="240">
        <v>0</v>
      </c>
      <c r="K15" s="240">
        <v>17</v>
      </c>
    </row>
    <row r="16" spans="2:11" x14ac:dyDescent="0.15">
      <c r="B16" s="317" t="s">
        <v>335</v>
      </c>
      <c r="C16" s="318"/>
      <c r="D16" s="242" t="s">
        <v>249</v>
      </c>
      <c r="E16" s="240">
        <v>24</v>
      </c>
      <c r="F16" s="240">
        <v>2</v>
      </c>
      <c r="G16" s="240">
        <v>0</v>
      </c>
      <c r="H16" s="240">
        <v>18</v>
      </c>
      <c r="I16" s="240">
        <v>1</v>
      </c>
      <c r="J16" s="240">
        <v>0</v>
      </c>
      <c r="K16" s="240">
        <v>3</v>
      </c>
    </row>
    <row r="17" spans="2:11" x14ac:dyDescent="0.15">
      <c r="B17" s="241" t="s">
        <v>266</v>
      </c>
      <c r="C17" s="241" t="s">
        <v>334</v>
      </c>
      <c r="D17" s="242" t="s">
        <v>246</v>
      </c>
      <c r="E17" s="240">
        <v>37</v>
      </c>
      <c r="F17" s="240">
        <v>1</v>
      </c>
      <c r="G17" s="240">
        <v>0</v>
      </c>
      <c r="H17" s="240">
        <v>23</v>
      </c>
      <c r="I17" s="240">
        <v>0</v>
      </c>
      <c r="J17" s="240">
        <v>1</v>
      </c>
      <c r="K17" s="240">
        <v>12</v>
      </c>
    </row>
    <row r="18" spans="2:11" x14ac:dyDescent="0.15">
      <c r="B18" s="539" t="s">
        <v>333</v>
      </c>
      <c r="C18" s="241" t="s">
        <v>328</v>
      </c>
      <c r="D18" s="242" t="s">
        <v>244</v>
      </c>
      <c r="E18" s="240">
        <v>19</v>
      </c>
      <c r="F18" s="240">
        <v>0</v>
      </c>
      <c r="G18" s="240">
        <v>0</v>
      </c>
      <c r="H18" s="240">
        <v>15</v>
      </c>
      <c r="I18" s="240">
        <v>1</v>
      </c>
      <c r="J18" s="240">
        <v>1</v>
      </c>
      <c r="K18" s="240">
        <v>2</v>
      </c>
    </row>
    <row r="19" spans="2:11" x14ac:dyDescent="0.15">
      <c r="B19" s="539"/>
      <c r="C19" s="241" t="s">
        <v>321</v>
      </c>
      <c r="D19" s="385" t="s">
        <v>671</v>
      </c>
      <c r="E19" s="240">
        <v>14</v>
      </c>
      <c r="F19" s="240">
        <v>0</v>
      </c>
      <c r="G19" s="240">
        <v>0</v>
      </c>
      <c r="H19" s="240">
        <v>13</v>
      </c>
      <c r="I19" s="240">
        <v>0</v>
      </c>
      <c r="J19" s="240">
        <v>0</v>
      </c>
      <c r="K19" s="240">
        <v>1</v>
      </c>
    </row>
    <row r="20" spans="2:11" x14ac:dyDescent="0.15">
      <c r="B20" s="539"/>
      <c r="C20" s="241" t="s">
        <v>332</v>
      </c>
      <c r="D20" s="385" t="s">
        <v>672</v>
      </c>
      <c r="E20" s="240">
        <v>14</v>
      </c>
      <c r="F20" s="240">
        <v>0</v>
      </c>
      <c r="G20" s="240">
        <v>0</v>
      </c>
      <c r="H20" s="240">
        <v>1</v>
      </c>
      <c r="I20" s="240">
        <v>0</v>
      </c>
      <c r="J20" s="240">
        <v>1</v>
      </c>
      <c r="K20" s="240">
        <v>12</v>
      </c>
    </row>
    <row r="21" spans="2:11" x14ac:dyDescent="0.15">
      <c r="B21" s="539"/>
      <c r="C21" s="241" t="s">
        <v>241</v>
      </c>
      <c r="D21" s="242" t="s">
        <v>240</v>
      </c>
      <c r="E21" s="240">
        <v>1</v>
      </c>
      <c r="F21" s="240">
        <v>0</v>
      </c>
      <c r="G21" s="240">
        <v>0</v>
      </c>
      <c r="H21" s="240">
        <v>1</v>
      </c>
      <c r="I21" s="240">
        <v>0</v>
      </c>
      <c r="J21" s="240">
        <v>0</v>
      </c>
      <c r="K21" s="240">
        <v>0</v>
      </c>
    </row>
    <row r="22" spans="2:11" x14ac:dyDescent="0.15">
      <c r="B22" s="317" t="s">
        <v>331</v>
      </c>
      <c r="C22" s="318"/>
      <c r="D22" s="242" t="s">
        <v>238</v>
      </c>
      <c r="E22" s="240">
        <v>35</v>
      </c>
      <c r="F22" s="240">
        <v>0</v>
      </c>
      <c r="G22" s="240">
        <v>0</v>
      </c>
      <c r="H22" s="240">
        <v>19</v>
      </c>
      <c r="I22" s="240">
        <v>0</v>
      </c>
      <c r="J22" s="240">
        <v>0</v>
      </c>
      <c r="K22" s="240">
        <v>16</v>
      </c>
    </row>
    <row r="23" spans="2:11" x14ac:dyDescent="0.15">
      <c r="B23" s="317" t="s">
        <v>330</v>
      </c>
      <c r="C23" s="318"/>
      <c r="D23" s="242" t="s">
        <v>236</v>
      </c>
      <c r="E23" s="240">
        <v>1</v>
      </c>
      <c r="F23" s="240">
        <v>0</v>
      </c>
      <c r="G23" s="240">
        <v>0</v>
      </c>
      <c r="H23" s="240">
        <v>1</v>
      </c>
      <c r="I23" s="240">
        <v>0</v>
      </c>
      <c r="J23" s="240">
        <v>0</v>
      </c>
      <c r="K23" s="240">
        <v>0</v>
      </c>
    </row>
    <row r="24" spans="2:11" x14ac:dyDescent="0.15">
      <c r="B24" s="539" t="s">
        <v>329</v>
      </c>
      <c r="C24" s="241" t="s">
        <v>328</v>
      </c>
      <c r="D24" s="242" t="s">
        <v>234</v>
      </c>
      <c r="E24" s="240">
        <v>1</v>
      </c>
      <c r="F24" s="240">
        <v>0</v>
      </c>
      <c r="G24" s="240">
        <v>0</v>
      </c>
      <c r="H24" s="240">
        <v>1</v>
      </c>
      <c r="I24" s="240">
        <v>0</v>
      </c>
      <c r="J24" s="240">
        <v>0</v>
      </c>
      <c r="K24" s="240">
        <v>0</v>
      </c>
    </row>
    <row r="25" spans="2:11" x14ac:dyDescent="0.15">
      <c r="B25" s="539"/>
      <c r="C25" s="241" t="s">
        <v>321</v>
      </c>
      <c r="D25" s="242" t="s">
        <v>233</v>
      </c>
      <c r="E25" s="240">
        <v>1</v>
      </c>
      <c r="F25" s="240">
        <v>0</v>
      </c>
      <c r="G25" s="240">
        <v>0</v>
      </c>
      <c r="H25" s="240">
        <v>1</v>
      </c>
      <c r="I25" s="240">
        <v>0</v>
      </c>
      <c r="J25" s="240">
        <v>0</v>
      </c>
      <c r="K25" s="240">
        <v>0</v>
      </c>
    </row>
    <row r="26" spans="2:11" x14ac:dyDescent="0.15">
      <c r="B26" s="317" t="s">
        <v>327</v>
      </c>
      <c r="C26" s="318"/>
      <c r="D26" s="242" t="s">
        <v>231</v>
      </c>
      <c r="E26" s="240">
        <v>1</v>
      </c>
      <c r="F26" s="240">
        <v>0</v>
      </c>
      <c r="G26" s="240">
        <v>0</v>
      </c>
      <c r="H26" s="240">
        <v>1</v>
      </c>
      <c r="I26" s="240">
        <v>0</v>
      </c>
      <c r="J26" s="240">
        <v>0</v>
      </c>
      <c r="K26" s="240">
        <v>0</v>
      </c>
    </row>
    <row r="27" spans="2:11" x14ac:dyDescent="0.15">
      <c r="B27" s="317" t="s">
        <v>326</v>
      </c>
      <c r="C27" s="318"/>
      <c r="D27" s="242" t="s">
        <v>229</v>
      </c>
      <c r="E27" s="240">
        <v>12</v>
      </c>
      <c r="F27" s="240">
        <v>2</v>
      </c>
      <c r="G27" s="240">
        <v>1</v>
      </c>
      <c r="H27" s="240">
        <v>9</v>
      </c>
      <c r="I27" s="240">
        <v>0</v>
      </c>
      <c r="J27" s="240">
        <v>0</v>
      </c>
      <c r="K27" s="240">
        <v>0</v>
      </c>
    </row>
    <row r="28" spans="2:11" x14ac:dyDescent="0.15">
      <c r="B28" s="539" t="s">
        <v>325</v>
      </c>
      <c r="C28" s="241" t="s">
        <v>324</v>
      </c>
      <c r="D28" s="242" t="s">
        <v>227</v>
      </c>
      <c r="E28" s="240">
        <v>250</v>
      </c>
      <c r="F28" s="240">
        <v>16</v>
      </c>
      <c r="G28" s="240">
        <v>8</v>
      </c>
      <c r="H28" s="240">
        <v>186</v>
      </c>
      <c r="I28" s="240">
        <v>2</v>
      </c>
      <c r="J28" s="240">
        <v>1</v>
      </c>
      <c r="K28" s="240">
        <v>37</v>
      </c>
    </row>
    <row r="29" spans="2:11" x14ac:dyDescent="0.15">
      <c r="B29" s="539"/>
      <c r="C29" s="241" t="s">
        <v>323</v>
      </c>
      <c r="D29" s="242" t="s">
        <v>226</v>
      </c>
      <c r="E29" s="240">
        <v>1</v>
      </c>
      <c r="F29" s="240">
        <v>0</v>
      </c>
      <c r="G29" s="240">
        <v>0</v>
      </c>
      <c r="H29" s="240">
        <v>1</v>
      </c>
      <c r="I29" s="240">
        <v>0</v>
      </c>
      <c r="J29" s="240">
        <v>0</v>
      </c>
      <c r="K29" s="240">
        <v>0</v>
      </c>
    </row>
    <row r="30" spans="2:11" x14ac:dyDescent="0.15">
      <c r="B30" s="539" t="s">
        <v>322</v>
      </c>
      <c r="C30" s="241" t="s">
        <v>247</v>
      </c>
      <c r="D30" s="242" t="s">
        <v>224</v>
      </c>
      <c r="E30" s="240">
        <v>3</v>
      </c>
      <c r="F30" s="240">
        <v>0</v>
      </c>
      <c r="G30" s="240">
        <v>1</v>
      </c>
      <c r="H30" s="240">
        <v>1</v>
      </c>
      <c r="I30" s="240">
        <v>0</v>
      </c>
      <c r="J30" s="240">
        <v>0</v>
      </c>
      <c r="K30" s="240">
        <v>1</v>
      </c>
    </row>
    <row r="31" spans="2:11" x14ac:dyDescent="0.15">
      <c r="B31" s="539"/>
      <c r="C31" s="241" t="s">
        <v>321</v>
      </c>
      <c r="D31" s="242" t="s">
        <v>223</v>
      </c>
      <c r="E31" s="240">
        <v>0</v>
      </c>
      <c r="F31" s="240">
        <v>0</v>
      </c>
      <c r="G31" s="240">
        <v>0</v>
      </c>
      <c r="H31" s="240">
        <v>0</v>
      </c>
      <c r="I31" s="240">
        <v>0</v>
      </c>
      <c r="J31" s="240">
        <v>0</v>
      </c>
      <c r="K31" s="240">
        <v>0</v>
      </c>
    </row>
    <row r="32" spans="2:11" x14ac:dyDescent="0.15">
      <c r="B32" s="317" t="s">
        <v>320</v>
      </c>
      <c r="C32" s="318"/>
      <c r="D32" s="242" t="s">
        <v>221</v>
      </c>
      <c r="E32" s="240">
        <v>44</v>
      </c>
      <c r="F32" s="240">
        <v>4</v>
      </c>
      <c r="G32" s="240">
        <v>2</v>
      </c>
      <c r="H32" s="240">
        <v>34</v>
      </c>
      <c r="I32" s="240">
        <v>1</v>
      </c>
      <c r="J32" s="240">
        <v>0</v>
      </c>
      <c r="K32" s="240">
        <v>3</v>
      </c>
    </row>
    <row r="33" spans="2:11" x14ac:dyDescent="0.15">
      <c r="B33" s="317" t="s">
        <v>319</v>
      </c>
      <c r="C33" s="318"/>
      <c r="D33" s="242" t="s">
        <v>219</v>
      </c>
      <c r="E33" s="240">
        <v>72</v>
      </c>
      <c r="F33" s="240">
        <v>3</v>
      </c>
      <c r="G33" s="240">
        <v>2</v>
      </c>
      <c r="H33" s="240">
        <v>50</v>
      </c>
      <c r="I33" s="240">
        <v>2</v>
      </c>
      <c r="J33" s="240">
        <v>0</v>
      </c>
      <c r="K33" s="240">
        <v>15</v>
      </c>
    </row>
    <row r="34" spans="2:11" x14ac:dyDescent="0.15">
      <c r="B34" s="539" t="s">
        <v>318</v>
      </c>
      <c r="C34" s="241" t="s">
        <v>247</v>
      </c>
      <c r="D34" s="242" t="s">
        <v>216</v>
      </c>
      <c r="E34" s="240">
        <v>386</v>
      </c>
      <c r="F34" s="240">
        <v>9</v>
      </c>
      <c r="G34" s="240">
        <v>2</v>
      </c>
      <c r="H34" s="240">
        <v>287</v>
      </c>
      <c r="I34" s="240">
        <v>4</v>
      </c>
      <c r="J34" s="240">
        <v>3</v>
      </c>
      <c r="K34" s="240">
        <v>81</v>
      </c>
    </row>
    <row r="35" spans="2:11" x14ac:dyDescent="0.15">
      <c r="B35" s="539"/>
      <c r="C35" s="241" t="s">
        <v>243</v>
      </c>
      <c r="D35" s="242" t="s">
        <v>214</v>
      </c>
      <c r="E35" s="240">
        <v>197</v>
      </c>
      <c r="F35" s="240">
        <v>7</v>
      </c>
      <c r="G35" s="240">
        <v>0</v>
      </c>
      <c r="H35" s="240">
        <v>129</v>
      </c>
      <c r="I35" s="240">
        <v>4</v>
      </c>
      <c r="J35" s="240">
        <v>4</v>
      </c>
      <c r="K35" s="240">
        <v>53</v>
      </c>
    </row>
    <row r="36" spans="2:11" x14ac:dyDescent="0.15">
      <c r="B36" s="539" t="s">
        <v>317</v>
      </c>
      <c r="C36" s="539"/>
      <c r="D36" s="242" t="s">
        <v>212</v>
      </c>
      <c r="E36" s="240">
        <v>0</v>
      </c>
      <c r="F36" s="240">
        <v>0</v>
      </c>
      <c r="G36" s="240">
        <v>0</v>
      </c>
      <c r="H36" s="240">
        <v>0</v>
      </c>
      <c r="I36" s="240">
        <v>0</v>
      </c>
      <c r="J36" s="240">
        <v>0</v>
      </c>
      <c r="K36" s="240">
        <v>0</v>
      </c>
    </row>
    <row r="37" spans="2:11" x14ac:dyDescent="0.15">
      <c r="B37" s="539" t="s">
        <v>316</v>
      </c>
      <c r="C37" s="539"/>
      <c r="D37" s="242" t="s">
        <v>210</v>
      </c>
      <c r="E37" s="240">
        <v>0</v>
      </c>
      <c r="F37" s="240">
        <v>0</v>
      </c>
      <c r="G37" s="240">
        <v>0</v>
      </c>
      <c r="H37" s="240">
        <v>0</v>
      </c>
      <c r="I37" s="240">
        <v>0</v>
      </c>
      <c r="J37" s="240">
        <v>0</v>
      </c>
      <c r="K37" s="240">
        <v>0</v>
      </c>
    </row>
    <row r="38" spans="2:11" x14ac:dyDescent="0.15">
      <c r="B38" s="317" t="s">
        <v>315</v>
      </c>
      <c r="C38" s="318"/>
      <c r="D38" s="242" t="s">
        <v>208</v>
      </c>
      <c r="E38" s="240">
        <v>1</v>
      </c>
      <c r="F38" s="240">
        <v>0</v>
      </c>
      <c r="G38" s="240">
        <v>0</v>
      </c>
      <c r="H38" s="240">
        <v>1</v>
      </c>
      <c r="I38" s="240">
        <v>0</v>
      </c>
      <c r="J38" s="240">
        <v>0</v>
      </c>
      <c r="K38" s="240">
        <v>0</v>
      </c>
    </row>
    <row r="39" spans="2:11" ht="14.25" thickBot="1" x14ac:dyDescent="0.2">
      <c r="B39" s="540" t="s">
        <v>128</v>
      </c>
      <c r="C39" s="540"/>
      <c r="D39" s="540"/>
      <c r="E39" s="243">
        <v>82</v>
      </c>
      <c r="F39" s="243">
        <v>1</v>
      </c>
      <c r="G39" s="243">
        <v>3</v>
      </c>
      <c r="H39" s="243">
        <v>63</v>
      </c>
      <c r="I39" s="243">
        <v>6</v>
      </c>
      <c r="J39" s="243">
        <v>1</v>
      </c>
      <c r="K39" s="243">
        <v>8</v>
      </c>
    </row>
    <row r="40" spans="2:11" ht="14.25" thickTop="1" x14ac:dyDescent="0.15">
      <c r="B40" s="545" t="s">
        <v>46</v>
      </c>
      <c r="C40" s="545"/>
      <c r="D40" s="545"/>
      <c r="E40" s="240">
        <f>SUM(E7:E39)</f>
        <v>4775</v>
      </c>
      <c r="F40" s="240">
        <f t="shared" ref="F40:K40" si="0">SUM(F7:F39)</f>
        <v>159</v>
      </c>
      <c r="G40" s="240">
        <f t="shared" si="0"/>
        <v>71</v>
      </c>
      <c r="H40" s="240">
        <f t="shared" si="0"/>
        <v>3646</v>
      </c>
      <c r="I40" s="240">
        <f t="shared" si="0"/>
        <v>96</v>
      </c>
      <c r="J40" s="240">
        <f t="shared" si="0"/>
        <v>80</v>
      </c>
      <c r="K40" s="240">
        <f t="shared" si="0"/>
        <v>723</v>
      </c>
    </row>
    <row r="41" spans="2:11" x14ac:dyDescent="0.15">
      <c r="B41" s="236" t="s">
        <v>693</v>
      </c>
    </row>
  </sheetData>
  <mergeCells count="16">
    <mergeCell ref="B37:C37"/>
    <mergeCell ref="B39:D39"/>
    <mergeCell ref="B3:D3"/>
    <mergeCell ref="B7:D7"/>
    <mergeCell ref="B40:D40"/>
    <mergeCell ref="B28:B29"/>
    <mergeCell ref="B30:B31"/>
    <mergeCell ref="B34:B35"/>
    <mergeCell ref="B36:C36"/>
    <mergeCell ref="B18:B21"/>
    <mergeCell ref="B24:B25"/>
    <mergeCell ref="B4:D4"/>
    <mergeCell ref="B5:D5"/>
    <mergeCell ref="B8:B9"/>
    <mergeCell ref="B10:B13"/>
    <mergeCell ref="B14:B15"/>
  </mergeCells>
  <phoneticPr fontId="15"/>
  <pageMargins left="0.7" right="0.7" top="0.75" bottom="0.75" header="0.3" footer="0.3"/>
  <pageSetup paperSize="9" scale="98"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9">
    <tabColor rgb="FF00B0F0"/>
  </sheetPr>
  <dimension ref="B1:I11"/>
  <sheetViews>
    <sheetView zoomScaleNormal="100" zoomScaleSheetLayoutView="100" workbookViewId="0">
      <selection activeCell="B2" sqref="B2"/>
    </sheetView>
  </sheetViews>
  <sheetFormatPr defaultColWidth="9" defaultRowHeight="13.5" x14ac:dyDescent="0.15"/>
  <cols>
    <col min="1" max="1" width="0.375" style="236" customWidth="1"/>
    <col min="2" max="2" width="21.5" style="236" customWidth="1"/>
    <col min="3" max="9" width="10" style="236" customWidth="1"/>
    <col min="10" max="16384" width="9" style="236"/>
  </cols>
  <sheetData>
    <row r="1" spans="2:9" x14ac:dyDescent="0.15">
      <c r="B1" s="236" t="str">
        <f>"概況_第３８表　建物火災の建物構造別・受傷原因別負傷者数"&amp;"【令和"&amp;IF(LEN(年の入力!$B$1-2018)&gt;=2,年の入力!$B$1-2018, DBCS(年の入力!$B$1-2018))&amp;"年】"</f>
        <v>概況_第３８表　建物火災の建物構造別・受傷原因別負傷者数【令和５年】</v>
      </c>
    </row>
    <row r="2" spans="2:9" ht="2.25" customHeight="1" x14ac:dyDescent="0.15"/>
    <row r="3" spans="2:9" ht="27.75" thickBot="1" x14ac:dyDescent="0.2">
      <c r="B3" s="287" t="s">
        <v>474</v>
      </c>
      <c r="C3" s="286" t="s">
        <v>34</v>
      </c>
      <c r="D3" s="265" t="s">
        <v>353</v>
      </c>
      <c r="E3" s="265" t="s">
        <v>352</v>
      </c>
      <c r="F3" s="265" t="s">
        <v>351</v>
      </c>
      <c r="G3" s="273" t="s">
        <v>833</v>
      </c>
      <c r="H3" s="265" t="s">
        <v>350</v>
      </c>
      <c r="I3" s="265" t="s">
        <v>128</v>
      </c>
    </row>
    <row r="4" spans="2:9" ht="16.5" customHeight="1" thickTop="1" x14ac:dyDescent="0.15">
      <c r="B4" s="249" t="s">
        <v>349</v>
      </c>
      <c r="C4" s="320">
        <v>2094</v>
      </c>
      <c r="D4" s="239">
        <v>911</v>
      </c>
      <c r="E4" s="239">
        <v>725</v>
      </c>
      <c r="F4" s="239">
        <v>121</v>
      </c>
      <c r="G4" s="239">
        <v>47</v>
      </c>
      <c r="H4" s="239">
        <v>39</v>
      </c>
      <c r="I4" s="239">
        <v>251</v>
      </c>
    </row>
    <row r="5" spans="2:9" ht="16.5" customHeight="1" x14ac:dyDescent="0.15">
      <c r="B5" s="246" t="s">
        <v>348</v>
      </c>
      <c r="C5" s="321">
        <v>558</v>
      </c>
      <c r="D5" s="240">
        <v>196</v>
      </c>
      <c r="E5" s="240">
        <v>249</v>
      </c>
      <c r="F5" s="240">
        <v>19</v>
      </c>
      <c r="G5" s="240">
        <v>1</v>
      </c>
      <c r="H5" s="240">
        <v>5</v>
      </c>
      <c r="I5" s="240">
        <v>88</v>
      </c>
    </row>
    <row r="6" spans="2:9" ht="16.5" customHeight="1" x14ac:dyDescent="0.15">
      <c r="B6" s="246" t="s">
        <v>347</v>
      </c>
      <c r="C6" s="321">
        <v>98</v>
      </c>
      <c r="D6" s="240">
        <v>28</v>
      </c>
      <c r="E6" s="240">
        <v>44</v>
      </c>
      <c r="F6" s="240">
        <v>6</v>
      </c>
      <c r="G6" s="240">
        <v>1</v>
      </c>
      <c r="H6" s="240">
        <v>3</v>
      </c>
      <c r="I6" s="240">
        <v>16</v>
      </c>
    </row>
    <row r="7" spans="2:9" ht="16.5" customHeight="1" x14ac:dyDescent="0.15">
      <c r="B7" s="246" t="s">
        <v>346</v>
      </c>
      <c r="C7" s="321">
        <v>406</v>
      </c>
      <c r="D7" s="240">
        <v>200</v>
      </c>
      <c r="E7" s="240">
        <v>135</v>
      </c>
      <c r="F7" s="240">
        <v>11</v>
      </c>
      <c r="G7" s="240">
        <v>15</v>
      </c>
      <c r="H7" s="240">
        <v>2</v>
      </c>
      <c r="I7" s="240">
        <v>43</v>
      </c>
    </row>
    <row r="8" spans="2:9" ht="16.5" customHeight="1" x14ac:dyDescent="0.15">
      <c r="B8" s="246" t="s">
        <v>345</v>
      </c>
      <c r="C8" s="321">
        <v>1272</v>
      </c>
      <c r="D8" s="240">
        <v>479</v>
      </c>
      <c r="E8" s="240">
        <v>560</v>
      </c>
      <c r="F8" s="240">
        <v>32</v>
      </c>
      <c r="G8" s="240">
        <v>25</v>
      </c>
      <c r="H8" s="240">
        <v>3</v>
      </c>
      <c r="I8" s="240">
        <v>173</v>
      </c>
    </row>
    <row r="9" spans="2:9" ht="16.5" customHeight="1" x14ac:dyDescent="0.15">
      <c r="B9" s="246" t="s">
        <v>344</v>
      </c>
      <c r="C9" s="321">
        <v>299</v>
      </c>
      <c r="D9" s="240">
        <v>146</v>
      </c>
      <c r="E9" s="240">
        <v>80</v>
      </c>
      <c r="F9" s="240">
        <v>23</v>
      </c>
      <c r="G9" s="240">
        <v>9</v>
      </c>
      <c r="H9" s="240">
        <v>3</v>
      </c>
      <c r="I9" s="240">
        <v>38</v>
      </c>
    </row>
    <row r="10" spans="2:9" ht="16.5" customHeight="1" thickBot="1" x14ac:dyDescent="0.2">
      <c r="B10" s="319" t="s">
        <v>343</v>
      </c>
      <c r="C10" s="322">
        <v>48</v>
      </c>
      <c r="D10" s="243">
        <v>27</v>
      </c>
      <c r="E10" s="243">
        <v>8</v>
      </c>
      <c r="F10" s="243">
        <v>7</v>
      </c>
      <c r="G10" s="243">
        <v>1</v>
      </c>
      <c r="H10" s="243">
        <v>0</v>
      </c>
      <c r="I10" s="243">
        <v>5</v>
      </c>
    </row>
    <row r="11" spans="2:9" ht="16.5" customHeight="1" thickTop="1" x14ac:dyDescent="0.15">
      <c r="B11" s="264" t="s">
        <v>34</v>
      </c>
      <c r="C11" s="320">
        <v>4775</v>
      </c>
      <c r="D11" s="239">
        <v>1987</v>
      </c>
      <c r="E11" s="239">
        <v>1801</v>
      </c>
      <c r="F11" s="239">
        <v>219</v>
      </c>
      <c r="G11" s="239">
        <v>99</v>
      </c>
      <c r="H11" s="239">
        <v>55</v>
      </c>
      <c r="I11" s="239">
        <v>614</v>
      </c>
    </row>
  </sheetData>
  <phoneticPr fontId="15"/>
  <pageMargins left="0.7" right="0.7" top="0.75" bottom="0.75" header="0.3" footer="0.3"/>
  <pageSetup paperSize="9"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10">
    <tabColor rgb="FF00B0F0"/>
  </sheetPr>
  <dimension ref="A1:H22"/>
  <sheetViews>
    <sheetView zoomScaleNormal="100" zoomScaleSheetLayoutView="100" workbookViewId="0">
      <selection activeCell="B2" sqref="B2"/>
    </sheetView>
  </sheetViews>
  <sheetFormatPr defaultColWidth="9" defaultRowHeight="13.5" x14ac:dyDescent="0.15"/>
  <cols>
    <col min="1" max="1" width="0.375" style="236" customWidth="1"/>
    <col min="2" max="2" width="26.125" style="236" customWidth="1"/>
    <col min="3" max="8" width="8.25" style="236" customWidth="1"/>
    <col min="9" max="16384" width="9" style="236"/>
  </cols>
  <sheetData>
    <row r="1" spans="1:8" x14ac:dyDescent="0.15">
      <c r="A1" s="236" t="s">
        <v>370</v>
      </c>
      <c r="B1" s="236" t="str">
        <f>"概況_第３９表　消防用設備等の設置状況別建物火災出火件数"&amp;"【令和"&amp;IF(LEN(年の入力!$B$1-2018)&gt;=2,年の入力!$B$1-2018, DBCS(年の入力!$B$1-2018))&amp;"年】"</f>
        <v>概況_第３９表　消防用設備等の設置状況別建物火災出火件数【令和５年】</v>
      </c>
    </row>
    <row r="2" spans="1:8" ht="2.25" customHeight="1" x14ac:dyDescent="0.15"/>
    <row r="3" spans="1:8" ht="16.5" customHeight="1" x14ac:dyDescent="0.15">
      <c r="B3" s="546"/>
      <c r="C3" s="544" t="s">
        <v>376</v>
      </c>
      <c r="D3" s="545"/>
      <c r="E3" s="546"/>
      <c r="F3" s="544" t="s">
        <v>375</v>
      </c>
      <c r="G3" s="545"/>
      <c r="H3" s="545"/>
    </row>
    <row r="4" spans="1:8" ht="16.5" customHeight="1" x14ac:dyDescent="0.15">
      <c r="B4" s="546"/>
      <c r="C4" s="544" t="s">
        <v>374</v>
      </c>
      <c r="D4" s="545"/>
      <c r="E4" s="546" t="s">
        <v>373</v>
      </c>
      <c r="F4" s="544" t="s">
        <v>374</v>
      </c>
      <c r="G4" s="545"/>
      <c r="H4" s="545" t="s">
        <v>373</v>
      </c>
    </row>
    <row r="5" spans="1:8" ht="16.5" customHeight="1" thickBot="1" x14ac:dyDescent="0.2">
      <c r="B5" s="553"/>
      <c r="C5" s="285" t="s">
        <v>372</v>
      </c>
      <c r="D5" s="265" t="s">
        <v>371</v>
      </c>
      <c r="E5" s="553"/>
      <c r="F5" s="285" t="s">
        <v>372</v>
      </c>
      <c r="G5" s="265" t="s">
        <v>371</v>
      </c>
      <c r="H5" s="549"/>
    </row>
    <row r="6" spans="1:8" ht="16.5" customHeight="1" thickTop="1" x14ac:dyDescent="0.15">
      <c r="B6" s="249" t="s">
        <v>370</v>
      </c>
      <c r="C6" s="250">
        <v>2470</v>
      </c>
      <c r="D6" s="239">
        <v>3546</v>
      </c>
      <c r="E6" s="253">
        <v>254</v>
      </c>
      <c r="F6" s="250">
        <v>134</v>
      </c>
      <c r="G6" s="239">
        <v>125</v>
      </c>
      <c r="H6" s="239">
        <v>3015</v>
      </c>
    </row>
    <row r="7" spans="1:8" ht="16.5" customHeight="1" x14ac:dyDescent="0.15">
      <c r="B7" s="246" t="s">
        <v>369</v>
      </c>
      <c r="C7" s="255">
        <v>192</v>
      </c>
      <c r="D7" s="240">
        <v>1678</v>
      </c>
      <c r="E7" s="258">
        <v>184</v>
      </c>
      <c r="F7" s="255">
        <v>23</v>
      </c>
      <c r="G7" s="240">
        <v>52</v>
      </c>
      <c r="H7" s="240">
        <v>7587</v>
      </c>
    </row>
    <row r="8" spans="1:8" ht="16.5" customHeight="1" x14ac:dyDescent="0.15">
      <c r="B8" s="246" t="s">
        <v>368</v>
      </c>
      <c r="C8" s="255">
        <v>81</v>
      </c>
      <c r="D8" s="240">
        <v>1108</v>
      </c>
      <c r="E8" s="258">
        <v>50</v>
      </c>
      <c r="F8" s="255">
        <v>32</v>
      </c>
      <c r="G8" s="240">
        <v>50</v>
      </c>
      <c r="H8" s="240">
        <v>8422</v>
      </c>
    </row>
    <row r="9" spans="1:8" ht="31.5" customHeight="1" x14ac:dyDescent="0.15">
      <c r="B9" s="254" t="s">
        <v>367</v>
      </c>
      <c r="C9" s="255">
        <v>37</v>
      </c>
      <c r="D9" s="240">
        <v>600</v>
      </c>
      <c r="E9" s="258">
        <v>48</v>
      </c>
      <c r="F9" s="255">
        <v>36</v>
      </c>
      <c r="G9" s="240">
        <v>36</v>
      </c>
      <c r="H9" s="240">
        <v>8996</v>
      </c>
    </row>
    <row r="10" spans="1:8" ht="16.5" customHeight="1" x14ac:dyDescent="0.15">
      <c r="B10" s="246" t="s">
        <v>366</v>
      </c>
      <c r="C10" s="255">
        <v>72</v>
      </c>
      <c r="D10" s="240">
        <v>489</v>
      </c>
      <c r="E10" s="258">
        <v>85</v>
      </c>
      <c r="F10" s="255">
        <v>31</v>
      </c>
      <c r="G10" s="240">
        <v>60</v>
      </c>
      <c r="H10" s="240">
        <v>9018</v>
      </c>
    </row>
    <row r="11" spans="1:8" ht="16.5" customHeight="1" x14ac:dyDescent="0.15">
      <c r="B11" s="246" t="s">
        <v>365</v>
      </c>
      <c r="C11" s="255">
        <v>200</v>
      </c>
      <c r="D11" s="240">
        <v>228</v>
      </c>
      <c r="E11" s="258">
        <v>349</v>
      </c>
      <c r="F11" s="255">
        <v>476</v>
      </c>
      <c r="G11" s="240">
        <v>90</v>
      </c>
      <c r="H11" s="240">
        <v>8407</v>
      </c>
    </row>
    <row r="12" spans="1:8" ht="16.5" customHeight="1" x14ac:dyDescent="0.15">
      <c r="B12" s="246" t="s">
        <v>364</v>
      </c>
      <c r="C12" s="255">
        <v>1950</v>
      </c>
      <c r="D12" s="240">
        <v>2414</v>
      </c>
      <c r="E12" s="258">
        <v>302</v>
      </c>
      <c r="F12" s="255">
        <v>97</v>
      </c>
      <c r="G12" s="240">
        <v>58</v>
      </c>
      <c r="H12" s="240">
        <v>4851</v>
      </c>
    </row>
    <row r="13" spans="1:8" ht="16.5" customHeight="1" x14ac:dyDescent="0.15">
      <c r="B13" s="246" t="s">
        <v>363</v>
      </c>
      <c r="C13" s="255">
        <v>10</v>
      </c>
      <c r="D13" s="240">
        <v>63</v>
      </c>
      <c r="E13" s="258">
        <v>51</v>
      </c>
      <c r="F13" s="255">
        <v>29</v>
      </c>
      <c r="G13" s="240">
        <v>25</v>
      </c>
      <c r="H13" s="240">
        <v>9585</v>
      </c>
    </row>
    <row r="14" spans="1:8" ht="16.5" customHeight="1" x14ac:dyDescent="0.15">
      <c r="B14" s="246" t="s">
        <v>362</v>
      </c>
      <c r="C14" s="255">
        <v>233</v>
      </c>
      <c r="D14" s="240">
        <v>1329</v>
      </c>
      <c r="E14" s="258">
        <v>123</v>
      </c>
      <c r="F14" s="255">
        <v>47</v>
      </c>
      <c r="G14" s="240">
        <v>136</v>
      </c>
      <c r="H14" s="240">
        <v>7877</v>
      </c>
    </row>
    <row r="15" spans="1:8" ht="16.5" customHeight="1" x14ac:dyDescent="0.15">
      <c r="B15" s="246" t="s">
        <v>361</v>
      </c>
      <c r="C15" s="255">
        <v>36</v>
      </c>
      <c r="D15" s="240">
        <v>974</v>
      </c>
      <c r="E15" s="258">
        <v>65</v>
      </c>
      <c r="F15" s="255">
        <v>29</v>
      </c>
      <c r="G15" s="240">
        <v>251</v>
      </c>
      <c r="H15" s="240">
        <v>8399</v>
      </c>
    </row>
    <row r="16" spans="1:8" ht="16.5" customHeight="1" x14ac:dyDescent="0.15">
      <c r="B16" s="246" t="s">
        <v>360</v>
      </c>
      <c r="C16" s="255">
        <v>1046</v>
      </c>
      <c r="D16" s="240">
        <v>1991</v>
      </c>
      <c r="E16" s="258">
        <v>211</v>
      </c>
      <c r="F16" s="255">
        <v>82</v>
      </c>
      <c r="G16" s="240">
        <v>124</v>
      </c>
      <c r="H16" s="240">
        <v>6294</v>
      </c>
    </row>
    <row r="17" spans="2:8" ht="16.5" customHeight="1" x14ac:dyDescent="0.15">
      <c r="B17" s="246" t="s">
        <v>359</v>
      </c>
      <c r="C17" s="255">
        <v>49</v>
      </c>
      <c r="D17" s="240">
        <v>596</v>
      </c>
      <c r="E17" s="258">
        <v>41</v>
      </c>
      <c r="F17" s="255">
        <v>31</v>
      </c>
      <c r="G17" s="240">
        <v>34</v>
      </c>
      <c r="H17" s="240">
        <v>9008</v>
      </c>
    </row>
    <row r="18" spans="2:8" ht="16.5" customHeight="1" x14ac:dyDescent="0.15">
      <c r="B18" s="246" t="s">
        <v>358</v>
      </c>
      <c r="C18" s="255">
        <v>141</v>
      </c>
      <c r="D18" s="240">
        <v>939</v>
      </c>
      <c r="E18" s="258">
        <v>47</v>
      </c>
      <c r="F18" s="255">
        <v>21</v>
      </c>
      <c r="G18" s="240">
        <v>42</v>
      </c>
      <c r="H18" s="240">
        <v>8565</v>
      </c>
    </row>
    <row r="19" spans="2:8" ht="16.5" customHeight="1" x14ac:dyDescent="0.15">
      <c r="B19" s="246" t="s">
        <v>357</v>
      </c>
      <c r="C19" s="255">
        <v>47</v>
      </c>
      <c r="D19" s="240">
        <v>440</v>
      </c>
      <c r="E19" s="258">
        <v>48</v>
      </c>
      <c r="F19" s="255">
        <v>25</v>
      </c>
      <c r="G19" s="240">
        <v>24</v>
      </c>
      <c r="H19" s="240">
        <v>9171</v>
      </c>
    </row>
    <row r="20" spans="2:8" ht="16.5" customHeight="1" x14ac:dyDescent="0.15">
      <c r="B20" s="246" t="s">
        <v>356</v>
      </c>
      <c r="C20" s="255">
        <v>18</v>
      </c>
      <c r="D20" s="240">
        <v>195</v>
      </c>
      <c r="E20" s="258">
        <v>73</v>
      </c>
      <c r="F20" s="255">
        <v>28</v>
      </c>
      <c r="G20" s="240">
        <v>12</v>
      </c>
      <c r="H20" s="240">
        <v>9430</v>
      </c>
    </row>
    <row r="21" spans="2:8" ht="16.5" customHeight="1" x14ac:dyDescent="0.15">
      <c r="B21" s="246" t="s">
        <v>355</v>
      </c>
      <c r="C21" s="255">
        <v>42</v>
      </c>
      <c r="D21" s="240">
        <v>381</v>
      </c>
      <c r="E21" s="258">
        <v>50</v>
      </c>
      <c r="F21" s="255">
        <v>32</v>
      </c>
      <c r="G21" s="240">
        <v>27</v>
      </c>
      <c r="H21" s="240">
        <v>9188</v>
      </c>
    </row>
    <row r="22" spans="2:8" ht="16.5" customHeight="1" x14ac:dyDescent="0.15">
      <c r="B22" s="246" t="s">
        <v>354</v>
      </c>
      <c r="C22" s="255">
        <v>26</v>
      </c>
      <c r="D22" s="240">
        <v>128</v>
      </c>
      <c r="E22" s="258">
        <v>52</v>
      </c>
      <c r="F22" s="255">
        <v>30</v>
      </c>
      <c r="G22" s="240">
        <v>23</v>
      </c>
      <c r="H22" s="240">
        <v>9467</v>
      </c>
    </row>
  </sheetData>
  <mergeCells count="7">
    <mergeCell ref="C4:D4"/>
    <mergeCell ref="F4:G4"/>
    <mergeCell ref="C3:E3"/>
    <mergeCell ref="F3:H3"/>
    <mergeCell ref="B3:B5"/>
    <mergeCell ref="E4:E5"/>
    <mergeCell ref="H4:H5"/>
  </mergeCells>
  <phoneticPr fontId="15"/>
  <pageMargins left="0.7" right="0.7" top="0.75" bottom="0.75" header="0.3" footer="0.3"/>
  <pageSetup paperSize="9"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11">
    <tabColor rgb="FF00B0F0"/>
  </sheetPr>
  <dimension ref="A1:F16"/>
  <sheetViews>
    <sheetView zoomScaleNormal="100" zoomScaleSheetLayoutView="100" workbookViewId="0">
      <selection activeCell="B2" sqref="B2"/>
    </sheetView>
  </sheetViews>
  <sheetFormatPr defaultColWidth="9" defaultRowHeight="13.5" x14ac:dyDescent="0.15"/>
  <cols>
    <col min="1" max="1" width="0.375" style="236" customWidth="1"/>
    <col min="2" max="2" width="3.875" style="236" customWidth="1"/>
    <col min="3" max="3" width="19.25" style="236" customWidth="1"/>
    <col min="4" max="5" width="8" style="236" customWidth="1"/>
    <col min="6" max="6" width="8.125" style="236" customWidth="1"/>
    <col min="7" max="16384" width="9" style="236"/>
  </cols>
  <sheetData>
    <row r="1" spans="1:6" x14ac:dyDescent="0.15">
      <c r="A1" s="236" t="s">
        <v>387</v>
      </c>
      <c r="B1" s="236" t="str">
        <f>"概況_第４０表　住宅用防災機器の設置状況別住宅出火件数"&amp;"【令和"&amp;IF(LEN(年の入力!$B$1-2018)&gt;=2,年の入力!$B$1-2018, DBCS(年の入力!$B$1-2018))&amp;"年】"</f>
        <v>概況_第４０表　住宅用防災機器の設置状況別住宅出火件数【令和５年】</v>
      </c>
    </row>
    <row r="2" spans="1:6" ht="2.25" customHeight="1" x14ac:dyDescent="0.15"/>
    <row r="3" spans="1:6" ht="15" customHeight="1" x14ac:dyDescent="0.15">
      <c r="B3" s="545"/>
      <c r="C3" s="545"/>
      <c r="D3" s="545" t="s">
        <v>374</v>
      </c>
      <c r="E3" s="545"/>
      <c r="F3" s="545" t="s">
        <v>373</v>
      </c>
    </row>
    <row r="4" spans="1:6" ht="15" customHeight="1" x14ac:dyDescent="0.15">
      <c r="B4" s="545"/>
      <c r="C4" s="545"/>
      <c r="D4" s="267" t="s">
        <v>372</v>
      </c>
      <c r="E4" s="267" t="s">
        <v>388</v>
      </c>
      <c r="F4" s="545"/>
    </row>
    <row r="5" spans="1:6" ht="15" customHeight="1" x14ac:dyDescent="0.15">
      <c r="B5" s="548" t="s">
        <v>387</v>
      </c>
      <c r="C5" s="548"/>
      <c r="D5" s="240">
        <v>332</v>
      </c>
      <c r="E5" s="240">
        <v>556</v>
      </c>
      <c r="F5" s="240">
        <v>10322</v>
      </c>
    </row>
    <row r="6" spans="1:6" ht="15" customHeight="1" x14ac:dyDescent="0.15">
      <c r="B6" s="548" t="s">
        <v>386</v>
      </c>
      <c r="C6" s="548"/>
      <c r="D6" s="240">
        <v>3</v>
      </c>
      <c r="E6" s="240">
        <v>18</v>
      </c>
      <c r="F6" s="240">
        <v>11189</v>
      </c>
    </row>
    <row r="7" spans="1:6" ht="15" customHeight="1" x14ac:dyDescent="0.15">
      <c r="B7" s="548" t="s">
        <v>385</v>
      </c>
      <c r="C7" s="548"/>
      <c r="D7" s="240">
        <v>27</v>
      </c>
      <c r="E7" s="240">
        <v>20</v>
      </c>
      <c r="F7" s="240">
        <v>11163</v>
      </c>
    </row>
    <row r="8" spans="1:6" ht="15" customHeight="1" x14ac:dyDescent="0.15">
      <c r="B8" s="548" t="s">
        <v>384</v>
      </c>
      <c r="C8" s="548"/>
      <c r="D8" s="240">
        <v>0</v>
      </c>
      <c r="E8" s="240">
        <v>13</v>
      </c>
      <c r="F8" s="240">
        <v>11197</v>
      </c>
    </row>
    <row r="9" spans="1:6" ht="15" customHeight="1" x14ac:dyDescent="0.15">
      <c r="B9" s="548" t="s">
        <v>383</v>
      </c>
      <c r="C9" s="548"/>
      <c r="D9" s="240">
        <v>1923</v>
      </c>
      <c r="E9" s="240">
        <v>1952</v>
      </c>
      <c r="F9" s="240">
        <v>4272</v>
      </c>
    </row>
    <row r="10" spans="1:6" ht="15" customHeight="1" x14ac:dyDescent="0.15">
      <c r="B10" s="548" t="s">
        <v>382</v>
      </c>
      <c r="C10" s="548"/>
      <c r="D10" s="240">
        <v>143</v>
      </c>
      <c r="E10" s="240">
        <v>91</v>
      </c>
      <c r="F10" s="240">
        <v>10976</v>
      </c>
    </row>
    <row r="11" spans="1:6" ht="15" customHeight="1" x14ac:dyDescent="0.15">
      <c r="B11" s="561" t="s">
        <v>381</v>
      </c>
      <c r="C11" s="266" t="s">
        <v>380</v>
      </c>
      <c r="D11" s="240">
        <v>21</v>
      </c>
      <c r="E11" s="240">
        <v>38</v>
      </c>
      <c r="F11" s="240">
        <v>11151</v>
      </c>
    </row>
    <row r="12" spans="1:6" ht="15" customHeight="1" x14ac:dyDescent="0.15">
      <c r="B12" s="561"/>
      <c r="C12" s="266" t="s">
        <v>379</v>
      </c>
      <c r="D12" s="240">
        <v>23</v>
      </c>
      <c r="E12" s="240">
        <v>37</v>
      </c>
      <c r="F12" s="240">
        <v>11150</v>
      </c>
    </row>
    <row r="13" spans="1:6" ht="15" customHeight="1" x14ac:dyDescent="0.15">
      <c r="B13" s="561"/>
      <c r="C13" s="266" t="s">
        <v>378</v>
      </c>
      <c r="D13" s="240">
        <v>38</v>
      </c>
      <c r="E13" s="240">
        <v>44</v>
      </c>
      <c r="F13" s="240">
        <v>11128</v>
      </c>
    </row>
    <row r="14" spans="1:6" ht="15" customHeight="1" x14ac:dyDescent="0.15">
      <c r="B14" s="561"/>
      <c r="C14" s="266" t="s">
        <v>377</v>
      </c>
      <c r="D14" s="240">
        <v>24</v>
      </c>
      <c r="E14" s="240">
        <v>36</v>
      </c>
      <c r="F14" s="240">
        <v>11150</v>
      </c>
    </row>
    <row r="15" spans="1:6" ht="2.25" customHeight="1" x14ac:dyDescent="0.15"/>
    <row r="16" spans="1:6" x14ac:dyDescent="0.15">
      <c r="B16" s="236" t="s">
        <v>476</v>
      </c>
    </row>
  </sheetData>
  <mergeCells count="10">
    <mergeCell ref="F3:F4"/>
    <mergeCell ref="B3:C4"/>
    <mergeCell ref="D3:E3"/>
    <mergeCell ref="B11:B14"/>
    <mergeCell ref="B5:C5"/>
    <mergeCell ref="B6:C6"/>
    <mergeCell ref="B7:C7"/>
    <mergeCell ref="B8:C8"/>
    <mergeCell ref="B9:C9"/>
    <mergeCell ref="B10:C10"/>
  </mergeCells>
  <phoneticPr fontId="15"/>
  <pageMargins left="0.7" right="0.7" top="0.75" bottom="0.75" header="0.3" footer="0.3"/>
  <pageSetup paperSize="9" orientation="landscape"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12">
    <tabColor rgb="FF00B0F0"/>
  </sheetPr>
  <dimension ref="A1:F13"/>
  <sheetViews>
    <sheetView zoomScaleNormal="100" zoomScaleSheetLayoutView="100" workbookViewId="0">
      <selection activeCell="B2" sqref="B2"/>
    </sheetView>
  </sheetViews>
  <sheetFormatPr defaultColWidth="9" defaultRowHeight="13.5" x14ac:dyDescent="0.15"/>
  <cols>
    <col min="1" max="1" width="0.375" style="236" customWidth="1"/>
    <col min="2" max="2" width="20.875" style="236" customWidth="1"/>
    <col min="3" max="3" width="12.5" style="236" customWidth="1"/>
    <col min="4" max="4" width="2.5" style="236" customWidth="1"/>
    <col min="5" max="5" width="20.875" style="236" customWidth="1"/>
    <col min="6" max="6" width="12.5" style="236" customWidth="1"/>
    <col min="7" max="16384" width="9" style="236"/>
  </cols>
  <sheetData>
    <row r="1" spans="1:6" x14ac:dyDescent="0.15">
      <c r="A1" s="236" t="s">
        <v>3</v>
      </c>
      <c r="B1" s="236" t="str">
        <f>"概況_第４１表　建物火災の損害額及び焼損面積の程度別出火件数"&amp;"【令和"&amp;IF(LEN(年の入力!$B$1-2018)&gt;=2,年の入力!$B$1-2018, DBCS(年の入力!$B$1-2018))&amp;"年】"</f>
        <v>概況_第４１表　建物火災の損害額及び焼損面積の程度別出火件数【令和５年】</v>
      </c>
    </row>
    <row r="2" spans="1:6" ht="2.25" customHeight="1" x14ac:dyDescent="0.15"/>
    <row r="3" spans="1:6" ht="30" customHeight="1" thickBot="1" x14ac:dyDescent="0.2">
      <c r="B3" s="273" t="s">
        <v>390</v>
      </c>
      <c r="C3" s="265" t="s">
        <v>314</v>
      </c>
      <c r="E3" s="273" t="s">
        <v>389</v>
      </c>
      <c r="F3" s="265" t="s">
        <v>314</v>
      </c>
    </row>
    <row r="4" spans="1:6" ht="15" customHeight="1" thickTop="1" x14ac:dyDescent="0.15">
      <c r="B4" s="275" t="s">
        <v>543</v>
      </c>
      <c r="C4" s="239">
        <v>11850</v>
      </c>
      <c r="E4" s="275" t="s">
        <v>544</v>
      </c>
      <c r="F4" s="239">
        <v>16694</v>
      </c>
    </row>
    <row r="5" spans="1:6" ht="15" customHeight="1" x14ac:dyDescent="0.15">
      <c r="B5" s="266" t="s">
        <v>545</v>
      </c>
      <c r="C5" s="240">
        <v>2310</v>
      </c>
      <c r="E5" s="266" t="s">
        <v>546</v>
      </c>
      <c r="F5" s="240">
        <v>1338</v>
      </c>
    </row>
    <row r="6" spans="1:6" ht="15" customHeight="1" x14ac:dyDescent="0.15">
      <c r="B6" s="266" t="s">
        <v>546</v>
      </c>
      <c r="C6" s="240">
        <v>1003</v>
      </c>
      <c r="E6" s="266" t="s">
        <v>547</v>
      </c>
      <c r="F6" s="240">
        <v>1577</v>
      </c>
    </row>
    <row r="7" spans="1:6" ht="15" customHeight="1" x14ac:dyDescent="0.15">
      <c r="B7" s="266" t="s">
        <v>548</v>
      </c>
      <c r="C7" s="240">
        <v>2844</v>
      </c>
      <c r="E7" s="266" t="s">
        <v>549</v>
      </c>
      <c r="F7" s="240">
        <v>638</v>
      </c>
    </row>
    <row r="8" spans="1:6" ht="15" customHeight="1" x14ac:dyDescent="0.15">
      <c r="B8" s="266" t="s">
        <v>550</v>
      </c>
      <c r="C8" s="240">
        <v>1263</v>
      </c>
      <c r="E8" s="266" t="s">
        <v>551</v>
      </c>
      <c r="F8" s="240">
        <v>447</v>
      </c>
    </row>
    <row r="9" spans="1:6" ht="15" customHeight="1" x14ac:dyDescent="0.15">
      <c r="B9" s="266" t="s">
        <v>552</v>
      </c>
      <c r="C9" s="240">
        <v>868</v>
      </c>
      <c r="E9" s="266" t="s">
        <v>550</v>
      </c>
      <c r="F9" s="240">
        <v>204</v>
      </c>
    </row>
    <row r="10" spans="1:6" ht="15" customHeight="1" x14ac:dyDescent="0.15">
      <c r="B10" s="266" t="s">
        <v>553</v>
      </c>
      <c r="C10" s="240">
        <v>372</v>
      </c>
      <c r="E10" s="266" t="s">
        <v>552</v>
      </c>
      <c r="F10" s="240">
        <v>50</v>
      </c>
    </row>
    <row r="11" spans="1:6" ht="15" customHeight="1" x14ac:dyDescent="0.15">
      <c r="B11" s="266" t="s">
        <v>554</v>
      </c>
      <c r="C11" s="240">
        <v>256</v>
      </c>
      <c r="E11" s="266" t="s">
        <v>553</v>
      </c>
      <c r="F11" s="240">
        <v>12</v>
      </c>
    </row>
    <row r="12" spans="1:6" ht="15" customHeight="1" thickBot="1" x14ac:dyDescent="0.2">
      <c r="B12" s="278" t="s">
        <v>555</v>
      </c>
      <c r="C12" s="243">
        <v>208</v>
      </c>
      <c r="E12" s="278" t="s">
        <v>556</v>
      </c>
      <c r="F12" s="243">
        <v>14</v>
      </c>
    </row>
    <row r="13" spans="1:6" ht="15" customHeight="1" thickTop="1" x14ac:dyDescent="0.15">
      <c r="B13" s="280" t="s">
        <v>34</v>
      </c>
      <c r="C13" s="239">
        <v>20974</v>
      </c>
      <c r="E13" s="280" t="s">
        <v>34</v>
      </c>
      <c r="F13" s="239">
        <v>20974</v>
      </c>
    </row>
  </sheetData>
  <phoneticPr fontId="15"/>
  <pageMargins left="0.7" right="0.7" top="0.75" bottom="0.75" header="0.3" footer="0.3"/>
  <pageSetup paperSize="9" orientation="landscape"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2">
    <tabColor rgb="FF00B0F0"/>
  </sheetPr>
  <dimension ref="B1:E7"/>
  <sheetViews>
    <sheetView zoomScaleNormal="100" zoomScaleSheetLayoutView="100" workbookViewId="0">
      <selection activeCell="B2" sqref="B2"/>
    </sheetView>
  </sheetViews>
  <sheetFormatPr defaultColWidth="9" defaultRowHeight="13.5" x14ac:dyDescent="0.15"/>
  <cols>
    <col min="1" max="1" width="0.375" style="323" customWidth="1"/>
    <col min="2" max="2" width="12.75" style="323" customWidth="1"/>
    <col min="3" max="3" width="11.75" style="323" customWidth="1"/>
    <col min="4" max="5" width="13.75" style="323" customWidth="1"/>
    <col min="6" max="16384" width="9" style="323"/>
  </cols>
  <sheetData>
    <row r="1" spans="2:5" x14ac:dyDescent="0.15">
      <c r="B1" s="323" t="str">
        <f>"概況_第４２表　市町村別物火災の損害額及び１件当たりの損害額"&amp;"【令和"&amp;IF(LEN(年の入力!$B$1-2018)&gt;=2,年の入力!$B$1-2018, DBCS(年の入力!$B$1-2018))&amp;"年】"</f>
        <v>概況_第４２表　市町村別物火災の損害額及び１件当たりの損害額【令和５年】</v>
      </c>
    </row>
    <row r="2" spans="2:5" ht="2.25" customHeight="1" x14ac:dyDescent="0.15"/>
    <row r="3" spans="2:5" ht="30" customHeight="1" x14ac:dyDescent="0.15">
      <c r="B3" s="324"/>
      <c r="C3" s="325" t="s">
        <v>394</v>
      </c>
      <c r="D3" s="324" t="s">
        <v>393</v>
      </c>
      <c r="E3" s="325" t="s">
        <v>392</v>
      </c>
    </row>
    <row r="4" spans="2:5" ht="15" customHeight="1" x14ac:dyDescent="0.15">
      <c r="B4" s="326" t="s">
        <v>135</v>
      </c>
      <c r="C4" s="327">
        <v>6268</v>
      </c>
      <c r="D4" s="328">
        <v>10705372</v>
      </c>
      <c r="E4" s="328">
        <v>1707.9406509</v>
      </c>
    </row>
    <row r="5" spans="2:5" ht="15" customHeight="1" x14ac:dyDescent="0.15">
      <c r="B5" s="326" t="s">
        <v>391</v>
      </c>
      <c r="C5" s="327">
        <v>12434</v>
      </c>
      <c r="D5" s="328">
        <v>60979288</v>
      </c>
      <c r="E5" s="328">
        <v>4904.2374135399996</v>
      </c>
    </row>
    <row r="6" spans="2:5" ht="15" customHeight="1" x14ac:dyDescent="0.15">
      <c r="B6" s="326" t="s">
        <v>134</v>
      </c>
      <c r="C6" s="327">
        <v>2272</v>
      </c>
      <c r="D6" s="328">
        <v>10355682</v>
      </c>
      <c r="E6" s="328">
        <v>4557.9586267000004</v>
      </c>
    </row>
    <row r="7" spans="2:5" ht="15" customHeight="1" x14ac:dyDescent="0.15">
      <c r="B7" s="324" t="s">
        <v>55</v>
      </c>
      <c r="C7" s="327">
        <v>20974</v>
      </c>
      <c r="D7" s="328">
        <v>82040342</v>
      </c>
      <c r="E7" s="328">
        <v>3911.5257938300001</v>
      </c>
    </row>
  </sheetData>
  <phoneticPr fontId="15"/>
  <pageMargins left="0.7" right="0.7" top="0.75" bottom="0.75" header="0.3" footer="0.3"/>
  <pageSetup paperSize="9"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tabColor rgb="FF00B0F0"/>
  </sheetPr>
  <dimension ref="B1:O13"/>
  <sheetViews>
    <sheetView zoomScaleNormal="100" zoomScaleSheetLayoutView="100" workbookViewId="0">
      <selection activeCell="B1" sqref="B1"/>
    </sheetView>
  </sheetViews>
  <sheetFormatPr defaultColWidth="9" defaultRowHeight="13.5" x14ac:dyDescent="0.15"/>
  <cols>
    <col min="1" max="1" width="0.375" style="8" customWidth="1"/>
    <col min="2" max="15" width="9" style="8" customWidth="1"/>
    <col min="16" max="16384" width="9" style="8"/>
  </cols>
  <sheetData>
    <row r="1" spans="2:15" x14ac:dyDescent="0.15">
      <c r="B1" s="308" t="s">
        <v>566</v>
      </c>
    </row>
    <row r="2" spans="2:15" ht="2.25" customHeight="1" x14ac:dyDescent="0.15"/>
    <row r="3" spans="2:15" x14ac:dyDescent="0.15">
      <c r="B3" s="310" t="s">
        <v>412</v>
      </c>
      <c r="C3" s="310" t="s">
        <v>452</v>
      </c>
      <c r="D3" s="310" t="s">
        <v>451</v>
      </c>
      <c r="E3" s="310" t="s">
        <v>450</v>
      </c>
      <c r="F3" s="310" t="s">
        <v>449</v>
      </c>
      <c r="G3" s="310" t="s">
        <v>448</v>
      </c>
      <c r="H3" s="310" t="s">
        <v>447</v>
      </c>
      <c r="I3" s="310" t="s">
        <v>446</v>
      </c>
      <c r="J3" s="310" t="s">
        <v>445</v>
      </c>
      <c r="K3" s="310" t="s">
        <v>444</v>
      </c>
      <c r="L3" s="310" t="s">
        <v>443</v>
      </c>
      <c r="M3" s="310" t="s">
        <v>442</v>
      </c>
      <c r="N3" s="310" t="s">
        <v>441</v>
      </c>
      <c r="O3" s="310" t="s">
        <v>34</v>
      </c>
    </row>
    <row r="4" spans="2:15" x14ac:dyDescent="0.15">
      <c r="B4" s="312" t="str">
        <f xml:space="preserve"> IF(年の入力!$B$1-ROWS($A5:$A$14)+1&gt;2019,   "令和"&amp;IF(LEN(年の入力!$B$1-ROWS($A5:$A$14)+1-2018)&gt;=2,年の入力!$B$1-ROWS($A5:$A$14)+1-2018, DBCS(年の入力!$B$1-ROWS($A5:$A$14)+1-2018))&amp;"年", IF(年の入力!$B$1-ROWS($A5:$A$14)+1=2019,"令和元年","平成"&amp;年の入力!$B$1-ROWS($A5:$A$14)+1-1988&amp;"年" ))</f>
        <v>平成26年</v>
      </c>
      <c r="C4" s="313">
        <v>1494</v>
      </c>
      <c r="D4" s="313">
        <v>1212</v>
      </c>
      <c r="E4" s="313">
        <v>1313</v>
      </c>
      <c r="F4" s="313">
        <v>1220</v>
      </c>
      <c r="G4" s="313">
        <v>1054</v>
      </c>
      <c r="H4" s="313">
        <v>820</v>
      </c>
      <c r="I4" s="313">
        <v>867</v>
      </c>
      <c r="J4" s="313">
        <v>833</v>
      </c>
      <c r="K4" s="313">
        <v>833</v>
      </c>
      <c r="L4" s="313">
        <v>874</v>
      </c>
      <c r="M4" s="313">
        <v>1027</v>
      </c>
      <c r="N4" s="313">
        <v>1375</v>
      </c>
      <c r="O4" s="313">
        <v>12922</v>
      </c>
    </row>
    <row r="5" spans="2:15" x14ac:dyDescent="0.15">
      <c r="B5" s="312" t="str">
        <f xml:space="preserve"> IF(年の入力!$B$1-ROWS($A6:$A$14)+1&gt;2019,   "令和"&amp;IF(LEN(年の入力!$B$1-ROWS($A6:$A$14)+1-2018)&gt;=2,年の入力!$B$1-ROWS($A6:$A$14)+1-2018, DBCS(年の入力!$B$1-ROWS($A6:$A$14)+1-2018))&amp;"年", IF(年の入力!$B$1-ROWS($A6:$A$14)+1=2019,"令和元年","平成"&amp;年の入力!$B$1-ROWS($A6:$A$14)+1-1988&amp;"年" ))</f>
        <v>平成27年</v>
      </c>
      <c r="C5" s="313">
        <v>1391</v>
      </c>
      <c r="D5" s="313">
        <v>1194</v>
      </c>
      <c r="E5" s="313">
        <v>1346</v>
      </c>
      <c r="F5" s="313">
        <v>1065</v>
      </c>
      <c r="G5" s="313">
        <v>1003</v>
      </c>
      <c r="H5" s="313">
        <v>771</v>
      </c>
      <c r="I5" s="313">
        <v>816</v>
      </c>
      <c r="J5" s="313">
        <v>829</v>
      </c>
      <c r="K5" s="313">
        <v>746</v>
      </c>
      <c r="L5" s="313">
        <v>960</v>
      </c>
      <c r="M5" s="313">
        <v>844</v>
      </c>
      <c r="N5" s="313">
        <v>1132</v>
      </c>
      <c r="O5" s="313">
        <v>12097</v>
      </c>
    </row>
    <row r="6" spans="2:15" x14ac:dyDescent="0.15">
      <c r="B6" s="312" t="str">
        <f xml:space="preserve"> IF(年の入力!$B$1-ROWS($A7:$A$14)+1&gt;2019,   "令和"&amp;IF(LEN(年の入力!$B$1-ROWS($A7:$A$14)+1-2018)&gt;=2,年の入力!$B$1-ROWS($A7:$A$14)+1-2018, DBCS(年の入力!$B$1-ROWS($A7:$A$14)+1-2018))&amp;"年", IF(年の入力!$B$1-ROWS($A7:$A$14)+1=2019,"令和元年","平成"&amp;年の入力!$B$1-ROWS($A7:$A$14)+1-1988&amp;"年" ))</f>
        <v>平成28年</v>
      </c>
      <c r="C6" s="313">
        <v>1329</v>
      </c>
      <c r="D6" s="313">
        <v>1132</v>
      </c>
      <c r="E6" s="313">
        <v>1163</v>
      </c>
      <c r="F6" s="313">
        <v>974</v>
      </c>
      <c r="G6" s="313">
        <v>963</v>
      </c>
      <c r="H6" s="313">
        <v>697</v>
      </c>
      <c r="I6" s="313">
        <v>711</v>
      </c>
      <c r="J6" s="313">
        <v>839</v>
      </c>
      <c r="K6" s="313">
        <v>673</v>
      </c>
      <c r="L6" s="313">
        <v>843</v>
      </c>
      <c r="M6" s="313">
        <v>914</v>
      </c>
      <c r="N6" s="313">
        <v>1116</v>
      </c>
      <c r="O6" s="313">
        <v>11354</v>
      </c>
    </row>
    <row r="7" spans="2:15" x14ac:dyDescent="0.15">
      <c r="B7" s="312" t="str">
        <f xml:space="preserve"> IF(年の入力!$B$1-ROWS($A8:$A$14)+1&gt;2019,   "令和"&amp;IF(LEN(年の入力!$B$1-ROWS($A8:$A$14)+1-2018)&gt;=2,年の入力!$B$1-ROWS($A8:$A$14)+1-2018, DBCS(年の入力!$B$1-ROWS($A8:$A$14)+1-2018))&amp;"年", IF(年の入力!$B$1-ROWS($A8:$A$14)+1=2019,"令和元年","平成"&amp;年の入力!$B$1-ROWS($A8:$A$14)+1-1988&amp;"年" ))</f>
        <v>平成29年</v>
      </c>
      <c r="C7" s="313">
        <v>1300</v>
      </c>
      <c r="D7" s="313">
        <v>1148</v>
      </c>
      <c r="E7" s="313">
        <v>1180</v>
      </c>
      <c r="F7" s="313">
        <v>1006</v>
      </c>
      <c r="G7" s="313">
        <v>923</v>
      </c>
      <c r="H7" s="313">
        <v>804</v>
      </c>
      <c r="I7" s="313">
        <v>701</v>
      </c>
      <c r="J7" s="313">
        <v>751</v>
      </c>
      <c r="K7" s="313">
        <v>700</v>
      </c>
      <c r="L7" s="313">
        <v>710</v>
      </c>
      <c r="M7" s="313">
        <v>959</v>
      </c>
      <c r="N7" s="313">
        <v>1226</v>
      </c>
      <c r="O7" s="313">
        <v>11408</v>
      </c>
    </row>
    <row r="8" spans="2:15" x14ac:dyDescent="0.15">
      <c r="B8" s="312" t="str">
        <f xml:space="preserve"> IF(年の入力!$B$1-ROWS($A9:$A$14)+1&gt;2019,   "令和"&amp;IF(LEN(年の入力!$B$1-ROWS($A9:$A$14)+1-2018)&gt;=2,年の入力!$B$1-ROWS($A9:$A$14)+1-2018, DBCS(年の入力!$B$1-ROWS($A9:$A$14)+1-2018))&amp;"年", IF(年の入力!$B$1-ROWS($A9:$A$14)+1=2019,"令和元年","平成"&amp;年の入力!$B$1-ROWS($A9:$A$14)+1-1988&amp;"年" ))</f>
        <v>平成30年</v>
      </c>
      <c r="C8" s="313">
        <v>1352</v>
      </c>
      <c r="D8" s="313">
        <v>1178</v>
      </c>
      <c r="E8" s="313">
        <v>1076</v>
      </c>
      <c r="F8" s="313">
        <v>966</v>
      </c>
      <c r="G8" s="313">
        <v>828</v>
      </c>
      <c r="H8" s="313">
        <v>621</v>
      </c>
      <c r="I8" s="313">
        <v>780</v>
      </c>
      <c r="J8" s="313">
        <v>790</v>
      </c>
      <c r="K8" s="313">
        <v>652</v>
      </c>
      <c r="L8" s="313">
        <v>770</v>
      </c>
      <c r="M8" s="313">
        <v>839</v>
      </c>
      <c r="N8" s="313">
        <v>1167</v>
      </c>
      <c r="O8" s="313">
        <v>11019</v>
      </c>
    </row>
    <row r="9" spans="2:15" x14ac:dyDescent="0.15">
      <c r="B9" s="312" t="str">
        <f xml:space="preserve"> IF(年の入力!$B$1-ROWS($A10:$A$14)+1&gt;2019,   "令和"&amp;IF(LEN(年の入力!$B$1-ROWS($A10:$A$14)+1-2018)&gt;=2,年の入力!$B$1-ROWS($A10:$A$14)+1-2018, DBCS(年の入力!$B$1-ROWS($A10:$A$14)+1-2018))&amp;"年", IF(年の入力!$B$1-ROWS($A10:$A$14)+1=2019,"令和元年","平成"&amp;年の入力!$B$1-ROWS($A10:$A$14)+1-1988&amp;"年" ))</f>
        <v>令和元年</v>
      </c>
      <c r="C9" s="313">
        <v>1269</v>
      </c>
      <c r="D9" s="313">
        <v>1065</v>
      </c>
      <c r="E9" s="313">
        <v>1030</v>
      </c>
      <c r="F9" s="313">
        <v>1049</v>
      </c>
      <c r="G9" s="313">
        <v>926</v>
      </c>
      <c r="H9" s="313">
        <v>659</v>
      </c>
      <c r="I9" s="313">
        <v>640</v>
      </c>
      <c r="J9" s="313">
        <v>768</v>
      </c>
      <c r="K9" s="313">
        <v>671</v>
      </c>
      <c r="L9" s="313">
        <v>760</v>
      </c>
      <c r="M9" s="313">
        <v>919</v>
      </c>
      <c r="N9" s="313">
        <v>1028</v>
      </c>
      <c r="O9" s="313">
        <v>10784</v>
      </c>
    </row>
    <row r="10" spans="2:15" x14ac:dyDescent="0.15">
      <c r="B10" s="312" t="str">
        <f xml:space="preserve"> IF(年の入力!$B$1-ROWS($A11:$A$14)+1&gt;2019,   "令和"&amp;IF(LEN(年の入力!$B$1-ROWS($A11:$A$14)+1-2018)&gt;=2,年の入力!$B$1-ROWS($A11:$A$14)+1-2018, DBCS(年の入力!$B$1-ROWS($A11:$A$14)+1-2018))&amp;"年", IF(年の入力!$B$1-ROWS($A11:$A$14)+1=2019,"令和元年","平成"&amp;年の入力!$B$1-ROWS($A11:$A$14)+1-1988&amp;"年" ))</f>
        <v>令和２年</v>
      </c>
      <c r="C10" s="313">
        <v>1076</v>
      </c>
      <c r="D10" s="313">
        <v>1056</v>
      </c>
      <c r="E10" s="313">
        <v>1004</v>
      </c>
      <c r="F10" s="313">
        <v>987</v>
      </c>
      <c r="G10" s="313">
        <v>883</v>
      </c>
      <c r="H10" s="313">
        <v>709</v>
      </c>
      <c r="I10" s="313">
        <v>611</v>
      </c>
      <c r="J10" s="313">
        <v>796</v>
      </c>
      <c r="K10" s="313">
        <v>664</v>
      </c>
      <c r="L10" s="313">
        <v>726</v>
      </c>
      <c r="M10" s="313">
        <v>865</v>
      </c>
      <c r="N10" s="313">
        <v>1187</v>
      </c>
      <c r="O10" s="313">
        <v>10564</v>
      </c>
    </row>
    <row r="11" spans="2:15" x14ac:dyDescent="0.15">
      <c r="B11" s="312" t="str">
        <f xml:space="preserve"> IF(年の入力!$B$1-ROWS($A12:$A$14)+1&gt;2019,   "令和"&amp;IF(LEN(年の入力!$B$1-ROWS($A12:$A$14)+1-2018)&gt;=2,年の入力!$B$1-ROWS($A12:$A$14)+1-2018, DBCS(年の入力!$B$1-ROWS($A12:$A$14)+1-2018))&amp;"年", IF(年の入力!$B$1-ROWS($A12:$A$14)+1=2019,"令和元年","平成"&amp;年の入力!$B$1-ROWS($A12:$A$14)+1-1988&amp;"年" ))</f>
        <v>令和３年</v>
      </c>
      <c r="C11" s="313">
        <v>1305</v>
      </c>
      <c r="D11" s="313">
        <v>1110</v>
      </c>
      <c r="E11" s="313">
        <v>1042</v>
      </c>
      <c r="F11" s="313">
        <v>997</v>
      </c>
      <c r="G11" s="313">
        <v>820</v>
      </c>
      <c r="H11" s="313">
        <v>699</v>
      </c>
      <c r="I11" s="313">
        <v>784</v>
      </c>
      <c r="J11" s="313">
        <v>712</v>
      </c>
      <c r="K11" s="313">
        <v>645</v>
      </c>
      <c r="L11" s="313">
        <v>785</v>
      </c>
      <c r="M11" s="313">
        <v>922</v>
      </c>
      <c r="N11" s="313">
        <v>1115</v>
      </c>
      <c r="O11" s="313">
        <v>10936</v>
      </c>
    </row>
    <row r="12" spans="2:15" x14ac:dyDescent="0.15">
      <c r="B12" s="312" t="str">
        <f xml:space="preserve"> IF(年の入力!$B$1-ROWS($A13:$A$14)+1&gt;2019,   "令和"&amp;IF(LEN(年の入力!$B$1-ROWS($A13:$A$14)+1-2018)&gt;=2,年の入力!$B$1-ROWS($A13:$A$14)+1-2018, DBCS(年の入力!$B$1-ROWS($A13:$A$14)+1-2018))&amp;"年", IF(年の入力!$B$1-ROWS($A13:$A$14)+1=2019,"令和元年","平成"&amp;年の入力!$B$1-ROWS($A13:$A$14)+1-1988&amp;"年" ))</f>
        <v>令和４年</v>
      </c>
      <c r="C12" s="313">
        <v>1374</v>
      </c>
      <c r="D12" s="313">
        <v>1198</v>
      </c>
      <c r="E12" s="313">
        <v>1120</v>
      </c>
      <c r="F12" s="313">
        <v>919</v>
      </c>
      <c r="G12" s="313">
        <v>826</v>
      </c>
      <c r="H12" s="313">
        <v>753</v>
      </c>
      <c r="I12" s="313">
        <v>708</v>
      </c>
      <c r="J12" s="313">
        <v>793</v>
      </c>
      <c r="K12" s="313">
        <v>685</v>
      </c>
      <c r="L12" s="313">
        <v>816</v>
      </c>
      <c r="M12" s="313">
        <v>902</v>
      </c>
      <c r="N12" s="313">
        <v>1317</v>
      </c>
      <c r="O12" s="313">
        <v>11411</v>
      </c>
    </row>
    <row r="13" spans="2:15" x14ac:dyDescent="0.15">
      <c r="B13" s="312" t="str">
        <f xml:space="preserve"> IF(年の入力!$B$1-ROWS($A14:$A$14)+1&gt;2019,   "令和"&amp;IF(LEN(年の入力!$B$1-ROWS($A14:$A$14)+1-2018)&gt;=2,年の入力!$B$1-ROWS($A14:$A$14)+1-2018, DBCS(年の入力!$B$1-ROWS($A14:$A$14)+1-2018))&amp;"年", IF(年の入力!$B$1-ROWS($A14:$A$14)+1=2019,"令和元年","平成"&amp;年の入力!$B$1-ROWS($A14:$A$14)+1-1988&amp;"年" ))</f>
        <v>令和５年</v>
      </c>
      <c r="C13" s="313">
        <v>1385</v>
      </c>
      <c r="D13" s="313">
        <v>1160</v>
      </c>
      <c r="E13" s="313">
        <v>1133</v>
      </c>
      <c r="F13" s="313">
        <v>1042</v>
      </c>
      <c r="G13" s="313">
        <v>999</v>
      </c>
      <c r="H13" s="313">
        <v>783</v>
      </c>
      <c r="I13" s="313">
        <v>815</v>
      </c>
      <c r="J13" s="313">
        <v>825</v>
      </c>
      <c r="K13" s="313">
        <v>776</v>
      </c>
      <c r="L13" s="313">
        <v>939</v>
      </c>
      <c r="M13" s="313">
        <v>977</v>
      </c>
      <c r="N13" s="313">
        <v>1278</v>
      </c>
      <c r="O13" s="313">
        <v>12112</v>
      </c>
    </row>
  </sheetData>
  <phoneticPr fontId="15"/>
  <pageMargins left="0.7" right="0.7" top="0.75" bottom="0.75" header="0.3" footer="0.3"/>
  <pageSetup paperSize="9"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tabColor rgb="FF00B0F0"/>
  </sheetPr>
  <dimension ref="B1:C33"/>
  <sheetViews>
    <sheetView zoomScaleNormal="100" zoomScaleSheetLayoutView="100" workbookViewId="0">
      <selection activeCell="B1" sqref="B1"/>
    </sheetView>
  </sheetViews>
  <sheetFormatPr defaultColWidth="9" defaultRowHeight="13.5" x14ac:dyDescent="0.15"/>
  <cols>
    <col min="1" max="1" width="0.375" style="8" customWidth="1"/>
    <col min="2" max="2" width="20.625" style="8" customWidth="1"/>
    <col min="3" max="3" width="9" style="8" bestFit="1" customWidth="1"/>
    <col min="4" max="4" width="6.375" style="8" bestFit="1" customWidth="1"/>
    <col min="5" max="5" width="6.5" style="8" bestFit="1" customWidth="1"/>
    <col min="6" max="6" width="10.25" style="8" bestFit="1" customWidth="1"/>
    <col min="7" max="7" width="3.375" style="8" bestFit="1" customWidth="1"/>
    <col min="8" max="8" width="7.125" style="8" bestFit="1" customWidth="1"/>
    <col min="9" max="9" width="7.75" style="8" bestFit="1" customWidth="1"/>
    <col min="10" max="10" width="6.5" style="8" bestFit="1" customWidth="1"/>
    <col min="11" max="11" width="7.875" style="8" bestFit="1" customWidth="1"/>
    <col min="12" max="12" width="10" style="8" bestFit="1" customWidth="1"/>
    <col min="13" max="13" width="7.125" style="8" bestFit="1" customWidth="1"/>
    <col min="14" max="15" width="9" style="8"/>
    <col min="16" max="16" width="17.25" style="8" bestFit="1" customWidth="1"/>
    <col min="17" max="18" width="9" style="8"/>
    <col min="19" max="19" width="8.625" style="8" bestFit="1" customWidth="1"/>
    <col min="20" max="20" width="13.625" style="8" bestFit="1" customWidth="1"/>
    <col min="21" max="21" width="6.75" style="8" bestFit="1" customWidth="1"/>
    <col min="22" max="22" width="14.125" style="8" bestFit="1" customWidth="1"/>
    <col min="23" max="23" width="5.25" style="8" bestFit="1" customWidth="1"/>
    <col min="24" max="24" width="11" style="8" bestFit="1" customWidth="1"/>
    <col min="25" max="25" width="5.25" style="8" bestFit="1" customWidth="1"/>
    <col min="26" max="26" width="7.125" style="8" bestFit="1" customWidth="1"/>
    <col min="27" max="27" width="5.25" style="8" bestFit="1" customWidth="1"/>
    <col min="28" max="28" width="10.875" style="8" bestFit="1" customWidth="1"/>
    <col min="29" max="29" width="15.125" style="8" bestFit="1" customWidth="1"/>
    <col min="30" max="30" width="7" style="8" bestFit="1" customWidth="1"/>
    <col min="31" max="31" width="12.125" style="8" bestFit="1" customWidth="1"/>
    <col min="32" max="32" width="6.5" style="8" bestFit="1" customWidth="1"/>
    <col min="33" max="33" width="12.75" style="8" bestFit="1" customWidth="1"/>
    <col min="34" max="36" width="11.625" style="8" bestFit="1" customWidth="1"/>
    <col min="37" max="37" width="10.5" style="8" bestFit="1" customWidth="1"/>
    <col min="38" max="40" width="11.625" style="8" bestFit="1" customWidth="1"/>
    <col min="41" max="41" width="10.5" style="8" bestFit="1" customWidth="1"/>
    <col min="42" max="42" width="8.5" style="8" bestFit="1" customWidth="1"/>
    <col min="43" max="48" width="11.625" style="8" bestFit="1" customWidth="1"/>
    <col min="49" max="49" width="10.5" style="8" bestFit="1" customWidth="1"/>
    <col min="50" max="53" width="11.625" style="8" bestFit="1" customWidth="1"/>
    <col min="54" max="54" width="7.75" style="8" bestFit="1" customWidth="1"/>
    <col min="55" max="59" width="11.625" style="8" bestFit="1" customWidth="1"/>
    <col min="60" max="60" width="12.75" style="8" bestFit="1" customWidth="1"/>
    <col min="61" max="61" width="11.625" style="8" bestFit="1" customWidth="1"/>
    <col min="62" max="62" width="7.75" style="8" bestFit="1" customWidth="1"/>
    <col min="63" max="16384" width="9" style="8"/>
  </cols>
  <sheetData>
    <row r="1" spans="2:3" x14ac:dyDescent="0.15">
      <c r="B1" s="308" t="str">
        <f>"概況_第４４表　住宅火災における出火原因別出火件数"&amp;"【令和"&amp;IF(LEN(年の入力!$B$1-2018)&gt;=2,年の入力!$B$1-2018, DBCS(年の入力!$B$1-2018))&amp;"年】"</f>
        <v>概況_第４４表　住宅火災における出火原因別出火件数【令和５年】</v>
      </c>
    </row>
    <row r="2" spans="2:3" ht="2.25" customHeight="1" x14ac:dyDescent="0.15"/>
    <row r="3" spans="2:3" x14ac:dyDescent="0.15">
      <c r="B3" s="309" t="s">
        <v>466</v>
      </c>
      <c r="C3" s="309" t="s">
        <v>465</v>
      </c>
    </row>
    <row r="4" spans="2:3" x14ac:dyDescent="0.15">
      <c r="B4" s="312" t="s">
        <v>175</v>
      </c>
      <c r="C4" s="313">
        <v>1792</v>
      </c>
    </row>
    <row r="5" spans="2:3" x14ac:dyDescent="0.15">
      <c r="B5" s="312" t="s">
        <v>176</v>
      </c>
      <c r="C5" s="313">
        <v>1401</v>
      </c>
    </row>
    <row r="6" spans="2:3" x14ac:dyDescent="0.15">
      <c r="B6" s="312" t="s">
        <v>627</v>
      </c>
      <c r="C6" s="313">
        <v>818</v>
      </c>
    </row>
    <row r="7" spans="2:3" x14ac:dyDescent="0.15">
      <c r="B7" s="312" t="s">
        <v>632</v>
      </c>
      <c r="C7" s="313">
        <v>769</v>
      </c>
    </row>
    <row r="8" spans="2:3" x14ac:dyDescent="0.15">
      <c r="B8" s="312" t="s">
        <v>645</v>
      </c>
      <c r="C8" s="313">
        <v>751</v>
      </c>
    </row>
    <row r="9" spans="2:3" x14ac:dyDescent="0.15">
      <c r="B9" s="312" t="s">
        <v>636</v>
      </c>
      <c r="C9" s="313">
        <v>716</v>
      </c>
    </row>
    <row r="10" spans="2:3" x14ac:dyDescent="0.15">
      <c r="B10" s="312" t="s">
        <v>634</v>
      </c>
      <c r="C10" s="313">
        <v>555</v>
      </c>
    </row>
    <row r="11" spans="2:3" x14ac:dyDescent="0.15">
      <c r="B11" s="312" t="s">
        <v>646</v>
      </c>
      <c r="C11" s="313">
        <v>339</v>
      </c>
    </row>
    <row r="12" spans="2:3" x14ac:dyDescent="0.15">
      <c r="B12" s="312" t="s">
        <v>641</v>
      </c>
      <c r="C12" s="313">
        <v>336</v>
      </c>
    </row>
    <row r="13" spans="2:3" x14ac:dyDescent="0.15">
      <c r="B13" s="312" t="s">
        <v>639</v>
      </c>
      <c r="C13" s="313">
        <v>236</v>
      </c>
    </row>
    <row r="14" spans="2:3" x14ac:dyDescent="0.15">
      <c r="B14" s="312" t="s">
        <v>638</v>
      </c>
      <c r="C14" s="313">
        <v>170</v>
      </c>
    </row>
    <row r="15" spans="2:3" x14ac:dyDescent="0.15">
      <c r="B15" s="312" t="s">
        <v>624</v>
      </c>
      <c r="C15" s="313">
        <v>106</v>
      </c>
    </row>
    <row r="16" spans="2:3" x14ac:dyDescent="0.15">
      <c r="B16" s="312" t="s">
        <v>644</v>
      </c>
      <c r="C16" s="313">
        <v>102</v>
      </c>
    </row>
    <row r="17" spans="2:3" x14ac:dyDescent="0.15">
      <c r="B17" s="312" t="s">
        <v>643</v>
      </c>
      <c r="C17" s="313">
        <v>100</v>
      </c>
    </row>
    <row r="18" spans="2:3" x14ac:dyDescent="0.15">
      <c r="B18" s="312" t="s">
        <v>633</v>
      </c>
      <c r="C18" s="313">
        <v>96</v>
      </c>
    </row>
    <row r="19" spans="2:3" x14ac:dyDescent="0.15">
      <c r="B19" s="312" t="s">
        <v>637</v>
      </c>
      <c r="C19" s="313">
        <v>88</v>
      </c>
    </row>
    <row r="20" spans="2:3" x14ac:dyDescent="0.15">
      <c r="B20" s="312" t="s">
        <v>630</v>
      </c>
      <c r="C20" s="313">
        <v>75</v>
      </c>
    </row>
    <row r="21" spans="2:3" x14ac:dyDescent="0.15">
      <c r="B21" s="312" t="s">
        <v>626</v>
      </c>
      <c r="C21" s="313">
        <v>40</v>
      </c>
    </row>
    <row r="22" spans="2:3" x14ac:dyDescent="0.15">
      <c r="B22" s="312" t="s">
        <v>628</v>
      </c>
      <c r="C22" s="313">
        <v>32</v>
      </c>
    </row>
    <row r="23" spans="2:3" x14ac:dyDescent="0.15">
      <c r="B23" s="312" t="s">
        <v>623</v>
      </c>
      <c r="C23" s="313">
        <v>25</v>
      </c>
    </row>
    <row r="24" spans="2:3" x14ac:dyDescent="0.15">
      <c r="B24" s="312" t="s">
        <v>629</v>
      </c>
      <c r="C24" s="313">
        <v>20</v>
      </c>
    </row>
    <row r="25" spans="2:3" x14ac:dyDescent="0.15">
      <c r="B25" s="312" t="s">
        <v>640</v>
      </c>
      <c r="C25" s="313">
        <v>19</v>
      </c>
    </row>
    <row r="26" spans="2:3" x14ac:dyDescent="0.15">
      <c r="B26" s="312" t="s">
        <v>631</v>
      </c>
      <c r="C26" s="313">
        <v>10</v>
      </c>
    </row>
    <row r="27" spans="2:3" x14ac:dyDescent="0.15">
      <c r="B27" s="312" t="s">
        <v>647</v>
      </c>
      <c r="C27" s="313">
        <v>10</v>
      </c>
    </row>
    <row r="28" spans="2:3" x14ac:dyDescent="0.15">
      <c r="B28" s="312" t="s">
        <v>635</v>
      </c>
      <c r="C28" s="313">
        <v>6</v>
      </c>
    </row>
    <row r="29" spans="2:3" x14ac:dyDescent="0.15">
      <c r="B29" s="312" t="s">
        <v>625</v>
      </c>
      <c r="C29" s="313">
        <v>4</v>
      </c>
    </row>
    <row r="30" spans="2:3" x14ac:dyDescent="0.15">
      <c r="B30" s="312" t="s">
        <v>642</v>
      </c>
      <c r="C30" s="313">
        <v>0</v>
      </c>
    </row>
    <row r="31" spans="2:3" x14ac:dyDescent="0.15">
      <c r="B31" s="312" t="s">
        <v>128</v>
      </c>
      <c r="C31" s="313">
        <v>1715</v>
      </c>
    </row>
    <row r="32" spans="2:3" x14ac:dyDescent="0.15">
      <c r="B32" s="312" t="s">
        <v>648</v>
      </c>
      <c r="C32" s="313">
        <v>1781</v>
      </c>
    </row>
    <row r="33" spans="2:3" x14ac:dyDescent="0.15">
      <c r="B33" s="310" t="s">
        <v>34</v>
      </c>
      <c r="C33" s="313">
        <v>12112</v>
      </c>
    </row>
  </sheetData>
  <phoneticPr fontId="15"/>
  <pageMargins left="0.7" right="0.7" top="0.75" bottom="0.75" header="0.3" footer="0.3"/>
  <pageSetup paperSize="9"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tabColor rgb="FF00B0F0"/>
  </sheetPr>
  <dimension ref="B1:O13"/>
  <sheetViews>
    <sheetView zoomScaleNormal="100" zoomScaleSheetLayoutView="100" workbookViewId="0">
      <selection activeCell="B1" sqref="B1"/>
    </sheetView>
  </sheetViews>
  <sheetFormatPr defaultColWidth="9" defaultRowHeight="13.5" x14ac:dyDescent="0.15"/>
  <cols>
    <col min="1" max="1" width="0.375" style="8" customWidth="1"/>
    <col min="2" max="15" width="9" style="8" customWidth="1"/>
    <col min="16" max="16384" width="9" style="8"/>
  </cols>
  <sheetData>
    <row r="1" spans="2:15" x14ac:dyDescent="0.15">
      <c r="B1" s="308" t="s">
        <v>567</v>
      </c>
    </row>
    <row r="2" spans="2:15" ht="2.25" customHeight="1" x14ac:dyDescent="0.15"/>
    <row r="3" spans="2:15" x14ac:dyDescent="0.15">
      <c r="B3" s="310" t="s">
        <v>412</v>
      </c>
      <c r="C3" s="310" t="s">
        <v>452</v>
      </c>
      <c r="D3" s="310" t="s">
        <v>451</v>
      </c>
      <c r="E3" s="310" t="s">
        <v>450</v>
      </c>
      <c r="F3" s="310" t="s">
        <v>449</v>
      </c>
      <c r="G3" s="310" t="s">
        <v>448</v>
      </c>
      <c r="H3" s="310" t="s">
        <v>447</v>
      </c>
      <c r="I3" s="310" t="s">
        <v>446</v>
      </c>
      <c r="J3" s="310" t="s">
        <v>445</v>
      </c>
      <c r="K3" s="310" t="s">
        <v>444</v>
      </c>
      <c r="L3" s="310" t="s">
        <v>443</v>
      </c>
      <c r="M3" s="310" t="s">
        <v>442</v>
      </c>
      <c r="N3" s="310" t="s">
        <v>441</v>
      </c>
      <c r="O3" s="310" t="s">
        <v>34</v>
      </c>
    </row>
    <row r="4" spans="2:15" x14ac:dyDescent="0.15">
      <c r="B4" s="312" t="str">
        <f xml:space="preserve"> IF(年の入力!$B$1-ROWS($A5:$A$14)+1&gt;2019,   "令和"&amp;IF(LEN(年の入力!$B$1-ROWS($A5:$A$14)+1-2018)&gt;=2,年の入力!$B$1-ROWS($A5:$A$14)+1-2018, DBCS(年の入力!$B$1-ROWS($A5:$A$14)+1-2018))&amp;"年", IF(年の入力!$B$1-ROWS($A5:$A$14)+1=2019,"令和元年","平成"&amp;年の入力!$B$1-ROWS($A5:$A$14)+1-1988&amp;"年" ))</f>
        <v>平成26年</v>
      </c>
      <c r="C4" s="313">
        <v>182</v>
      </c>
      <c r="D4" s="313">
        <v>141</v>
      </c>
      <c r="E4" s="313">
        <v>124</v>
      </c>
      <c r="F4" s="313">
        <v>90</v>
      </c>
      <c r="G4" s="313">
        <v>56</v>
      </c>
      <c r="H4" s="313">
        <v>33</v>
      </c>
      <c r="I4" s="313">
        <v>53</v>
      </c>
      <c r="J4" s="313">
        <v>50</v>
      </c>
      <c r="K4" s="313">
        <v>60</v>
      </c>
      <c r="L4" s="313">
        <v>60</v>
      </c>
      <c r="M4" s="313">
        <v>84</v>
      </c>
      <c r="N4" s="313">
        <v>189</v>
      </c>
      <c r="O4" s="313">
        <v>1122</v>
      </c>
    </row>
    <row r="5" spans="2:15" x14ac:dyDescent="0.15">
      <c r="B5" s="312" t="str">
        <f xml:space="preserve"> IF(年の入力!$B$1-ROWS($A6:$A$14)+1&gt;2019,   "令和"&amp;IF(LEN(年の入力!$B$1-ROWS($A6:$A$14)+1-2018)&gt;=2,年の入力!$B$1-ROWS($A6:$A$14)+1-2018, DBCS(年の入力!$B$1-ROWS($A6:$A$14)+1-2018))&amp;"年", IF(年の入力!$B$1-ROWS($A6:$A$14)+1=2019,"令和元年","平成"&amp;年の入力!$B$1-ROWS($A6:$A$14)+1-1988&amp;"年" ))</f>
        <v>平成27年</v>
      </c>
      <c r="C5" s="313">
        <v>162</v>
      </c>
      <c r="D5" s="313">
        <v>132</v>
      </c>
      <c r="E5" s="313">
        <v>117</v>
      </c>
      <c r="F5" s="313">
        <v>95</v>
      </c>
      <c r="G5" s="313">
        <v>69</v>
      </c>
      <c r="H5" s="313">
        <v>47</v>
      </c>
      <c r="I5" s="313">
        <v>47</v>
      </c>
      <c r="J5" s="313">
        <v>51</v>
      </c>
      <c r="K5" s="313">
        <v>44</v>
      </c>
      <c r="L5" s="313">
        <v>72</v>
      </c>
      <c r="M5" s="313">
        <v>82</v>
      </c>
      <c r="N5" s="313">
        <v>102</v>
      </c>
      <c r="O5" s="313">
        <v>1020</v>
      </c>
    </row>
    <row r="6" spans="2:15" x14ac:dyDescent="0.15">
      <c r="B6" s="312" t="str">
        <f xml:space="preserve"> IF(年の入力!$B$1-ROWS($A7:$A$14)+1&gt;2019,   "令和"&amp;IF(LEN(年の入力!$B$1-ROWS($A7:$A$14)+1-2018)&gt;=2,年の入力!$B$1-ROWS($A7:$A$14)+1-2018, DBCS(年の入力!$B$1-ROWS($A7:$A$14)+1-2018))&amp;"年", IF(年の入力!$B$1-ROWS($A7:$A$14)+1=2019,"令和元年","平成"&amp;年の入力!$B$1-ROWS($A7:$A$14)+1-1988&amp;"年" ))</f>
        <v>平成28年</v>
      </c>
      <c r="C6" s="313">
        <v>133</v>
      </c>
      <c r="D6" s="313">
        <v>133</v>
      </c>
      <c r="E6" s="313">
        <v>131</v>
      </c>
      <c r="F6" s="313">
        <v>86</v>
      </c>
      <c r="G6" s="313">
        <v>64</v>
      </c>
      <c r="H6" s="313">
        <v>42</v>
      </c>
      <c r="I6" s="313">
        <v>44</v>
      </c>
      <c r="J6" s="313">
        <v>29</v>
      </c>
      <c r="K6" s="313">
        <v>39</v>
      </c>
      <c r="L6" s="313">
        <v>48</v>
      </c>
      <c r="M6" s="313">
        <v>113</v>
      </c>
      <c r="N6" s="313">
        <v>125</v>
      </c>
      <c r="O6" s="313">
        <v>987</v>
      </c>
    </row>
    <row r="7" spans="2:15" x14ac:dyDescent="0.15">
      <c r="B7" s="312" t="str">
        <f xml:space="preserve"> IF(年の入力!$B$1-ROWS($A8:$A$14)+1&gt;2019,   "令和"&amp;IF(LEN(年の入力!$B$1-ROWS($A8:$A$14)+1-2018)&gt;=2,年の入力!$B$1-ROWS($A8:$A$14)+1-2018, DBCS(年の入力!$B$1-ROWS($A8:$A$14)+1-2018))&amp;"年", IF(年の入力!$B$1-ROWS($A8:$A$14)+1=2019,"令和元年","平成"&amp;年の入力!$B$1-ROWS($A8:$A$14)+1-1988&amp;"年" ))</f>
        <v>平成29年</v>
      </c>
      <c r="C7" s="313">
        <v>137</v>
      </c>
      <c r="D7" s="313">
        <v>132</v>
      </c>
      <c r="E7" s="313">
        <v>100</v>
      </c>
      <c r="F7" s="313">
        <v>101</v>
      </c>
      <c r="G7" s="313">
        <v>63</v>
      </c>
      <c r="H7" s="313">
        <v>61</v>
      </c>
      <c r="I7" s="313">
        <v>39</v>
      </c>
      <c r="J7" s="313">
        <v>46</v>
      </c>
      <c r="K7" s="313">
        <v>39</v>
      </c>
      <c r="L7" s="313">
        <v>47</v>
      </c>
      <c r="M7" s="313">
        <v>92</v>
      </c>
      <c r="N7" s="313">
        <v>128</v>
      </c>
      <c r="O7" s="313">
        <v>985</v>
      </c>
    </row>
    <row r="8" spans="2:15" x14ac:dyDescent="0.15">
      <c r="B8" s="312" t="str">
        <f xml:space="preserve"> IF(年の入力!$B$1-ROWS($A9:$A$14)+1&gt;2019,   "令和"&amp;IF(LEN(年の入力!$B$1-ROWS($A9:$A$14)+1-2018)&gt;=2,年の入力!$B$1-ROWS($A9:$A$14)+1-2018, DBCS(年の入力!$B$1-ROWS($A9:$A$14)+1-2018))&amp;"年", IF(年の入力!$B$1-ROWS($A9:$A$14)+1=2019,"令和元年","平成"&amp;年の入力!$B$1-ROWS($A9:$A$14)+1-1988&amp;"年" ))</f>
        <v>平成30年</v>
      </c>
      <c r="C8" s="313">
        <v>166</v>
      </c>
      <c r="D8" s="313">
        <v>173</v>
      </c>
      <c r="E8" s="313">
        <v>110</v>
      </c>
      <c r="F8" s="313">
        <v>90</v>
      </c>
      <c r="G8" s="313">
        <v>63</v>
      </c>
      <c r="H8" s="313">
        <v>39</v>
      </c>
      <c r="I8" s="313">
        <v>35</v>
      </c>
      <c r="J8" s="313">
        <v>31</v>
      </c>
      <c r="K8" s="313">
        <v>38</v>
      </c>
      <c r="L8" s="313">
        <v>63</v>
      </c>
      <c r="M8" s="313">
        <v>77</v>
      </c>
      <c r="N8" s="313">
        <v>143</v>
      </c>
      <c r="O8" s="313">
        <v>1028</v>
      </c>
    </row>
    <row r="9" spans="2:15" x14ac:dyDescent="0.15">
      <c r="B9" s="312" t="str">
        <f xml:space="preserve"> IF(年の入力!$B$1-ROWS($A10:$A$14)+1&gt;2019,   "令和"&amp;IF(LEN(年の入力!$B$1-ROWS($A10:$A$14)+1-2018)&gt;=2,年の入力!$B$1-ROWS($A10:$A$14)+1-2018, DBCS(年の入力!$B$1-ROWS($A10:$A$14)+1-2018))&amp;"年", IF(年の入力!$B$1-ROWS($A10:$A$14)+1=2019,"令和元年","平成"&amp;年の入力!$B$1-ROWS($A10:$A$14)+1-1988&amp;"年" ))</f>
        <v>令和元年</v>
      </c>
      <c r="C9" s="313">
        <v>166</v>
      </c>
      <c r="D9" s="313">
        <v>121</v>
      </c>
      <c r="E9" s="313">
        <v>103</v>
      </c>
      <c r="F9" s="313">
        <v>104</v>
      </c>
      <c r="G9" s="313">
        <v>71</v>
      </c>
      <c r="H9" s="313">
        <v>41</v>
      </c>
      <c r="I9" s="313">
        <v>48</v>
      </c>
      <c r="J9" s="313">
        <v>44</v>
      </c>
      <c r="K9" s="313">
        <v>41</v>
      </c>
      <c r="L9" s="313">
        <v>61</v>
      </c>
      <c r="M9" s="313">
        <v>92</v>
      </c>
      <c r="N9" s="313">
        <v>108</v>
      </c>
      <c r="O9" s="313">
        <v>1000</v>
      </c>
    </row>
    <row r="10" spans="2:15" x14ac:dyDescent="0.15">
      <c r="B10" s="312" t="str">
        <f xml:space="preserve"> IF(年の入力!$B$1-ROWS($A11:$A$14)+1&gt;2019,   "令和"&amp;IF(LEN(年の入力!$B$1-ROWS($A11:$A$14)+1-2018)&gt;=2,年の入力!$B$1-ROWS($A11:$A$14)+1-2018, DBCS(年の入力!$B$1-ROWS($A11:$A$14)+1-2018))&amp;"年", IF(年の入力!$B$1-ROWS($A11:$A$14)+1=2019,"令和元年","平成"&amp;年の入力!$B$1-ROWS($A11:$A$14)+1-1988&amp;"年" ))</f>
        <v>令和２年</v>
      </c>
      <c r="C10" s="313">
        <v>121</v>
      </c>
      <c r="D10" s="313">
        <v>126</v>
      </c>
      <c r="E10" s="313">
        <v>130</v>
      </c>
      <c r="F10" s="313">
        <v>69</v>
      </c>
      <c r="G10" s="313">
        <v>57</v>
      </c>
      <c r="H10" s="313">
        <v>45</v>
      </c>
      <c r="I10" s="313">
        <v>41</v>
      </c>
      <c r="J10" s="313">
        <v>43</v>
      </c>
      <c r="K10" s="313">
        <v>44</v>
      </c>
      <c r="L10" s="313">
        <v>70</v>
      </c>
      <c r="M10" s="313">
        <v>85</v>
      </c>
      <c r="N10" s="313">
        <v>142</v>
      </c>
      <c r="O10" s="313">
        <v>973</v>
      </c>
    </row>
    <row r="11" spans="2:15" x14ac:dyDescent="0.15">
      <c r="B11" s="312" t="str">
        <f xml:space="preserve"> IF(年の入力!$B$1-ROWS($A12:$A$14)+1&gt;2019,   "令和"&amp;IF(LEN(年の入力!$B$1-ROWS($A12:$A$14)+1-2018)&gt;=2,年の入力!$B$1-ROWS($A12:$A$14)+1-2018, DBCS(年の入力!$B$1-ROWS($A12:$A$14)+1-2018))&amp;"年", IF(年の入力!$B$1-ROWS($A12:$A$14)+1=2019,"令和元年","平成"&amp;年の入力!$B$1-ROWS($A12:$A$14)+1-1988&amp;"年" ))</f>
        <v>令和３年</v>
      </c>
      <c r="C11" s="313">
        <v>176</v>
      </c>
      <c r="D11" s="313">
        <v>96</v>
      </c>
      <c r="E11" s="313">
        <v>145</v>
      </c>
      <c r="F11" s="313">
        <v>90</v>
      </c>
      <c r="G11" s="313">
        <v>60</v>
      </c>
      <c r="H11" s="313">
        <v>68</v>
      </c>
      <c r="I11" s="313">
        <v>51</v>
      </c>
      <c r="J11" s="313">
        <v>42</v>
      </c>
      <c r="K11" s="313">
        <v>43</v>
      </c>
      <c r="L11" s="313">
        <v>60</v>
      </c>
      <c r="M11" s="313">
        <v>110</v>
      </c>
      <c r="N11" s="313">
        <v>117</v>
      </c>
      <c r="O11" s="313">
        <v>1058</v>
      </c>
    </row>
    <row r="12" spans="2:15" x14ac:dyDescent="0.15">
      <c r="B12" s="312" t="str">
        <f xml:space="preserve"> IF(年の入力!$B$1-ROWS($A13:$A$14)+1&gt;2019,   "令和"&amp;IF(LEN(年の入力!$B$1-ROWS($A13:$A$14)+1-2018)&gt;=2,年の入力!$B$1-ROWS($A13:$A$14)+1-2018, DBCS(年の入力!$B$1-ROWS($A13:$A$14)+1-2018))&amp;"年", IF(年の入力!$B$1-ROWS($A13:$A$14)+1=2019,"令和元年","平成"&amp;年の入力!$B$1-ROWS($A13:$A$14)+1-1988&amp;"年" ))</f>
        <v>令和４年</v>
      </c>
      <c r="C12" s="313">
        <v>177</v>
      </c>
      <c r="D12" s="313">
        <v>155</v>
      </c>
      <c r="E12" s="313">
        <v>112</v>
      </c>
      <c r="F12" s="313">
        <v>70</v>
      </c>
      <c r="G12" s="313">
        <v>65</v>
      </c>
      <c r="H12" s="313">
        <v>45</v>
      </c>
      <c r="I12" s="313">
        <v>39</v>
      </c>
      <c r="J12" s="313">
        <v>39</v>
      </c>
      <c r="K12" s="313">
        <v>38</v>
      </c>
      <c r="L12" s="313">
        <v>68</v>
      </c>
      <c r="M12" s="313">
        <v>85</v>
      </c>
      <c r="N12" s="313">
        <v>172</v>
      </c>
      <c r="O12" s="313">
        <v>1065</v>
      </c>
    </row>
    <row r="13" spans="2:15" x14ac:dyDescent="0.15">
      <c r="B13" s="312" t="str">
        <f xml:space="preserve"> IF(年の入力!$B$1-ROWS($A14:$A$14)+1&gt;2019,   "令和"&amp;IF(LEN(年の入力!$B$1-ROWS($A14:$A$14)+1-2018)&gt;=2,年の入力!$B$1-ROWS($A14:$A$14)+1-2018, DBCS(年の入力!$B$1-ROWS($A14:$A$14)+1-2018))&amp;"年", IF(年の入力!$B$1-ROWS($A14:$A$14)+1=2019,"令和元年","平成"&amp;年の入力!$B$1-ROWS($A14:$A$14)+1-1988&amp;"年" ))</f>
        <v>令和５年</v>
      </c>
      <c r="C13" s="313">
        <v>173</v>
      </c>
      <c r="D13" s="313">
        <v>137</v>
      </c>
      <c r="E13" s="313">
        <v>131</v>
      </c>
      <c r="F13" s="313">
        <v>94</v>
      </c>
      <c r="G13" s="313">
        <v>87</v>
      </c>
      <c r="H13" s="313">
        <v>64</v>
      </c>
      <c r="I13" s="313">
        <v>48</v>
      </c>
      <c r="J13" s="313">
        <v>39</v>
      </c>
      <c r="K13" s="313">
        <v>47</v>
      </c>
      <c r="L13" s="313">
        <v>65</v>
      </c>
      <c r="M13" s="313">
        <v>107</v>
      </c>
      <c r="N13" s="313">
        <v>135</v>
      </c>
      <c r="O13" s="313">
        <v>1127</v>
      </c>
    </row>
  </sheetData>
  <phoneticPr fontId="15"/>
  <pageMargins left="0.7" right="0.7" top="0.75" bottom="0.75" header="0.3" footer="0.3"/>
  <pageSetup paperSize="9" orientation="landscape"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tabColor rgb="FF00B0F0"/>
  </sheetPr>
  <dimension ref="B1:O13"/>
  <sheetViews>
    <sheetView zoomScaleNormal="100" zoomScaleSheetLayoutView="100" workbookViewId="0">
      <selection activeCell="B1" sqref="B1"/>
    </sheetView>
  </sheetViews>
  <sheetFormatPr defaultColWidth="9" defaultRowHeight="13.5" x14ac:dyDescent="0.15"/>
  <cols>
    <col min="1" max="1" width="0.375" style="8" customWidth="1"/>
    <col min="2" max="2" width="10.625" style="8" customWidth="1"/>
    <col min="3" max="14" width="9" style="8" customWidth="1"/>
    <col min="15" max="15" width="10.625" style="8" customWidth="1"/>
    <col min="16" max="16384" width="9" style="8"/>
  </cols>
  <sheetData>
    <row r="1" spans="2:15" x14ac:dyDescent="0.15">
      <c r="B1" s="308" t="s">
        <v>568</v>
      </c>
    </row>
    <row r="2" spans="2:15" ht="2.25" customHeight="1" x14ac:dyDescent="0.15"/>
    <row r="3" spans="2:15" x14ac:dyDescent="0.15">
      <c r="B3" s="310" t="s">
        <v>412</v>
      </c>
      <c r="C3" s="310" t="s">
        <v>452</v>
      </c>
      <c r="D3" s="310" t="s">
        <v>451</v>
      </c>
      <c r="E3" s="310" t="s">
        <v>450</v>
      </c>
      <c r="F3" s="310" t="s">
        <v>449</v>
      </c>
      <c r="G3" s="310" t="s">
        <v>448</v>
      </c>
      <c r="H3" s="310" t="s">
        <v>447</v>
      </c>
      <c r="I3" s="310" t="s">
        <v>446</v>
      </c>
      <c r="J3" s="310" t="s">
        <v>445</v>
      </c>
      <c r="K3" s="310" t="s">
        <v>444</v>
      </c>
      <c r="L3" s="310" t="s">
        <v>443</v>
      </c>
      <c r="M3" s="310" t="s">
        <v>442</v>
      </c>
      <c r="N3" s="310" t="s">
        <v>441</v>
      </c>
      <c r="O3" s="310" t="s">
        <v>34</v>
      </c>
    </row>
    <row r="4" spans="2:15" x14ac:dyDescent="0.15">
      <c r="B4" s="312" t="str">
        <f xml:space="preserve"> IF(年の入力!$B$1-ROWS($A5:$A$14)+1&gt;2019,   "令和"&amp;IF(LEN(年の入力!$B$1-ROWS($A5:$A$14)+1-2018)&gt;=2,年の入力!$B$1-ROWS($A5:$A$14)+1-2018, DBCS(年の入力!$B$1-ROWS($A5:$A$14)+1-2018))&amp;"年", IF(年の入力!$B$1-ROWS($A5:$A$14)+1=2019,"令和元年","平成"&amp;年の入力!$B$1-ROWS($A5:$A$14)+1-1988&amp;"年" ))</f>
        <v>平成26年</v>
      </c>
      <c r="C4" s="329">
        <v>164</v>
      </c>
      <c r="D4" s="329">
        <v>134</v>
      </c>
      <c r="E4" s="329">
        <v>111</v>
      </c>
      <c r="F4" s="329">
        <v>76</v>
      </c>
      <c r="G4" s="329">
        <v>46</v>
      </c>
      <c r="H4" s="329">
        <v>29</v>
      </c>
      <c r="I4" s="329">
        <v>43</v>
      </c>
      <c r="J4" s="329">
        <v>42</v>
      </c>
      <c r="K4" s="329">
        <v>52</v>
      </c>
      <c r="L4" s="329">
        <v>52</v>
      </c>
      <c r="M4" s="329">
        <v>78</v>
      </c>
      <c r="N4" s="329">
        <v>179</v>
      </c>
      <c r="O4" s="329">
        <v>1006</v>
      </c>
    </row>
    <row r="5" spans="2:15" x14ac:dyDescent="0.15">
      <c r="B5" s="312" t="str">
        <f xml:space="preserve"> IF(年の入力!$B$1-ROWS($A6:$A$14)+1&gt;2019,   "令和"&amp;IF(LEN(年の入力!$B$1-ROWS($A6:$A$14)+1-2018)&gt;=2,年の入力!$B$1-ROWS($A6:$A$14)+1-2018, DBCS(年の入力!$B$1-ROWS($A6:$A$14)+1-2018))&amp;"年", IF(年の入力!$B$1-ROWS($A6:$A$14)+1=2019,"令和元年","平成"&amp;年の入力!$B$1-ROWS($A6:$A$14)+1-1988&amp;"年" ))</f>
        <v>平成27年</v>
      </c>
      <c r="C5" s="329">
        <v>147</v>
      </c>
      <c r="D5" s="329">
        <v>124</v>
      </c>
      <c r="E5" s="329">
        <v>101</v>
      </c>
      <c r="F5" s="329">
        <v>85</v>
      </c>
      <c r="G5" s="329">
        <v>62</v>
      </c>
      <c r="H5" s="329">
        <v>42</v>
      </c>
      <c r="I5" s="329">
        <v>34</v>
      </c>
      <c r="J5" s="329">
        <v>46</v>
      </c>
      <c r="K5" s="329">
        <v>41</v>
      </c>
      <c r="L5" s="329">
        <v>64</v>
      </c>
      <c r="M5" s="329">
        <v>77</v>
      </c>
      <c r="N5" s="329">
        <v>91</v>
      </c>
      <c r="O5" s="329">
        <v>914</v>
      </c>
    </row>
    <row r="6" spans="2:15" x14ac:dyDescent="0.15">
      <c r="B6" s="312" t="str">
        <f xml:space="preserve"> IF(年の入力!$B$1-ROWS($A7:$A$14)+1&gt;2019,   "令和"&amp;IF(LEN(年の入力!$B$1-ROWS($A7:$A$14)+1-2018)&gt;=2,年の入力!$B$1-ROWS($A7:$A$14)+1-2018, DBCS(年の入力!$B$1-ROWS($A7:$A$14)+1-2018))&amp;"年", IF(年の入力!$B$1-ROWS($A7:$A$14)+1=2019,"令和元年","平成"&amp;年の入力!$B$1-ROWS($A7:$A$14)+1-1988&amp;"年" ))</f>
        <v>平成28年</v>
      </c>
      <c r="C6" s="329">
        <v>123</v>
      </c>
      <c r="D6" s="329">
        <v>121</v>
      </c>
      <c r="E6" s="329">
        <v>120</v>
      </c>
      <c r="F6" s="329">
        <v>76</v>
      </c>
      <c r="G6" s="329">
        <v>55</v>
      </c>
      <c r="H6" s="329">
        <v>37</v>
      </c>
      <c r="I6" s="329">
        <v>39</v>
      </c>
      <c r="J6" s="329">
        <v>25</v>
      </c>
      <c r="K6" s="329">
        <v>34</v>
      </c>
      <c r="L6" s="329">
        <v>45</v>
      </c>
      <c r="M6" s="329">
        <v>97</v>
      </c>
      <c r="N6" s="329">
        <v>113</v>
      </c>
      <c r="O6" s="329">
        <v>885</v>
      </c>
    </row>
    <row r="7" spans="2:15" x14ac:dyDescent="0.15">
      <c r="B7" s="312" t="str">
        <f xml:space="preserve"> IF(年の入力!$B$1-ROWS($A8:$A$14)+1&gt;2019,   "令和"&amp;IF(LEN(年の入力!$B$1-ROWS($A8:$A$14)+1-2018)&gt;=2,年の入力!$B$1-ROWS($A8:$A$14)+1-2018, DBCS(年の入力!$B$1-ROWS($A8:$A$14)+1-2018))&amp;"年", IF(年の入力!$B$1-ROWS($A8:$A$14)+1=2019,"令和元年","平成"&amp;年の入力!$B$1-ROWS($A8:$A$14)+1-1988&amp;"年" ))</f>
        <v>平成29年</v>
      </c>
      <c r="C7" s="329">
        <v>132</v>
      </c>
      <c r="D7" s="329">
        <v>120</v>
      </c>
      <c r="E7" s="329">
        <v>86</v>
      </c>
      <c r="F7" s="329">
        <v>88</v>
      </c>
      <c r="G7" s="329">
        <v>55</v>
      </c>
      <c r="H7" s="329">
        <v>51</v>
      </c>
      <c r="I7" s="329">
        <v>37</v>
      </c>
      <c r="J7" s="329">
        <v>42</v>
      </c>
      <c r="K7" s="329">
        <v>35</v>
      </c>
      <c r="L7" s="329">
        <v>42</v>
      </c>
      <c r="M7" s="329">
        <v>82</v>
      </c>
      <c r="N7" s="329">
        <v>119</v>
      </c>
      <c r="O7" s="329">
        <v>889</v>
      </c>
    </row>
    <row r="8" spans="2:15" x14ac:dyDescent="0.15">
      <c r="B8" s="312" t="str">
        <f xml:space="preserve"> IF(年の入力!$B$1-ROWS($A9:$A$14)+1&gt;2019,   "令和"&amp;IF(LEN(年の入力!$B$1-ROWS($A9:$A$14)+1-2018)&gt;=2,年の入力!$B$1-ROWS($A9:$A$14)+1-2018, DBCS(年の入力!$B$1-ROWS($A9:$A$14)+1-2018))&amp;"年", IF(年の入力!$B$1-ROWS($A9:$A$14)+1=2019,"令和元年","平成"&amp;年の入力!$B$1-ROWS($A9:$A$14)+1-1988&amp;"年" ))</f>
        <v>平成30年</v>
      </c>
      <c r="C8" s="329">
        <v>160</v>
      </c>
      <c r="D8" s="329">
        <v>163</v>
      </c>
      <c r="E8" s="329">
        <v>104</v>
      </c>
      <c r="F8" s="329">
        <v>82</v>
      </c>
      <c r="G8" s="329">
        <v>57</v>
      </c>
      <c r="H8" s="329">
        <v>32</v>
      </c>
      <c r="I8" s="329">
        <v>31</v>
      </c>
      <c r="J8" s="329">
        <v>28</v>
      </c>
      <c r="K8" s="329">
        <v>28</v>
      </c>
      <c r="L8" s="329">
        <v>57</v>
      </c>
      <c r="M8" s="329">
        <v>70</v>
      </c>
      <c r="N8" s="329">
        <v>134</v>
      </c>
      <c r="O8" s="329">
        <v>946</v>
      </c>
    </row>
    <row r="9" spans="2:15" x14ac:dyDescent="0.15">
      <c r="B9" s="312" t="str">
        <f xml:space="preserve"> IF(年の入力!$B$1-ROWS($A10:$A$14)+1&gt;2019,   "令和"&amp;IF(LEN(年の入力!$B$1-ROWS($A10:$A$14)+1-2018)&gt;=2,年の入力!$B$1-ROWS($A10:$A$14)+1-2018, DBCS(年の入力!$B$1-ROWS($A10:$A$14)+1-2018))&amp;"年", IF(年の入力!$B$1-ROWS($A10:$A$14)+1=2019,"令和元年","平成"&amp;年の入力!$B$1-ROWS($A10:$A$14)+1-1988&amp;"年" ))</f>
        <v>令和元年</v>
      </c>
      <c r="C9" s="329">
        <v>155</v>
      </c>
      <c r="D9" s="329">
        <v>117</v>
      </c>
      <c r="E9" s="329">
        <v>97</v>
      </c>
      <c r="F9" s="329">
        <v>94</v>
      </c>
      <c r="G9" s="329">
        <v>64</v>
      </c>
      <c r="H9" s="329">
        <v>37</v>
      </c>
      <c r="I9" s="329">
        <v>40</v>
      </c>
      <c r="J9" s="329">
        <v>40</v>
      </c>
      <c r="K9" s="329">
        <v>34</v>
      </c>
      <c r="L9" s="329">
        <v>49</v>
      </c>
      <c r="M9" s="329">
        <v>83</v>
      </c>
      <c r="N9" s="329">
        <v>89</v>
      </c>
      <c r="O9" s="329">
        <v>899</v>
      </c>
    </row>
    <row r="10" spans="2:15" x14ac:dyDescent="0.15">
      <c r="B10" s="312" t="str">
        <f xml:space="preserve"> IF(年の入力!$B$1-ROWS($A11:$A$14)+1&gt;2019,   "令和"&amp;IF(LEN(年の入力!$B$1-ROWS($A11:$A$14)+1-2018)&gt;=2,年の入力!$B$1-ROWS($A11:$A$14)+1-2018, DBCS(年の入力!$B$1-ROWS($A11:$A$14)+1-2018))&amp;"年", IF(年の入力!$B$1-ROWS($A11:$A$14)+1=2019,"令和元年","平成"&amp;年の入力!$B$1-ROWS($A11:$A$14)+1-1988&amp;"年" ))</f>
        <v>令和２年</v>
      </c>
      <c r="C10" s="329">
        <v>115</v>
      </c>
      <c r="D10" s="329">
        <v>118</v>
      </c>
      <c r="E10" s="329">
        <v>122</v>
      </c>
      <c r="F10" s="329">
        <v>68</v>
      </c>
      <c r="G10" s="329">
        <v>53</v>
      </c>
      <c r="H10" s="329">
        <v>35</v>
      </c>
      <c r="I10" s="329">
        <v>34</v>
      </c>
      <c r="J10" s="329">
        <v>37</v>
      </c>
      <c r="K10" s="329">
        <v>40</v>
      </c>
      <c r="L10" s="329">
        <v>65</v>
      </c>
      <c r="M10" s="329">
        <v>77</v>
      </c>
      <c r="N10" s="329">
        <v>135</v>
      </c>
      <c r="O10" s="329">
        <v>899</v>
      </c>
    </row>
    <row r="11" spans="2:15" x14ac:dyDescent="0.15">
      <c r="B11" s="312" t="str">
        <f xml:space="preserve"> IF(年の入力!$B$1-ROWS($A12:$A$14)+1&gt;2019,   "令和"&amp;IF(LEN(年の入力!$B$1-ROWS($A12:$A$14)+1-2018)&gt;=2,年の入力!$B$1-ROWS($A12:$A$14)+1-2018, DBCS(年の入力!$B$1-ROWS($A12:$A$14)+1-2018))&amp;"年", IF(年の入力!$B$1-ROWS($A12:$A$14)+1=2019,"令和元年","平成"&amp;年の入力!$B$1-ROWS($A12:$A$14)+1-1988&amp;"年" ))</f>
        <v>令和３年</v>
      </c>
      <c r="C11" s="329">
        <v>164</v>
      </c>
      <c r="D11" s="329">
        <v>91</v>
      </c>
      <c r="E11" s="329">
        <v>128</v>
      </c>
      <c r="F11" s="329">
        <v>82</v>
      </c>
      <c r="G11" s="329">
        <v>53</v>
      </c>
      <c r="H11" s="329">
        <v>64</v>
      </c>
      <c r="I11" s="329">
        <v>49</v>
      </c>
      <c r="J11" s="329">
        <v>35</v>
      </c>
      <c r="K11" s="329">
        <v>40</v>
      </c>
      <c r="L11" s="329">
        <v>53</v>
      </c>
      <c r="M11" s="329">
        <v>98</v>
      </c>
      <c r="N11" s="329">
        <v>109</v>
      </c>
      <c r="O11" s="329">
        <v>966</v>
      </c>
    </row>
    <row r="12" spans="2:15" x14ac:dyDescent="0.15">
      <c r="B12" s="312" t="str">
        <f xml:space="preserve"> IF(年の入力!$B$1-ROWS($A13:$A$14)+1&gt;2019,   "令和"&amp;IF(LEN(年の入力!$B$1-ROWS($A13:$A$14)+1-2018)&gt;=2,年の入力!$B$1-ROWS($A13:$A$14)+1-2018, DBCS(年の入力!$B$1-ROWS($A13:$A$14)+1-2018))&amp;"年", IF(年の入力!$B$1-ROWS($A13:$A$14)+1=2019,"令和元年","平成"&amp;年の入力!$B$1-ROWS($A13:$A$14)+1-1988&amp;"年" ))</f>
        <v>令和４年</v>
      </c>
      <c r="C12" s="329">
        <v>164</v>
      </c>
      <c r="D12" s="329">
        <v>144</v>
      </c>
      <c r="E12" s="329">
        <v>106</v>
      </c>
      <c r="F12" s="329">
        <v>62</v>
      </c>
      <c r="G12" s="329">
        <v>56</v>
      </c>
      <c r="H12" s="329">
        <v>39</v>
      </c>
      <c r="I12" s="329">
        <v>32</v>
      </c>
      <c r="J12" s="329">
        <v>33</v>
      </c>
      <c r="K12" s="329">
        <v>38</v>
      </c>
      <c r="L12" s="329">
        <v>63</v>
      </c>
      <c r="M12" s="329">
        <v>73</v>
      </c>
      <c r="N12" s="329">
        <v>162</v>
      </c>
      <c r="O12" s="329">
        <v>972</v>
      </c>
    </row>
    <row r="13" spans="2:15" x14ac:dyDescent="0.15">
      <c r="B13" s="312" t="str">
        <f xml:space="preserve"> IF(年の入力!$B$1-ROWS($A14:$A$14)+1&gt;2019,   "令和"&amp;IF(LEN(年の入力!$B$1-ROWS($A14:$A$14)+1-2018)&gt;=2,年の入力!$B$1-ROWS($A14:$A$14)+1-2018, DBCS(年の入力!$B$1-ROWS($A14:$A$14)+1-2018))&amp;"年", IF(年の入力!$B$1-ROWS($A14:$A$14)+1=2019,"令和元年","平成"&amp;年の入力!$B$1-ROWS($A14:$A$14)+1-1988&amp;"年" ))</f>
        <v>令和５年</v>
      </c>
      <c r="C13" s="329">
        <v>162</v>
      </c>
      <c r="D13" s="329">
        <v>130</v>
      </c>
      <c r="E13" s="329">
        <v>119</v>
      </c>
      <c r="F13" s="329">
        <v>82</v>
      </c>
      <c r="G13" s="329">
        <v>83</v>
      </c>
      <c r="H13" s="329">
        <v>52</v>
      </c>
      <c r="I13" s="329">
        <v>45</v>
      </c>
      <c r="J13" s="329">
        <v>31</v>
      </c>
      <c r="K13" s="329">
        <v>38</v>
      </c>
      <c r="L13" s="329">
        <v>53</v>
      </c>
      <c r="M13" s="329">
        <v>102</v>
      </c>
      <c r="N13" s="329">
        <v>126</v>
      </c>
      <c r="O13" s="329">
        <v>1023</v>
      </c>
    </row>
  </sheetData>
  <phoneticPr fontId="15"/>
  <pageMargins left="0.7" right="0.7" top="0.75" bottom="0.75" header="0.3" footer="0.3"/>
  <pageSetup paperSize="9" scale="94" orientation="landscape"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tabColor rgb="FF00B0F0"/>
  </sheetPr>
  <dimension ref="B1:E13"/>
  <sheetViews>
    <sheetView zoomScaleNormal="100" zoomScaleSheetLayoutView="100" workbookViewId="0">
      <selection activeCell="B4" sqref="B4:B13"/>
    </sheetView>
  </sheetViews>
  <sheetFormatPr defaultColWidth="9" defaultRowHeight="13.5" x14ac:dyDescent="0.15"/>
  <cols>
    <col min="1" max="1" width="0.375" style="8" customWidth="1"/>
    <col min="2" max="2" width="10" style="8" customWidth="1"/>
    <col min="3" max="3" width="12.5" style="8" customWidth="1"/>
    <col min="4" max="5" width="13.5" style="8" bestFit="1" customWidth="1"/>
    <col min="6" max="7" width="7.875" style="8" bestFit="1" customWidth="1"/>
    <col min="8" max="8" width="9.25" style="8" bestFit="1" customWidth="1"/>
    <col min="9" max="12" width="7.875" style="8" bestFit="1" customWidth="1"/>
    <col min="13" max="13" width="11.5" style="8" bestFit="1" customWidth="1"/>
    <col min="14" max="14" width="11.75" style="8" bestFit="1" customWidth="1"/>
    <col min="15" max="15" width="12.875" style="8" bestFit="1" customWidth="1"/>
    <col min="16" max="20" width="11.75" style="8" bestFit="1" customWidth="1"/>
    <col min="21" max="22" width="10.625" style="8" bestFit="1" customWidth="1"/>
    <col min="23" max="16384" width="9" style="8"/>
  </cols>
  <sheetData>
    <row r="1" spans="2:5" x14ac:dyDescent="0.15">
      <c r="B1" s="308" t="str">
        <f>"概況_第４７表　林野火災の推移（"&amp;$B$4&amp;"を100とする指数）"</f>
        <v>概況_第４７表　林野火災の推移（平成26年を100とする指数）</v>
      </c>
    </row>
    <row r="2" spans="2:5" ht="2.25" customHeight="1" x14ac:dyDescent="0.15"/>
    <row r="3" spans="2:5" x14ac:dyDescent="0.15">
      <c r="B3" s="310" t="s">
        <v>412</v>
      </c>
      <c r="C3" s="310" t="s">
        <v>673</v>
      </c>
      <c r="D3" s="310" t="s">
        <v>674</v>
      </c>
      <c r="E3" s="310" t="s">
        <v>675</v>
      </c>
    </row>
    <row r="4" spans="2:5" x14ac:dyDescent="0.15">
      <c r="B4" s="312" t="str">
        <f xml:space="preserve"> IF(年の入力!$B$1-ROWS($A5:$A$14)+1&gt;2019,   "令和"&amp;IF(LEN(年の入力!$B$1-ROWS($A5:$A$14)+1-2018)&gt;=2,年の入力!$B$1-ROWS($A5:$A$14)+1-2018, DBCS(年の入力!$B$1-ROWS($A5:$A$14)+1-2018))&amp;"年", IF(年の入力!$B$1-ROWS($A5:$A$14)+1=2019,"令和元年","平成"&amp;年の入力!$B$1-ROWS($A5:$A$14)+1-1988&amp;"年" ))</f>
        <v>平成26年</v>
      </c>
      <c r="C4" s="313">
        <v>100</v>
      </c>
      <c r="D4" s="313">
        <v>100</v>
      </c>
      <c r="E4" s="313">
        <v>100</v>
      </c>
    </row>
    <row r="5" spans="2:5" x14ac:dyDescent="0.15">
      <c r="B5" s="312" t="str">
        <f xml:space="preserve"> IF(年の入力!$B$1-ROWS($A6:$A$14)+1&gt;2019,   "令和"&amp;IF(LEN(年の入力!$B$1-ROWS($A6:$A$14)+1-2018)&gt;=2,年の入力!$B$1-ROWS($A6:$A$14)+1-2018, DBCS(年の入力!$B$1-ROWS($A6:$A$14)+1-2018))&amp;"年", IF(年の入力!$B$1-ROWS($A6:$A$14)+1=2019,"令和元年","平成"&amp;年の入力!$B$1-ROWS($A6:$A$14)+1-1988&amp;"年" ))</f>
        <v>平成27年</v>
      </c>
      <c r="C5" s="313">
        <v>18.6280647034</v>
      </c>
      <c r="D5" s="313">
        <v>74.029451100000003</v>
      </c>
      <c r="E5" s="313">
        <v>50.709159743999997</v>
      </c>
    </row>
    <row r="6" spans="2:5" x14ac:dyDescent="0.15">
      <c r="B6" s="312" t="str">
        <f xml:space="preserve"> IF(年の入力!$B$1-ROWS($A7:$A$14)+1&gt;2019,   "令和"&amp;IF(LEN(年の入力!$B$1-ROWS($A7:$A$14)+1-2018)&gt;=2,年の入力!$B$1-ROWS($A7:$A$14)+1-2018, DBCS(年の入力!$B$1-ROWS($A7:$A$14)+1-2018))&amp;"年", IF(年の入力!$B$1-ROWS($A7:$A$14)+1=2019,"令和元年","平成"&amp;年の入力!$B$1-ROWS($A7:$A$14)+1-1988&amp;"年" ))</f>
        <v>平成28年</v>
      </c>
      <c r="C6" s="313">
        <v>11.481466601799999</v>
      </c>
      <c r="D6" s="313">
        <v>68.741633100000001</v>
      </c>
      <c r="E6" s="313">
        <v>36.174681206999999</v>
      </c>
    </row>
    <row r="7" spans="2:5" x14ac:dyDescent="0.15">
      <c r="B7" s="312" t="str">
        <f xml:space="preserve"> IF(年の入力!$B$1-ROWS($A8:$A$14)+1&gt;2019,   "令和"&amp;IF(LEN(年の入力!$B$1-ROWS($A8:$A$14)+1-2018)&gt;=2,年の入力!$B$1-ROWS($A8:$A$14)+1-2018, DBCS(年の入力!$B$1-ROWS($A8:$A$14)+1-2018))&amp;"年", IF(年の入力!$B$1-ROWS($A8:$A$14)+1=2019,"令和元年","平成"&amp;年の入力!$B$1-ROWS($A8:$A$14)+1-1988&amp;"年" ))</f>
        <v>平成29年</v>
      </c>
      <c r="C7" s="313">
        <v>65.767066102200005</v>
      </c>
      <c r="D7" s="313">
        <v>85.943775099999996</v>
      </c>
      <c r="E7" s="313">
        <v>88.346424064000004</v>
      </c>
    </row>
    <row r="8" spans="2:5" x14ac:dyDescent="0.15">
      <c r="B8" s="312" t="str">
        <f xml:space="preserve"> IF(年の入力!$B$1-ROWS($A9:$A$14)+1&gt;2019,   "令和"&amp;IF(LEN(年の入力!$B$1-ROWS($A9:$A$14)+1-2018)&gt;=2,年の入力!$B$1-ROWS($A9:$A$14)+1-2018, DBCS(年の入力!$B$1-ROWS($A9:$A$14)+1-2018))&amp;"年", IF(年の入力!$B$1-ROWS($A9:$A$14)+1=2019,"令和元年","平成"&amp;年の入力!$B$1-ROWS($A9:$A$14)+1-1988&amp;"年" ))</f>
        <v>平成30年</v>
      </c>
      <c r="C8" s="313">
        <v>14.781941761000001</v>
      </c>
      <c r="D8" s="313">
        <v>91.231593000000004</v>
      </c>
      <c r="E8" s="313">
        <v>57.094422782999999</v>
      </c>
    </row>
    <row r="9" spans="2:5" x14ac:dyDescent="0.15">
      <c r="B9" s="312" t="str">
        <f xml:space="preserve"> IF(年の入力!$B$1-ROWS($A10:$A$14)+1&gt;2019,   "令和"&amp;IF(LEN(年の入力!$B$1-ROWS($A10:$A$14)+1-2018)&gt;=2,年の入力!$B$1-ROWS($A10:$A$14)+1-2018, DBCS(年の入力!$B$1-ROWS($A10:$A$14)+1-2018))&amp;"年", IF(年の入力!$B$1-ROWS($A10:$A$14)+1=2019,"令和元年","平成"&amp;年の入力!$B$1-ROWS($A10:$A$14)+1-1988&amp;"年" ))</f>
        <v>令和元年</v>
      </c>
      <c r="C9" s="313">
        <v>19.627615475300001</v>
      </c>
      <c r="D9" s="313">
        <v>93.105756299999996</v>
      </c>
      <c r="E9" s="313">
        <v>78.780772635000005</v>
      </c>
    </row>
    <row r="10" spans="2:5" x14ac:dyDescent="0.15">
      <c r="B10" s="312" t="str">
        <f xml:space="preserve"> IF(年の入力!$B$1-ROWS($A11:$A$14)+1&gt;2019,   "令和"&amp;IF(LEN(年の入力!$B$1-ROWS($A11:$A$14)+1-2018)&gt;=2,年の入力!$B$1-ROWS($A11:$A$14)+1-2018, DBCS(年の入力!$B$1-ROWS($A11:$A$14)+1-2018))&amp;"年", IF(年の入力!$B$1-ROWS($A11:$A$14)+1=2019,"令和元年","平成"&amp;年の入力!$B$1-ROWS($A11:$A$14)+1-1988&amp;"年" ))</f>
        <v>令和２年</v>
      </c>
      <c r="C10" s="313">
        <v>14.7166393355</v>
      </c>
      <c r="D10" s="313">
        <v>82.931726900000001</v>
      </c>
      <c r="E10" s="313">
        <v>42.271759807999999</v>
      </c>
    </row>
    <row r="11" spans="2:5" x14ac:dyDescent="0.15">
      <c r="B11" s="312" t="str">
        <f xml:space="preserve"> IF(年の入力!$B$1-ROWS($A12:$A$14)+1&gt;2019,   "令和"&amp;IF(LEN(年の入力!$B$1-ROWS($A12:$A$14)+1-2018)&gt;=2,年の入力!$B$1-ROWS($A12:$A$14)+1-2018, DBCS(年の入力!$B$1-ROWS($A12:$A$14)+1-2018))&amp;"年", IF(年の入力!$B$1-ROWS($A12:$A$14)+1=2019,"令和元年","平成"&amp;年の入力!$B$1-ROWS($A12:$A$14)+1-1988&amp;"年" ))</f>
        <v>令和３年</v>
      </c>
      <c r="C11" s="313">
        <v>12.886272246800001</v>
      </c>
      <c r="D11" s="313">
        <v>82.128513999999996</v>
      </c>
      <c r="E11" s="313">
        <v>74.350643235000007</v>
      </c>
    </row>
    <row r="12" spans="2:5" x14ac:dyDescent="0.15">
      <c r="B12" s="312" t="str">
        <f xml:space="preserve"> IF(年の入力!$B$1-ROWS($A13:$A$14)+1&gt;2019,   "令和"&amp;IF(LEN(年の入力!$B$1-ROWS($A13:$A$14)+1-2018)&gt;=2,年の入力!$B$1-ROWS($A13:$A$14)+1-2018, DBCS(年の入力!$B$1-ROWS($A13:$A$14)+1-2018))&amp;"年", IF(年の入力!$B$1-ROWS($A13:$A$14)+1=2019,"令和元年","平成"&amp;年の入力!$B$1-ROWS($A13:$A$14)+1-1988&amp;"年" ))</f>
        <v>令和４年</v>
      </c>
      <c r="C12" s="313">
        <v>25.1770798712</v>
      </c>
      <c r="D12" s="313">
        <v>82.931726900000001</v>
      </c>
      <c r="E12" s="313">
        <v>56.993652408000003</v>
      </c>
    </row>
    <row r="13" spans="2:5" x14ac:dyDescent="0.15">
      <c r="B13" s="312" t="str">
        <f xml:space="preserve"> IF(年の入力!$B$1-ROWS($A14:$A$14)+1&gt;2019,   "令和"&amp;IF(LEN(年の入力!$B$1-ROWS($A14:$A$14)+1-2018)&gt;=2,年の入力!$B$1-ROWS($A14:$A$14)+1-2018, DBCS(年の入力!$B$1-ROWS($A14:$A$14)+1-2018))&amp;"年", IF(年の入力!$B$1-ROWS($A14:$A$14)+1=2019,"令和元年","平成"&amp;年の入力!$B$1-ROWS($A14:$A$14)+1-1988&amp;"年" ))</f>
        <v>令和５年</v>
      </c>
      <c r="C13" s="313">
        <v>9.1443117861999994</v>
      </c>
      <c r="D13" s="313">
        <v>86.947791100000003</v>
      </c>
      <c r="E13" s="313">
        <v>79.466387900000001</v>
      </c>
    </row>
  </sheetData>
  <phoneticPr fontId="15"/>
  <pageMargins left="0.7" right="0.7" top="0.75" bottom="0.75" header="0.3" footer="0.3"/>
  <pageSetup paperSize="9" orientation="landscape"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tabColor rgb="FF00B0F0"/>
  </sheetPr>
  <dimension ref="B1:C33"/>
  <sheetViews>
    <sheetView zoomScaleNormal="100" zoomScaleSheetLayoutView="100" workbookViewId="0">
      <selection activeCell="C33" sqref="C33"/>
    </sheetView>
  </sheetViews>
  <sheetFormatPr defaultColWidth="9" defaultRowHeight="13.5" x14ac:dyDescent="0.15"/>
  <cols>
    <col min="1" max="1" width="0.375" style="8" customWidth="1"/>
    <col min="2" max="2" width="20.625" style="8" customWidth="1"/>
    <col min="3" max="3" width="7.5" style="8" customWidth="1"/>
    <col min="4" max="16384" width="9" style="8"/>
  </cols>
  <sheetData>
    <row r="1" spans="2:3" x14ac:dyDescent="0.15">
      <c r="B1" s="308" t="str">
        <f>"概況_第４８表　出火原因別の林野火災件数"&amp;"【令和"&amp;IF(LEN(年の入力!$B$1-2018)&gt;=2,年の入力!$B$1-2018, DBCS(年の入力!$B$1-2018))&amp;"年】"</f>
        <v>概況_第４８表　出火原因別の林野火災件数【令和５年】</v>
      </c>
    </row>
    <row r="2" spans="2:3" ht="2.25" customHeight="1" x14ac:dyDescent="0.15"/>
    <row r="3" spans="2:3" x14ac:dyDescent="0.15">
      <c r="B3" s="310" t="s">
        <v>592</v>
      </c>
      <c r="C3" s="310" t="s">
        <v>54</v>
      </c>
    </row>
    <row r="4" spans="2:3" x14ac:dyDescent="0.15">
      <c r="B4" s="312" t="s">
        <v>639</v>
      </c>
      <c r="C4" s="313">
        <v>416</v>
      </c>
    </row>
    <row r="5" spans="2:3" x14ac:dyDescent="0.15">
      <c r="B5" s="312" t="s">
        <v>644</v>
      </c>
      <c r="C5" s="313">
        <v>247</v>
      </c>
    </row>
    <row r="6" spans="2:3" x14ac:dyDescent="0.15">
      <c r="B6" s="312" t="s">
        <v>646</v>
      </c>
      <c r="C6" s="313">
        <v>64</v>
      </c>
    </row>
    <row r="7" spans="2:3" x14ac:dyDescent="0.15">
      <c r="B7" s="312" t="s">
        <v>176</v>
      </c>
      <c r="C7" s="313">
        <v>49</v>
      </c>
    </row>
    <row r="8" spans="2:3" x14ac:dyDescent="0.15">
      <c r="B8" s="312" t="s">
        <v>645</v>
      </c>
      <c r="C8" s="313">
        <v>34</v>
      </c>
    </row>
    <row r="9" spans="2:3" x14ac:dyDescent="0.15">
      <c r="B9" s="312" t="s">
        <v>638</v>
      </c>
      <c r="C9" s="313">
        <v>32</v>
      </c>
    </row>
    <row r="10" spans="2:3" x14ac:dyDescent="0.15">
      <c r="B10" s="312" t="s">
        <v>626</v>
      </c>
      <c r="C10" s="313">
        <v>19</v>
      </c>
    </row>
    <row r="11" spans="2:3" x14ac:dyDescent="0.15">
      <c r="B11" s="312" t="s">
        <v>643</v>
      </c>
      <c r="C11" s="313">
        <v>11</v>
      </c>
    </row>
    <row r="12" spans="2:3" x14ac:dyDescent="0.15">
      <c r="B12" s="312" t="s">
        <v>634</v>
      </c>
      <c r="C12" s="313">
        <v>7</v>
      </c>
    </row>
    <row r="13" spans="2:3" x14ac:dyDescent="0.15">
      <c r="B13" s="312" t="s">
        <v>637</v>
      </c>
      <c r="C13" s="313">
        <v>7</v>
      </c>
    </row>
    <row r="14" spans="2:3" x14ac:dyDescent="0.15">
      <c r="B14" s="312" t="s">
        <v>631</v>
      </c>
      <c r="C14" s="313">
        <v>3</v>
      </c>
    </row>
    <row r="15" spans="2:3" x14ac:dyDescent="0.15">
      <c r="B15" s="312" t="s">
        <v>175</v>
      </c>
      <c r="C15" s="313">
        <v>1</v>
      </c>
    </row>
    <row r="16" spans="2:3" x14ac:dyDescent="0.15">
      <c r="B16" s="312" t="s">
        <v>627</v>
      </c>
      <c r="C16" s="313">
        <v>1</v>
      </c>
    </row>
    <row r="17" spans="2:3" x14ac:dyDescent="0.15">
      <c r="B17" s="312" t="s">
        <v>630</v>
      </c>
      <c r="C17" s="313">
        <v>1</v>
      </c>
    </row>
    <row r="18" spans="2:3" x14ac:dyDescent="0.15">
      <c r="B18" s="312" t="s">
        <v>632</v>
      </c>
      <c r="C18" s="313">
        <v>1</v>
      </c>
    </row>
    <row r="19" spans="2:3" x14ac:dyDescent="0.15">
      <c r="B19" s="312" t="s">
        <v>633</v>
      </c>
      <c r="C19" s="313">
        <v>1</v>
      </c>
    </row>
    <row r="20" spans="2:3" x14ac:dyDescent="0.15">
      <c r="B20" s="312" t="s">
        <v>636</v>
      </c>
      <c r="C20" s="313">
        <v>1</v>
      </c>
    </row>
    <row r="21" spans="2:3" x14ac:dyDescent="0.15">
      <c r="B21" s="312" t="s">
        <v>640</v>
      </c>
      <c r="C21" s="313">
        <v>1</v>
      </c>
    </row>
    <row r="22" spans="2:3" x14ac:dyDescent="0.15">
      <c r="B22" s="312" t="s">
        <v>623</v>
      </c>
      <c r="C22" s="313">
        <v>0</v>
      </c>
    </row>
    <row r="23" spans="2:3" x14ac:dyDescent="0.15">
      <c r="B23" s="312" t="s">
        <v>624</v>
      </c>
      <c r="C23" s="313">
        <v>0</v>
      </c>
    </row>
    <row r="24" spans="2:3" x14ac:dyDescent="0.15">
      <c r="B24" s="312" t="s">
        <v>625</v>
      </c>
      <c r="C24" s="313">
        <v>0</v>
      </c>
    </row>
    <row r="25" spans="2:3" x14ac:dyDescent="0.15">
      <c r="B25" s="312" t="s">
        <v>628</v>
      </c>
      <c r="C25" s="313">
        <v>0</v>
      </c>
    </row>
    <row r="26" spans="2:3" x14ac:dyDescent="0.15">
      <c r="B26" s="312" t="s">
        <v>629</v>
      </c>
      <c r="C26" s="313">
        <v>0</v>
      </c>
    </row>
    <row r="27" spans="2:3" x14ac:dyDescent="0.15">
      <c r="B27" s="312" t="s">
        <v>635</v>
      </c>
      <c r="C27" s="313">
        <v>0</v>
      </c>
    </row>
    <row r="28" spans="2:3" x14ac:dyDescent="0.15">
      <c r="B28" s="312" t="s">
        <v>641</v>
      </c>
      <c r="C28" s="313">
        <v>0</v>
      </c>
    </row>
    <row r="29" spans="2:3" x14ac:dyDescent="0.15">
      <c r="B29" s="312" t="s">
        <v>642</v>
      </c>
      <c r="C29" s="313">
        <v>0</v>
      </c>
    </row>
    <row r="30" spans="2:3" x14ac:dyDescent="0.15">
      <c r="B30" s="312" t="s">
        <v>647</v>
      </c>
      <c r="C30" s="313">
        <v>0</v>
      </c>
    </row>
    <row r="31" spans="2:3" x14ac:dyDescent="0.15">
      <c r="B31" s="312" t="s">
        <v>128</v>
      </c>
      <c r="C31" s="313">
        <v>262</v>
      </c>
    </row>
    <row r="32" spans="2:3" x14ac:dyDescent="0.15">
      <c r="B32" s="312" t="s">
        <v>648</v>
      </c>
      <c r="C32" s="313">
        <v>141</v>
      </c>
    </row>
    <row r="33" spans="2:3" x14ac:dyDescent="0.15">
      <c r="B33" s="676" t="s">
        <v>464</v>
      </c>
      <c r="C33" s="313">
        <f>SUM(C4:C32)</f>
        <v>1299</v>
      </c>
    </row>
  </sheetData>
  <phoneticPr fontId="15"/>
  <pageMargins left="0.7" right="0.7" top="0.75" bottom="0.75" header="0.3" footer="0.3"/>
  <pageSetup paperSize="9" orientation="landscape"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tabColor rgb="FF00B0F0"/>
  </sheetPr>
  <dimension ref="B1:Q7"/>
  <sheetViews>
    <sheetView zoomScaleNormal="100" zoomScaleSheetLayoutView="100" workbookViewId="0">
      <pane xSplit="2" ySplit="3" topLeftCell="G4" activePane="bottomRight" state="frozen"/>
      <selection pane="topRight" activeCell="C1" sqref="C1"/>
      <selection pane="bottomLeft" activeCell="A4" sqref="A4"/>
      <selection pane="bottomRight" activeCell="B2" sqref="B2"/>
    </sheetView>
  </sheetViews>
  <sheetFormatPr defaultColWidth="9" defaultRowHeight="13.5" x14ac:dyDescent="0.15"/>
  <cols>
    <col min="1" max="1" width="0.375" style="323" customWidth="1"/>
    <col min="2" max="2" width="26" style="323" customWidth="1"/>
    <col min="3" max="10" width="9" style="323" customWidth="1"/>
    <col min="11" max="16384" width="9" style="323"/>
  </cols>
  <sheetData>
    <row r="1" spans="2:17" x14ac:dyDescent="0.15">
      <c r="B1" s="323" t="str">
        <f>"概況_第４９表　林野火災の焼損面積段階別損害状況"&amp;"【令和"&amp;IF(LEN(年の入力!$B$1-2018)&gt;=2,年の入力!$B$1-2018, DBCS(年の入力!$B$1-2018))&amp;"年】"</f>
        <v>概況_第４９表　林野火災の焼損面積段階別損害状況【令和５年】</v>
      </c>
    </row>
    <row r="2" spans="2:17" ht="2.25" customHeight="1" x14ac:dyDescent="0.15"/>
    <row r="3" spans="2:17" ht="30" customHeight="1" thickBot="1" x14ac:dyDescent="0.2">
      <c r="B3" s="330"/>
      <c r="C3" s="331" t="s">
        <v>410</v>
      </c>
      <c r="D3" s="331" t="s">
        <v>409</v>
      </c>
      <c r="E3" s="331" t="s">
        <v>408</v>
      </c>
      <c r="F3" s="331" t="s">
        <v>407</v>
      </c>
      <c r="G3" s="331" t="s">
        <v>406</v>
      </c>
      <c r="H3" s="331" t="s">
        <v>405</v>
      </c>
      <c r="I3" s="331" t="s">
        <v>404</v>
      </c>
      <c r="J3" s="331" t="s">
        <v>403</v>
      </c>
      <c r="K3" s="331" t="s">
        <v>402</v>
      </c>
      <c r="L3" s="331" t="s">
        <v>401</v>
      </c>
      <c r="M3" s="331" t="s">
        <v>400</v>
      </c>
      <c r="N3" s="331" t="s">
        <v>399</v>
      </c>
      <c r="O3" s="331" t="s">
        <v>398</v>
      </c>
      <c r="P3" s="331" t="s">
        <v>397</v>
      </c>
      <c r="Q3" s="331" t="s">
        <v>156</v>
      </c>
    </row>
    <row r="4" spans="2:17" ht="14.25" thickTop="1" x14ac:dyDescent="0.15">
      <c r="B4" s="332" t="s">
        <v>396</v>
      </c>
      <c r="C4" s="333">
        <v>241</v>
      </c>
      <c r="D4" s="333">
        <v>525</v>
      </c>
      <c r="E4" s="333">
        <v>163</v>
      </c>
      <c r="F4" s="333">
        <v>248</v>
      </c>
      <c r="G4" s="333">
        <v>58</v>
      </c>
      <c r="H4" s="333">
        <v>27</v>
      </c>
      <c r="I4" s="333">
        <v>6</v>
      </c>
      <c r="J4" s="333">
        <v>10</v>
      </c>
      <c r="K4" s="333">
        <v>7</v>
      </c>
      <c r="L4" s="333">
        <v>7</v>
      </c>
      <c r="M4" s="333">
        <v>2</v>
      </c>
      <c r="N4" s="333">
        <v>2</v>
      </c>
      <c r="O4" s="333">
        <v>0</v>
      </c>
      <c r="P4" s="333">
        <v>3</v>
      </c>
      <c r="Q4" s="333">
        <v>1299</v>
      </c>
    </row>
    <row r="5" spans="2:17" x14ac:dyDescent="0.15">
      <c r="B5" s="326" t="s">
        <v>178</v>
      </c>
      <c r="C5" s="328">
        <v>0</v>
      </c>
      <c r="D5" s="328">
        <v>1360</v>
      </c>
      <c r="E5" s="328">
        <v>1408</v>
      </c>
      <c r="F5" s="328">
        <v>6449</v>
      </c>
      <c r="G5" s="328">
        <v>4622</v>
      </c>
      <c r="H5" s="328">
        <v>4143</v>
      </c>
      <c r="I5" s="328">
        <v>2571</v>
      </c>
      <c r="J5" s="328">
        <v>3864</v>
      </c>
      <c r="K5" s="328">
        <v>4797</v>
      </c>
      <c r="L5" s="328">
        <v>9707</v>
      </c>
      <c r="M5" s="328">
        <v>4801</v>
      </c>
      <c r="N5" s="328">
        <v>7100</v>
      </c>
      <c r="O5" s="328">
        <v>0</v>
      </c>
      <c r="P5" s="328">
        <v>33557</v>
      </c>
      <c r="Q5" s="328">
        <v>84379</v>
      </c>
    </row>
    <row r="6" spans="2:17" x14ac:dyDescent="0.15">
      <c r="B6" s="326" t="s">
        <v>395</v>
      </c>
      <c r="C6" s="334">
        <v>1.8132779999999999</v>
      </c>
      <c r="D6" s="334">
        <v>2.342857</v>
      </c>
      <c r="E6" s="334">
        <v>3.1901839999999999</v>
      </c>
      <c r="F6" s="334">
        <v>4.3185479999999998</v>
      </c>
      <c r="G6" s="334">
        <v>5.9827579999999996</v>
      </c>
      <c r="H6" s="334">
        <v>5.4074070000000001</v>
      </c>
      <c r="I6" s="334">
        <v>3.6666660000000002</v>
      </c>
      <c r="J6" s="334">
        <v>4.2</v>
      </c>
      <c r="K6" s="334">
        <v>5.4285709999999998</v>
      </c>
      <c r="L6" s="334">
        <v>27.857142</v>
      </c>
      <c r="M6" s="334">
        <v>3</v>
      </c>
      <c r="N6" s="334">
        <v>34</v>
      </c>
      <c r="O6" s="334">
        <v>0</v>
      </c>
      <c r="P6" s="334">
        <v>29.666665999999999</v>
      </c>
      <c r="Q6" s="334">
        <v>3.2417243999999998</v>
      </c>
    </row>
    <row r="7" spans="2:17" x14ac:dyDescent="0.15">
      <c r="B7" s="326" t="s">
        <v>393</v>
      </c>
      <c r="C7" s="328">
        <v>2867</v>
      </c>
      <c r="D7" s="328">
        <v>12149</v>
      </c>
      <c r="E7" s="328">
        <v>6280</v>
      </c>
      <c r="F7" s="328">
        <v>26266</v>
      </c>
      <c r="G7" s="328">
        <v>16750</v>
      </c>
      <c r="H7" s="328">
        <v>5871</v>
      </c>
      <c r="I7" s="328">
        <v>3881</v>
      </c>
      <c r="J7" s="328">
        <v>1791</v>
      </c>
      <c r="K7" s="328">
        <v>15924</v>
      </c>
      <c r="L7" s="328">
        <v>21658</v>
      </c>
      <c r="M7" s="328">
        <v>4</v>
      </c>
      <c r="N7" s="328">
        <v>4877</v>
      </c>
      <c r="O7" s="328">
        <v>0</v>
      </c>
      <c r="P7" s="328">
        <v>6869</v>
      </c>
      <c r="Q7" s="328">
        <v>125187</v>
      </c>
    </row>
  </sheetData>
  <phoneticPr fontId="15"/>
  <pageMargins left="0.7" right="0.7" top="0.75" bottom="0.75" header="0.3" footer="0.3"/>
  <pageSetup paperSize="9" scale="83" orientation="landscape"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rgb="FF00B0F0"/>
  </sheetPr>
  <dimension ref="B1:C16"/>
  <sheetViews>
    <sheetView zoomScaleNormal="100" zoomScaleSheetLayoutView="100" workbookViewId="0">
      <selection activeCell="B1" sqref="B1"/>
    </sheetView>
  </sheetViews>
  <sheetFormatPr defaultColWidth="9" defaultRowHeight="13.5" x14ac:dyDescent="0.15"/>
  <cols>
    <col min="1" max="1" width="0.375" style="9" customWidth="1"/>
    <col min="2" max="2" width="12.875" style="9" customWidth="1"/>
    <col min="3" max="16384" width="9" style="9"/>
  </cols>
  <sheetData>
    <row r="1" spans="2:3" x14ac:dyDescent="0.15">
      <c r="B1" s="335" t="str">
        <f>"概況_第５０表　林野火災の月別出火件数"&amp;"【令和"&amp;IF(LEN(年の入力!$B$1-2018)&gt;=2,年の入力!$B$1-2018, DBCS(年の入力!$B$1-2018))&amp;"年】"</f>
        <v>概況_第５０表　林野火災の月別出火件数【令和５年】</v>
      </c>
    </row>
    <row r="2" spans="2:3" ht="2.25" customHeight="1" x14ac:dyDescent="0.15"/>
    <row r="3" spans="2:3" x14ac:dyDescent="0.15">
      <c r="B3" s="336" t="s">
        <v>467</v>
      </c>
      <c r="C3" s="337" t="s">
        <v>120</v>
      </c>
    </row>
    <row r="4" spans="2:3" x14ac:dyDescent="0.15">
      <c r="B4" s="338" t="s">
        <v>452</v>
      </c>
      <c r="C4" s="339">
        <v>115</v>
      </c>
    </row>
    <row r="5" spans="2:3" x14ac:dyDescent="0.15">
      <c r="B5" s="338" t="s">
        <v>451</v>
      </c>
      <c r="C5" s="339">
        <v>132</v>
      </c>
    </row>
    <row r="6" spans="2:3" x14ac:dyDescent="0.15">
      <c r="B6" s="338" t="s">
        <v>450</v>
      </c>
      <c r="C6" s="339">
        <v>325</v>
      </c>
    </row>
    <row r="7" spans="2:3" x14ac:dyDescent="0.15">
      <c r="B7" s="338" t="s">
        <v>449</v>
      </c>
      <c r="C7" s="339">
        <v>222</v>
      </c>
    </row>
    <row r="8" spans="2:3" x14ac:dyDescent="0.15">
      <c r="B8" s="338" t="s">
        <v>448</v>
      </c>
      <c r="C8" s="339">
        <v>85</v>
      </c>
    </row>
    <row r="9" spans="2:3" x14ac:dyDescent="0.15">
      <c r="B9" s="338" t="s">
        <v>447</v>
      </c>
      <c r="C9" s="339">
        <v>19</v>
      </c>
    </row>
    <row r="10" spans="2:3" x14ac:dyDescent="0.15">
      <c r="B10" s="338" t="s">
        <v>446</v>
      </c>
      <c r="C10" s="339">
        <v>44</v>
      </c>
    </row>
    <row r="11" spans="2:3" x14ac:dyDescent="0.15">
      <c r="B11" s="338" t="s">
        <v>445</v>
      </c>
      <c r="C11" s="339">
        <v>81</v>
      </c>
    </row>
    <row r="12" spans="2:3" x14ac:dyDescent="0.15">
      <c r="B12" s="338" t="s">
        <v>444</v>
      </c>
      <c r="C12" s="339">
        <v>30</v>
      </c>
    </row>
    <row r="13" spans="2:3" x14ac:dyDescent="0.15">
      <c r="B13" s="338" t="s">
        <v>443</v>
      </c>
      <c r="C13" s="339">
        <v>85</v>
      </c>
    </row>
    <row r="14" spans="2:3" x14ac:dyDescent="0.15">
      <c r="B14" s="338" t="s">
        <v>442</v>
      </c>
      <c r="C14" s="339">
        <v>72</v>
      </c>
    </row>
    <row r="15" spans="2:3" x14ac:dyDescent="0.15">
      <c r="B15" s="338" t="s">
        <v>441</v>
      </c>
      <c r="C15" s="339">
        <v>89</v>
      </c>
    </row>
    <row r="16" spans="2:3" x14ac:dyDescent="0.15">
      <c r="B16" s="336" t="s">
        <v>468</v>
      </c>
      <c r="C16" s="339">
        <v>1299</v>
      </c>
    </row>
  </sheetData>
  <phoneticPr fontId="15"/>
  <pageMargins left="0.7" right="0.7" top="0.75" bottom="0.75" header="0.3" footer="0.3"/>
  <pageSetup paperSize="9" orientation="landscape"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tabColor rgb="FF00B0F0"/>
  </sheetPr>
  <dimension ref="B1:D13"/>
  <sheetViews>
    <sheetView zoomScaleNormal="100" zoomScaleSheetLayoutView="100" workbookViewId="0">
      <selection activeCell="B1" sqref="B1"/>
    </sheetView>
  </sheetViews>
  <sheetFormatPr defaultColWidth="9" defaultRowHeight="13.5" x14ac:dyDescent="0.15"/>
  <cols>
    <col min="1" max="1" width="0.375" style="9" customWidth="1"/>
    <col min="2" max="2" width="9.5" style="9" customWidth="1"/>
    <col min="3" max="3" width="11" style="9" bestFit="1" customWidth="1"/>
    <col min="4" max="4" width="13" style="9" bestFit="1" customWidth="1"/>
    <col min="5" max="12" width="9.25" style="9" bestFit="1" customWidth="1"/>
    <col min="13" max="13" width="11.5" style="9" bestFit="1" customWidth="1"/>
    <col min="14" max="14" width="10.625" style="9" bestFit="1" customWidth="1"/>
    <col min="15" max="20" width="11.75" style="9" bestFit="1" customWidth="1"/>
    <col min="21" max="21" width="9.625" style="9" bestFit="1" customWidth="1"/>
    <col min="22" max="22" width="11.75" style="9" bestFit="1" customWidth="1"/>
    <col min="23" max="16384" width="9" style="9"/>
  </cols>
  <sheetData>
    <row r="1" spans="2:4" x14ac:dyDescent="0.15">
      <c r="B1" s="335" t="str">
        <f>"概況_第５１表　車両火災の推移（"&amp;$B$4&amp;"を100とする指数）"</f>
        <v>概況_第５１表　車両火災の推移（平成26年を100とする指数）</v>
      </c>
    </row>
    <row r="2" spans="2:4" ht="2.25" customHeight="1" x14ac:dyDescent="0.15"/>
    <row r="3" spans="2:4" x14ac:dyDescent="0.15">
      <c r="B3" s="337" t="s">
        <v>412</v>
      </c>
      <c r="C3" s="337" t="s">
        <v>457</v>
      </c>
      <c r="D3" s="337" t="s">
        <v>456</v>
      </c>
    </row>
    <row r="4" spans="2:4" x14ac:dyDescent="0.15">
      <c r="B4" s="338" t="str">
        <f xml:space="preserve"> IF(年の入力!$B$1-ROWS($A5:$A$14)+1&gt;2019,   "令和"&amp;IF(LEN(年の入力!$B$1-ROWS($A5:$A$14)+1-2018)&gt;=2,年の入力!$B$1-ROWS($A5:$A$14)+1-2018, DBCS(年の入力!$B$1-ROWS($A5:$A$14)+1-2018))&amp;"年", IF(年の入力!$B$1-ROWS($A5:$A$14)+1=2019,"令和元年","平成"&amp;年の入力!$B$1-ROWS($A5:$A$14)+1-1988&amp;"年" ))</f>
        <v>平成26年</v>
      </c>
      <c r="C4" s="350">
        <v>100</v>
      </c>
      <c r="D4" s="350">
        <v>100</v>
      </c>
    </row>
    <row r="5" spans="2:4" x14ac:dyDescent="0.15">
      <c r="B5" s="338" t="str">
        <f xml:space="preserve"> IF(年の入力!$B$1-ROWS($A6:$A$14)+1&gt;2019,   "令和"&amp;IF(LEN(年の入力!$B$1-ROWS($A6:$A$14)+1-2018)&gt;=2,年の入力!$B$1-ROWS($A6:$A$14)+1-2018, DBCS(年の入力!$B$1-ROWS($A6:$A$14)+1-2018))&amp;"年", IF(年の入力!$B$1-ROWS($A6:$A$14)+1=2019,"令和元年","平成"&amp;年の入力!$B$1-ROWS($A6:$A$14)+1-1988&amp;"年" ))</f>
        <v>平成27年</v>
      </c>
      <c r="C5" s="350">
        <v>82.464016992599994</v>
      </c>
      <c r="D5" s="350">
        <v>93.754197399999995</v>
      </c>
    </row>
    <row r="6" spans="2:4" x14ac:dyDescent="0.15">
      <c r="B6" s="338" t="str">
        <f xml:space="preserve"> IF(年の入力!$B$1-ROWS($A7:$A$14)+1&gt;2019,   "令和"&amp;IF(LEN(年の入力!$B$1-ROWS($A7:$A$14)+1-2018)&gt;=2,年の入力!$B$1-ROWS($A7:$A$14)+1-2018, DBCS(年の入力!$B$1-ROWS($A7:$A$14)+1-2018))&amp;"年", IF(年の入力!$B$1-ROWS($A7:$A$14)+1=2019,"令和元年","平成"&amp;年の入力!$B$1-ROWS($A7:$A$14)+1-1988&amp;"年" ))</f>
        <v>平成28年</v>
      </c>
      <c r="C6" s="350">
        <v>87.351321535500006</v>
      </c>
      <c r="D6" s="350">
        <v>90.732034900000002</v>
      </c>
    </row>
    <row r="7" spans="2:4" x14ac:dyDescent="0.15">
      <c r="B7" s="338" t="str">
        <f xml:space="preserve"> IF(年の入力!$B$1-ROWS($A8:$A$14)+1&gt;2019,   "令和"&amp;IF(LEN(年の入力!$B$1-ROWS($A8:$A$14)+1-2018)&gt;=2,年の入力!$B$1-ROWS($A8:$A$14)+1-2018, DBCS(年の入力!$B$1-ROWS($A8:$A$14)+1-2018))&amp;"年", IF(年の入力!$B$1-ROWS($A8:$A$14)+1=2019,"令和元年","平成"&amp;年の入力!$B$1-ROWS($A8:$A$14)+1-1988&amp;"年" ))</f>
        <v>平成29年</v>
      </c>
      <c r="C7" s="350">
        <v>86.971911464800002</v>
      </c>
      <c r="D7" s="350">
        <v>86.478620899999996</v>
      </c>
    </row>
    <row r="8" spans="2:4" x14ac:dyDescent="0.15">
      <c r="B8" s="338" t="str">
        <f xml:space="preserve"> IF(年の入力!$B$1-ROWS($A9:$A$14)+1&gt;2019,   "令和"&amp;IF(LEN(年の入力!$B$1-ROWS($A9:$A$14)+1-2018)&gt;=2,年の入力!$B$1-ROWS($A9:$A$14)+1-2018, DBCS(年の入力!$B$1-ROWS($A9:$A$14)+1-2018))&amp;"年", IF(年の入力!$B$1-ROWS($A9:$A$14)+1=2019,"令和元年","平成"&amp;年の入力!$B$1-ROWS($A9:$A$14)+1-1988&amp;"年" ))</f>
        <v>平成30年</v>
      </c>
      <c r="C8" s="350">
        <v>84.844053318500002</v>
      </c>
      <c r="D8" s="350">
        <v>81.934184000000002</v>
      </c>
    </row>
    <row r="9" spans="2:4" x14ac:dyDescent="0.15">
      <c r="B9" s="338" t="str">
        <f xml:space="preserve"> IF(年の入力!$B$1-ROWS($A10:$A$14)+1&gt;2019,   "令和"&amp;IF(LEN(年の入力!$B$1-ROWS($A10:$A$14)+1-2018)&gt;=2,年の入力!$B$1-ROWS($A10:$A$14)+1-2018, DBCS(年の入力!$B$1-ROWS($A10:$A$14)+1-2018))&amp;"年", IF(年の入力!$B$1-ROWS($A10:$A$14)+1=2019,"令和元年","平成"&amp;年の入力!$B$1-ROWS($A10:$A$14)+1-1988&amp;"年" ))</f>
        <v>令和元年</v>
      </c>
      <c r="C9" s="350">
        <v>86.0608701747</v>
      </c>
      <c r="D9" s="350">
        <v>80.255204800000001</v>
      </c>
    </row>
    <row r="10" spans="2:4" x14ac:dyDescent="0.15">
      <c r="B10" s="338" t="str">
        <f xml:space="preserve"> IF(年の入力!$B$1-ROWS($A11:$A$14)+1&gt;2019,   "令和"&amp;IF(LEN(年の入力!$B$1-ROWS($A11:$A$14)+1-2018)&gt;=2,年の入力!$B$1-ROWS($A11:$A$14)+1-2018, DBCS(年の入力!$B$1-ROWS($A11:$A$14)+1-2018))&amp;"年", IF(年の入力!$B$1-ROWS($A11:$A$14)+1=2019,"令和元年","平成"&amp;年の入力!$B$1-ROWS($A11:$A$14)+1-1988&amp;"年" ))</f>
        <v>令和２年</v>
      </c>
      <c r="C10" s="350">
        <v>81.307578144700003</v>
      </c>
      <c r="D10" s="350">
        <v>77.591224499999996</v>
      </c>
    </row>
    <row r="11" spans="2:4" x14ac:dyDescent="0.15">
      <c r="B11" s="338" t="str">
        <f xml:space="preserve"> IF(年の入力!$B$1-ROWS($A12:$A$14)+1&gt;2019,   "令和"&amp;IF(LEN(年の入力!$B$1-ROWS($A12:$A$14)+1-2018)&gt;=2,年の入力!$B$1-ROWS($A12:$A$14)+1-2018, DBCS(年の入力!$B$1-ROWS($A12:$A$14)+1-2018))&amp;"年", IF(年の入力!$B$1-ROWS($A12:$A$14)+1=2019,"令和元年","平成"&amp;年の入力!$B$1-ROWS($A12:$A$14)+1-1988&amp;"年" ))</f>
        <v>令和３年</v>
      </c>
      <c r="C11" s="350">
        <v>99.319423662299997</v>
      </c>
      <c r="D11" s="350">
        <v>78.620998400000005</v>
      </c>
    </row>
    <row r="12" spans="2:4" x14ac:dyDescent="0.15">
      <c r="B12" s="338" t="str">
        <f xml:space="preserve"> IF(年の入力!$B$1-ROWS($A13:$A$14)+1&gt;2019,   "令和"&amp;IF(LEN(年の入力!$B$1-ROWS($A13:$A$14)+1-2018)&gt;=2,年の入力!$B$1-ROWS($A13:$A$14)+1-2018, DBCS(年の入力!$B$1-ROWS($A13:$A$14)+1-2018))&amp;"年", IF(年の入力!$B$1-ROWS($A13:$A$14)+1=2019,"令和元年","平成"&amp;年の入力!$B$1-ROWS($A13:$A$14)+1-1988&amp;"年" ))</f>
        <v>令和４年</v>
      </c>
      <c r="C12" s="350">
        <v>92.397361195299993</v>
      </c>
      <c r="D12" s="350">
        <v>76.315200300000001</v>
      </c>
    </row>
    <row r="13" spans="2:4" x14ac:dyDescent="0.15">
      <c r="B13" s="338" t="str">
        <f xml:space="preserve"> IF(年の入力!$B$1-ROWS($A14:$A$14)+1&gt;2019,   "令和"&amp;IF(LEN(年の入力!$B$1-ROWS($A14:$A$14)+1-2018)&gt;=2,年の入力!$B$1-ROWS($A14:$A$14)+1-2018, DBCS(年の入力!$B$1-ROWS($A14:$A$14)+1-2018))&amp;"年", IF(年の入力!$B$1-ROWS($A14:$A$14)+1=2019,"令和元年","平成"&amp;年の入力!$B$1-ROWS($A14:$A$14)+1-1988&amp;"年" ))</f>
        <v>令和５年</v>
      </c>
      <c r="C13" s="350">
        <v>107.5851158495</v>
      </c>
      <c r="D13" s="350">
        <v>78.822475900000001</v>
      </c>
    </row>
  </sheetData>
  <phoneticPr fontId="15"/>
  <pageMargins left="0.7" right="0.7" top="0.75" bottom="0.75" header="0.3" footer="0.3"/>
  <pageSetup paperSize="9" orientation="landscape"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tabColor rgb="FF00B0F0"/>
  </sheetPr>
  <dimension ref="B1:C33"/>
  <sheetViews>
    <sheetView zoomScaleNormal="100" zoomScaleSheetLayoutView="100" workbookViewId="0">
      <selection activeCell="B1" sqref="B1"/>
    </sheetView>
  </sheetViews>
  <sheetFormatPr defaultColWidth="9" defaultRowHeight="13.5" x14ac:dyDescent="0.15"/>
  <cols>
    <col min="1" max="1" width="0.375" style="9" customWidth="1"/>
    <col min="2" max="2" width="20.625" style="9" customWidth="1"/>
    <col min="3" max="3" width="7.5" style="9" customWidth="1"/>
    <col min="4" max="16384" width="9" style="9"/>
  </cols>
  <sheetData>
    <row r="1" spans="2:3" x14ac:dyDescent="0.15">
      <c r="B1" s="335" t="str">
        <f>"概況_第５２表　出火原因別車両火災件数"&amp;"【令和"&amp;IF(LEN(年の入力!$B$1-2018)&gt;=2,年の入力!$B$1-2018, DBCS(年の入力!$B$1-2018))&amp;"年】"</f>
        <v>概況_第５２表　出火原因別車両火災件数【令和５年】</v>
      </c>
    </row>
    <row r="2" spans="2:3" ht="2.25" customHeight="1" x14ac:dyDescent="0.15">
      <c r="B2" s="335"/>
    </row>
    <row r="3" spans="2:3" x14ac:dyDescent="0.15">
      <c r="B3" s="337" t="s">
        <v>455</v>
      </c>
      <c r="C3" s="337" t="s">
        <v>54</v>
      </c>
    </row>
    <row r="4" spans="2:3" x14ac:dyDescent="0.15">
      <c r="B4" s="338" t="s">
        <v>631</v>
      </c>
      <c r="C4" s="339">
        <v>652</v>
      </c>
    </row>
    <row r="5" spans="2:3" x14ac:dyDescent="0.15">
      <c r="B5" s="338" t="s">
        <v>632</v>
      </c>
      <c r="C5" s="339">
        <v>332</v>
      </c>
    </row>
    <row r="6" spans="2:3" x14ac:dyDescent="0.15">
      <c r="B6" s="338" t="s">
        <v>647</v>
      </c>
      <c r="C6" s="339">
        <v>298</v>
      </c>
    </row>
    <row r="7" spans="2:3" x14ac:dyDescent="0.15">
      <c r="B7" s="338" t="s">
        <v>176</v>
      </c>
      <c r="C7" s="339">
        <v>153</v>
      </c>
    </row>
    <row r="8" spans="2:3" x14ac:dyDescent="0.15">
      <c r="B8" s="338" t="s">
        <v>645</v>
      </c>
      <c r="C8" s="339">
        <v>140</v>
      </c>
    </row>
    <row r="9" spans="2:3" x14ac:dyDescent="0.15">
      <c r="B9" s="338" t="s">
        <v>633</v>
      </c>
      <c r="C9" s="339">
        <v>111</v>
      </c>
    </row>
    <row r="10" spans="2:3" x14ac:dyDescent="0.15">
      <c r="B10" s="338" t="s">
        <v>635</v>
      </c>
      <c r="C10" s="339">
        <v>106</v>
      </c>
    </row>
    <row r="11" spans="2:3" x14ac:dyDescent="0.15">
      <c r="B11" s="338" t="s">
        <v>642</v>
      </c>
      <c r="C11" s="339">
        <v>91</v>
      </c>
    </row>
    <row r="12" spans="2:3" x14ac:dyDescent="0.15">
      <c r="B12" s="338" t="s">
        <v>636</v>
      </c>
      <c r="C12" s="339">
        <v>73</v>
      </c>
    </row>
    <row r="13" spans="2:3" x14ac:dyDescent="0.15">
      <c r="B13" s="338" t="s">
        <v>638</v>
      </c>
      <c r="C13" s="339">
        <v>64</v>
      </c>
    </row>
    <row r="14" spans="2:3" x14ac:dyDescent="0.15">
      <c r="B14" s="338" t="s">
        <v>646</v>
      </c>
      <c r="C14" s="339">
        <v>60</v>
      </c>
    </row>
    <row r="15" spans="2:3" x14ac:dyDescent="0.15">
      <c r="B15" s="338" t="s">
        <v>634</v>
      </c>
      <c r="C15" s="339">
        <v>33</v>
      </c>
    </row>
    <row r="16" spans="2:3" x14ac:dyDescent="0.15">
      <c r="B16" s="338" t="s">
        <v>639</v>
      </c>
      <c r="C16" s="339">
        <v>32</v>
      </c>
    </row>
    <row r="17" spans="2:3" x14ac:dyDescent="0.15">
      <c r="B17" s="338" t="s">
        <v>175</v>
      </c>
      <c r="C17" s="339">
        <v>20</v>
      </c>
    </row>
    <row r="18" spans="2:3" x14ac:dyDescent="0.15">
      <c r="B18" s="338" t="s">
        <v>644</v>
      </c>
      <c r="C18" s="339">
        <v>20</v>
      </c>
    </row>
    <row r="19" spans="2:3" x14ac:dyDescent="0.15">
      <c r="B19" s="338" t="s">
        <v>640</v>
      </c>
      <c r="C19" s="339">
        <v>10</v>
      </c>
    </row>
    <row r="20" spans="2:3" x14ac:dyDescent="0.15">
      <c r="B20" s="338" t="s">
        <v>626</v>
      </c>
      <c r="C20" s="339">
        <v>8</v>
      </c>
    </row>
    <row r="21" spans="2:3" x14ac:dyDescent="0.15">
      <c r="B21" s="338" t="s">
        <v>643</v>
      </c>
      <c r="C21" s="339">
        <v>8</v>
      </c>
    </row>
    <row r="22" spans="2:3" x14ac:dyDescent="0.15">
      <c r="B22" s="338" t="s">
        <v>637</v>
      </c>
      <c r="C22" s="339">
        <v>5</v>
      </c>
    </row>
    <row r="23" spans="2:3" x14ac:dyDescent="0.15">
      <c r="B23" s="338" t="s">
        <v>625</v>
      </c>
      <c r="C23" s="339">
        <v>4</v>
      </c>
    </row>
    <row r="24" spans="2:3" x14ac:dyDescent="0.15">
      <c r="B24" s="338" t="s">
        <v>627</v>
      </c>
      <c r="C24" s="339">
        <v>3</v>
      </c>
    </row>
    <row r="25" spans="2:3" x14ac:dyDescent="0.15">
      <c r="B25" s="338" t="s">
        <v>641</v>
      </c>
      <c r="C25" s="339">
        <v>2</v>
      </c>
    </row>
    <row r="26" spans="2:3" x14ac:dyDescent="0.15">
      <c r="B26" s="338" t="s">
        <v>629</v>
      </c>
      <c r="C26" s="339">
        <v>1</v>
      </c>
    </row>
    <row r="27" spans="2:3" x14ac:dyDescent="0.15">
      <c r="B27" s="338" t="s">
        <v>630</v>
      </c>
      <c r="C27" s="339">
        <v>1</v>
      </c>
    </row>
    <row r="28" spans="2:3" x14ac:dyDescent="0.15">
      <c r="B28" s="338" t="s">
        <v>623</v>
      </c>
      <c r="C28" s="339">
        <v>0</v>
      </c>
    </row>
    <row r="29" spans="2:3" x14ac:dyDescent="0.15">
      <c r="B29" s="338" t="s">
        <v>624</v>
      </c>
      <c r="C29" s="339">
        <v>0</v>
      </c>
    </row>
    <row r="30" spans="2:3" x14ac:dyDescent="0.15">
      <c r="B30" s="338" t="s">
        <v>628</v>
      </c>
      <c r="C30" s="339">
        <v>0</v>
      </c>
    </row>
    <row r="31" spans="2:3" x14ac:dyDescent="0.15">
      <c r="B31" s="338" t="s">
        <v>128</v>
      </c>
      <c r="C31" s="339">
        <v>835</v>
      </c>
    </row>
    <row r="32" spans="2:3" x14ac:dyDescent="0.15">
      <c r="B32" s="338" t="s">
        <v>648</v>
      </c>
      <c r="C32" s="339">
        <v>459</v>
      </c>
    </row>
    <row r="33" spans="2:3" x14ac:dyDescent="0.15">
      <c r="B33" s="677" t="s">
        <v>464</v>
      </c>
      <c r="C33" s="339">
        <f>SUM(C4:C32)</f>
        <v>3521</v>
      </c>
    </row>
  </sheetData>
  <phoneticPr fontId="15"/>
  <pageMargins left="0.7" right="0.7" top="0.75" bottom="0.75" header="0.3" footer="0.3"/>
  <pageSetup paperSize="9" orientation="landscape"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tabColor rgb="FF00B0F0"/>
  </sheetPr>
  <dimension ref="B1:D13"/>
  <sheetViews>
    <sheetView zoomScaleNormal="100" zoomScaleSheetLayoutView="100" workbookViewId="0">
      <selection activeCell="E15" sqref="E15"/>
    </sheetView>
  </sheetViews>
  <sheetFormatPr defaultColWidth="9" defaultRowHeight="13.5" x14ac:dyDescent="0.15"/>
  <cols>
    <col min="1" max="1" width="0.375" style="9" customWidth="1"/>
    <col min="2" max="2" width="10" style="9" customWidth="1"/>
    <col min="3" max="3" width="11" style="9" bestFit="1" customWidth="1"/>
    <col min="4" max="4" width="13" style="9" bestFit="1" customWidth="1"/>
    <col min="5" max="12" width="7.875" style="9" bestFit="1" customWidth="1"/>
    <col min="13" max="13" width="11.5" style="9" bestFit="1" customWidth="1"/>
    <col min="14" max="22" width="10.625" style="9" bestFit="1" customWidth="1"/>
    <col min="23" max="16384" width="9" style="9"/>
  </cols>
  <sheetData>
    <row r="1" spans="2:4" x14ac:dyDescent="0.15">
      <c r="B1" s="335" t="str">
        <f>"概況_第５３表　船舶火災の推移（"&amp;$B$4&amp;"を100とする指数）"</f>
        <v>概況_第５３表　船舶火災の推移（平成26年を100とする指数）</v>
      </c>
    </row>
    <row r="2" spans="2:4" ht="2.25" customHeight="1" x14ac:dyDescent="0.15"/>
    <row r="3" spans="2:4" x14ac:dyDescent="0.15">
      <c r="B3" s="337" t="s">
        <v>412</v>
      </c>
      <c r="C3" s="337" t="s">
        <v>459</v>
      </c>
      <c r="D3" s="337" t="s">
        <v>458</v>
      </c>
    </row>
    <row r="4" spans="2:4" x14ac:dyDescent="0.15">
      <c r="B4" s="338" t="str">
        <f xml:space="preserve"> IF(年の入力!$B$1-ROWS($A5:$A$14)+1&gt;2019,   "令和"&amp;IF(LEN(年の入力!$B$1-ROWS($A5:$A$14)+1-2018)&gt;=2,年の入力!$B$1-ROWS($A5:$A$14)+1-2018, DBCS(年の入力!$B$1-ROWS($A5:$A$14)+1-2018))&amp;"年", IF(年の入力!$B$1-ROWS($A5:$A$14)+1=2019,"令和元年","平成"&amp;年の入力!$B$1-ROWS($A5:$A$14)+1-1988&amp;"年" ))</f>
        <v>平成26年</v>
      </c>
      <c r="C4" s="350">
        <v>100</v>
      </c>
      <c r="D4" s="350">
        <v>100</v>
      </c>
    </row>
    <row r="5" spans="2:4" x14ac:dyDescent="0.15">
      <c r="B5" s="338" t="str">
        <f xml:space="preserve"> IF(年の入力!$B$1-ROWS($A6:$A$14)+1&gt;2019,   "令和"&amp;IF(LEN(年の入力!$B$1-ROWS($A6:$A$14)+1-2018)&gt;=2,年の入力!$B$1-ROWS($A6:$A$14)+1-2018, DBCS(年の入力!$B$1-ROWS($A6:$A$14)+1-2018))&amp;"年", IF(年の入力!$B$1-ROWS($A6:$A$14)+1=2019,"令和元年","平成"&amp;年の入力!$B$1-ROWS($A6:$A$14)+1-1988&amp;"年" ))</f>
        <v>平成27年</v>
      </c>
      <c r="C5" s="350">
        <v>240.21025894300001</v>
      </c>
      <c r="D5" s="350">
        <v>112.79069699999999</v>
      </c>
    </row>
    <row r="6" spans="2:4" x14ac:dyDescent="0.15">
      <c r="B6" s="338" t="str">
        <f xml:space="preserve"> IF(年の入力!$B$1-ROWS($A7:$A$14)+1&gt;2019,   "令和"&amp;IF(LEN(年の入力!$B$1-ROWS($A7:$A$14)+1-2018)&gt;=2,年の入力!$B$1-ROWS($A7:$A$14)+1-2018, DBCS(年の入力!$B$1-ROWS($A7:$A$14)+1-2018))&amp;"年", IF(年の入力!$B$1-ROWS($A7:$A$14)+1=2019,"令和元年","平成"&amp;年の入力!$B$1-ROWS($A7:$A$14)+1-1988&amp;"年" ))</f>
        <v>平成28年</v>
      </c>
      <c r="C6" s="350">
        <v>202.71269729900001</v>
      </c>
      <c r="D6" s="350">
        <v>83.720929999999996</v>
      </c>
    </row>
    <row r="7" spans="2:4" x14ac:dyDescent="0.15">
      <c r="B7" s="338" t="str">
        <f xml:space="preserve"> IF(年の入力!$B$1-ROWS($A8:$A$14)+1&gt;2019,   "令和"&amp;IF(LEN(年の入力!$B$1-ROWS($A8:$A$14)+1-2018)&gt;=2,年の入力!$B$1-ROWS($A8:$A$14)+1-2018, DBCS(年の入力!$B$1-ROWS($A8:$A$14)+1-2018))&amp;"年", IF(年の入力!$B$1-ROWS($A8:$A$14)+1=2019,"令和元年","平成"&amp;年の入力!$B$1-ROWS($A8:$A$14)+1-1988&amp;"年" ))</f>
        <v>平成29年</v>
      </c>
      <c r="C7" s="350">
        <v>257.00316674999999</v>
      </c>
      <c r="D7" s="350">
        <v>83.720929999999996</v>
      </c>
    </row>
    <row r="8" spans="2:4" x14ac:dyDescent="0.15">
      <c r="B8" s="338" t="str">
        <f xml:space="preserve"> IF(年の入力!$B$1-ROWS($A9:$A$14)+1&gt;2019,   "令和"&amp;IF(LEN(年の入力!$B$1-ROWS($A9:$A$14)+1-2018)&gt;=2,年の入力!$B$1-ROWS($A9:$A$14)+1-2018, DBCS(年の入力!$B$1-ROWS($A9:$A$14)+1-2018))&amp;"年", IF(年の入力!$B$1-ROWS($A9:$A$14)+1=2019,"令和元年","平成"&amp;年の入力!$B$1-ROWS($A9:$A$14)+1-1988&amp;"年" ))</f>
        <v>平成30年</v>
      </c>
      <c r="C8" s="350">
        <v>356.47731187300002</v>
      </c>
      <c r="D8" s="350">
        <v>80.232557999999997</v>
      </c>
    </row>
    <row r="9" spans="2:4" x14ac:dyDescent="0.15">
      <c r="B9" s="338" t="str">
        <f xml:space="preserve"> IF(年の入力!$B$1-ROWS($A10:$A$14)+1&gt;2019,   "令和"&amp;IF(LEN(年の入力!$B$1-ROWS($A10:$A$14)+1-2018)&gt;=2,年の入力!$B$1-ROWS($A10:$A$14)+1-2018, DBCS(年の入力!$B$1-ROWS($A10:$A$14)+1-2018))&amp;"年", IF(年の入力!$B$1-ROWS($A10:$A$14)+1=2019,"令和元年","平成"&amp;年の入力!$B$1-ROWS($A10:$A$14)+1-1988&amp;"年" ))</f>
        <v>令和元年</v>
      </c>
      <c r="C9" s="350">
        <v>105.616727746</v>
      </c>
      <c r="D9" s="350">
        <v>80.232557999999997</v>
      </c>
    </row>
    <row r="10" spans="2:4" x14ac:dyDescent="0.15">
      <c r="B10" s="338" t="str">
        <f xml:space="preserve"> IF(年の入力!$B$1-ROWS($A11:$A$14)+1&gt;2019,   "令和"&amp;IF(LEN(年の入力!$B$1-ROWS($A11:$A$14)+1-2018)&gt;=2,年の入力!$B$1-ROWS($A11:$A$14)+1-2018, DBCS(年の入力!$B$1-ROWS($A11:$A$14)+1-2018))&amp;"年", IF(年の入力!$B$1-ROWS($A11:$A$14)+1=2019,"令和元年","平成"&amp;年の入力!$B$1-ROWS($A11:$A$14)+1-1988&amp;"年" ))</f>
        <v>令和２年</v>
      </c>
      <c r="C10" s="350">
        <v>171.28965182300001</v>
      </c>
      <c r="D10" s="350">
        <v>90.697674000000006</v>
      </c>
    </row>
    <row r="11" spans="2:4" x14ac:dyDescent="0.15">
      <c r="B11" s="338" t="str">
        <f xml:space="preserve"> IF(年の入力!$B$1-ROWS($A12:$A$14)+1&gt;2019,   "令和"&amp;IF(LEN(年の入力!$B$1-ROWS($A12:$A$14)+1-2018)&gt;=2,年の入力!$B$1-ROWS($A12:$A$14)+1-2018, DBCS(年の入力!$B$1-ROWS($A12:$A$14)+1-2018))&amp;"年", IF(年の入力!$B$1-ROWS($A12:$A$14)+1=2019,"令和元年","平成"&amp;年の入力!$B$1-ROWS($A12:$A$14)+1-1988&amp;"年" ))</f>
        <v>令和３年</v>
      </c>
      <c r="C11" s="350">
        <v>285.19637587599999</v>
      </c>
      <c r="D11" s="350">
        <v>73.255813000000003</v>
      </c>
    </row>
    <row r="12" spans="2:4" x14ac:dyDescent="0.15">
      <c r="B12" s="338" t="str">
        <f xml:space="preserve"> IF(年の入力!$B$1-ROWS($A13:$A$14)+1&gt;2019,   "令和"&amp;IF(LEN(年の入力!$B$1-ROWS($A13:$A$14)+1-2018)&gt;=2,年の入力!$B$1-ROWS($A13:$A$14)+1-2018, DBCS(年の入力!$B$1-ROWS($A13:$A$14)+1-2018))&amp;"年", IF(年の入力!$B$1-ROWS($A13:$A$14)+1=2019,"令和元年","平成"&amp;年の入力!$B$1-ROWS($A13:$A$14)+1-1988&amp;"年" ))</f>
        <v>令和４年</v>
      </c>
      <c r="C12" s="350">
        <v>424.17770325499998</v>
      </c>
      <c r="D12" s="350">
        <v>90.697674000000006</v>
      </c>
    </row>
    <row r="13" spans="2:4" x14ac:dyDescent="0.15">
      <c r="B13" s="338" t="str">
        <f xml:space="preserve"> IF(年の入力!$B$1-ROWS($A14:$A$14)+1&gt;2019,   "令和"&amp;IF(LEN(年の入力!$B$1-ROWS($A14:$A$14)+1-2018)&gt;=2,年の入力!$B$1-ROWS($A14:$A$14)+1-2018, DBCS(年の入力!$B$1-ROWS($A14:$A$14)+1-2018))&amp;"年", IF(年の入力!$B$1-ROWS($A14:$A$14)+1=2019,"令和元年","平成"&amp;年の入力!$B$1-ROWS($A14:$A$14)+1-1988&amp;"年" ))</f>
        <v>令和５年</v>
      </c>
      <c r="C13" s="350">
        <v>354.878995272</v>
      </c>
      <c r="D13" s="350">
        <v>67.441860000000005</v>
      </c>
    </row>
  </sheetData>
  <phoneticPr fontId="15"/>
  <pageMargins left="0.7" right="0.7" top="0.75" bottom="0.75" header="0.3" footer="0.3"/>
  <pageSetup paperSize="9" orientation="landscape"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tabColor rgb="FF00B0F0"/>
  </sheetPr>
  <dimension ref="B1:C33"/>
  <sheetViews>
    <sheetView topLeftCell="A19" zoomScaleNormal="100" zoomScaleSheetLayoutView="100" workbookViewId="0">
      <selection activeCell="F17" sqref="F17"/>
    </sheetView>
  </sheetViews>
  <sheetFormatPr defaultColWidth="9" defaultRowHeight="13.5" x14ac:dyDescent="0.15"/>
  <cols>
    <col min="1" max="1" width="0.375" style="9" customWidth="1"/>
    <col min="2" max="2" width="20.625" style="9" customWidth="1"/>
    <col min="3" max="3" width="6.25" style="9" customWidth="1"/>
    <col min="4" max="16384" width="9" style="9"/>
  </cols>
  <sheetData>
    <row r="1" spans="2:3" x14ac:dyDescent="0.15">
      <c r="B1" s="335" t="str">
        <f>"概況_第５４表　出火原因別船舶火災件数"&amp;"【令和"&amp;IF(LEN(年の入力!$B$1-2018)&gt;=2,年の入力!$B$1-2018, DBCS(年の入力!$B$1-2018))&amp;"年】"</f>
        <v>概況_第５４表　出火原因別船舶火災件数【令和５年】</v>
      </c>
    </row>
    <row r="2" spans="2:3" ht="2.25" customHeight="1" x14ac:dyDescent="0.15"/>
    <row r="3" spans="2:3" x14ac:dyDescent="0.15">
      <c r="B3" s="337" t="s">
        <v>455</v>
      </c>
      <c r="C3" s="337" t="s">
        <v>54</v>
      </c>
    </row>
    <row r="4" spans="2:3" x14ac:dyDescent="0.15">
      <c r="B4" s="338" t="s">
        <v>636</v>
      </c>
      <c r="C4" s="339">
        <v>6</v>
      </c>
    </row>
    <row r="5" spans="2:3" x14ac:dyDescent="0.15">
      <c r="B5" s="338" t="s">
        <v>632</v>
      </c>
      <c r="C5" s="339">
        <v>5</v>
      </c>
    </row>
    <row r="6" spans="2:3" x14ac:dyDescent="0.15">
      <c r="B6" s="338" t="s">
        <v>634</v>
      </c>
      <c r="C6" s="339">
        <v>5</v>
      </c>
    </row>
    <row r="7" spans="2:3" x14ac:dyDescent="0.15">
      <c r="B7" s="338" t="s">
        <v>647</v>
      </c>
      <c r="C7" s="339">
        <v>5</v>
      </c>
    </row>
    <row r="8" spans="2:3" x14ac:dyDescent="0.15">
      <c r="B8" s="338" t="s">
        <v>631</v>
      </c>
      <c r="C8" s="339">
        <v>4</v>
      </c>
    </row>
    <row r="9" spans="2:3" x14ac:dyDescent="0.15">
      <c r="B9" s="338" t="s">
        <v>633</v>
      </c>
      <c r="C9" s="339">
        <v>3</v>
      </c>
    </row>
    <row r="10" spans="2:3" x14ac:dyDescent="0.15">
      <c r="B10" s="338" t="s">
        <v>640</v>
      </c>
      <c r="C10" s="339">
        <v>3</v>
      </c>
    </row>
    <row r="11" spans="2:3" x14ac:dyDescent="0.15">
      <c r="B11" s="338" t="s">
        <v>646</v>
      </c>
      <c r="C11" s="339">
        <v>3</v>
      </c>
    </row>
    <row r="12" spans="2:3" x14ac:dyDescent="0.15">
      <c r="B12" s="338" t="s">
        <v>176</v>
      </c>
      <c r="C12" s="339">
        <v>2</v>
      </c>
    </row>
    <row r="13" spans="2:3" x14ac:dyDescent="0.15">
      <c r="B13" s="338" t="s">
        <v>635</v>
      </c>
      <c r="C13" s="339">
        <v>2</v>
      </c>
    </row>
    <row r="14" spans="2:3" x14ac:dyDescent="0.15">
      <c r="B14" s="338" t="s">
        <v>644</v>
      </c>
      <c r="C14" s="339">
        <v>2</v>
      </c>
    </row>
    <row r="15" spans="2:3" x14ac:dyDescent="0.15">
      <c r="B15" s="338" t="s">
        <v>175</v>
      </c>
      <c r="C15" s="339">
        <v>0</v>
      </c>
    </row>
    <row r="16" spans="2:3" x14ac:dyDescent="0.15">
      <c r="B16" s="338" t="s">
        <v>623</v>
      </c>
      <c r="C16" s="339">
        <v>0</v>
      </c>
    </row>
    <row r="17" spans="2:3" x14ac:dyDescent="0.15">
      <c r="B17" s="338" t="s">
        <v>624</v>
      </c>
      <c r="C17" s="339">
        <v>0</v>
      </c>
    </row>
    <row r="18" spans="2:3" x14ac:dyDescent="0.15">
      <c r="B18" s="338" t="s">
        <v>625</v>
      </c>
      <c r="C18" s="339">
        <v>0</v>
      </c>
    </row>
    <row r="19" spans="2:3" x14ac:dyDescent="0.15">
      <c r="B19" s="338" t="s">
        <v>626</v>
      </c>
      <c r="C19" s="339">
        <v>0</v>
      </c>
    </row>
    <row r="20" spans="2:3" x14ac:dyDescent="0.15">
      <c r="B20" s="338" t="s">
        <v>627</v>
      </c>
      <c r="C20" s="339">
        <v>0</v>
      </c>
    </row>
    <row r="21" spans="2:3" x14ac:dyDescent="0.15">
      <c r="B21" s="338" t="s">
        <v>628</v>
      </c>
      <c r="C21" s="339">
        <v>0</v>
      </c>
    </row>
    <row r="22" spans="2:3" x14ac:dyDescent="0.15">
      <c r="B22" s="338" t="s">
        <v>629</v>
      </c>
      <c r="C22" s="339">
        <v>0</v>
      </c>
    </row>
    <row r="23" spans="2:3" x14ac:dyDescent="0.15">
      <c r="B23" s="338" t="s">
        <v>630</v>
      </c>
      <c r="C23" s="339">
        <v>0</v>
      </c>
    </row>
    <row r="24" spans="2:3" x14ac:dyDescent="0.15">
      <c r="B24" s="338" t="s">
        <v>637</v>
      </c>
      <c r="C24" s="339">
        <v>0</v>
      </c>
    </row>
    <row r="25" spans="2:3" x14ac:dyDescent="0.15">
      <c r="B25" s="338" t="s">
        <v>638</v>
      </c>
      <c r="C25" s="339">
        <v>0</v>
      </c>
    </row>
    <row r="26" spans="2:3" x14ac:dyDescent="0.15">
      <c r="B26" s="338" t="s">
        <v>639</v>
      </c>
      <c r="C26" s="339">
        <v>0</v>
      </c>
    </row>
    <row r="27" spans="2:3" x14ac:dyDescent="0.15">
      <c r="B27" s="338" t="s">
        <v>641</v>
      </c>
      <c r="C27" s="339">
        <v>0</v>
      </c>
    </row>
    <row r="28" spans="2:3" x14ac:dyDescent="0.15">
      <c r="B28" s="338" t="s">
        <v>642</v>
      </c>
      <c r="C28" s="339">
        <v>0</v>
      </c>
    </row>
    <row r="29" spans="2:3" x14ac:dyDescent="0.15">
      <c r="B29" s="338" t="s">
        <v>643</v>
      </c>
      <c r="C29" s="339">
        <v>0</v>
      </c>
    </row>
    <row r="30" spans="2:3" x14ac:dyDescent="0.15">
      <c r="B30" s="338" t="s">
        <v>645</v>
      </c>
      <c r="C30" s="339">
        <v>0</v>
      </c>
    </row>
    <row r="31" spans="2:3" x14ac:dyDescent="0.15">
      <c r="B31" s="338" t="s">
        <v>128</v>
      </c>
      <c r="C31" s="339">
        <v>6</v>
      </c>
    </row>
    <row r="32" spans="2:3" x14ac:dyDescent="0.15">
      <c r="B32" s="338" t="s">
        <v>648</v>
      </c>
      <c r="C32" s="339">
        <v>12</v>
      </c>
    </row>
    <row r="33" spans="2:3" x14ac:dyDescent="0.15">
      <c r="B33" s="677" t="s">
        <v>464</v>
      </c>
      <c r="C33" s="339">
        <f>SUM(C4:C32)</f>
        <v>58</v>
      </c>
    </row>
  </sheetData>
  <phoneticPr fontId="15"/>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62</vt:i4>
      </vt:variant>
      <vt:variant>
        <vt:lpstr>名前付き一覧</vt:lpstr>
      </vt:variant>
      <vt:variant>
        <vt:i4>15</vt:i4>
      </vt:variant>
    </vt:vector>
  </HeadingPairs>
  <TitlesOfParts>
    <vt:vector size="77" baseType="lpstr">
      <vt:lpstr>年の入力</vt:lpstr>
      <vt:lpstr>概況_第１表</vt:lpstr>
      <vt:lpstr>概況_第２表</vt:lpstr>
      <vt:lpstr>I-第2図の値</vt:lpstr>
      <vt:lpstr>概況_第３表</vt:lpstr>
      <vt:lpstr>概況_第４表</vt:lpstr>
      <vt:lpstr>概況_第５表</vt:lpstr>
      <vt:lpstr>概況_第６表</vt:lpstr>
      <vt:lpstr>概況_第７表</vt:lpstr>
      <vt:lpstr>概況_第８表</vt:lpstr>
      <vt:lpstr>概況_第９表</vt:lpstr>
      <vt:lpstr>概況_第１０表</vt:lpstr>
      <vt:lpstr>概況_第１１表</vt:lpstr>
      <vt:lpstr>概況_第１２表</vt:lpstr>
      <vt:lpstr>概況_第１３表</vt:lpstr>
      <vt:lpstr>I-13表</vt:lpstr>
      <vt:lpstr>概況_第１４表</vt:lpstr>
      <vt:lpstr>概況_第１５表</vt:lpstr>
      <vt:lpstr>概況_第１６表</vt:lpstr>
      <vt:lpstr>概況_第１７表</vt:lpstr>
      <vt:lpstr>概況_第１８表</vt:lpstr>
      <vt:lpstr>概況_第１９表</vt:lpstr>
      <vt:lpstr>I-19表</vt:lpstr>
      <vt:lpstr>概況_第２０表</vt:lpstr>
      <vt:lpstr>概況_第２１表</vt:lpstr>
      <vt:lpstr>概況_第２２表</vt:lpstr>
      <vt:lpstr>I-22表</vt:lpstr>
      <vt:lpstr>概況_第２３表</vt:lpstr>
      <vt:lpstr>I-23表</vt:lpstr>
      <vt:lpstr>概況_第２４表</vt:lpstr>
      <vt:lpstr>I-24表</vt:lpstr>
      <vt:lpstr>概況_第２５表</vt:lpstr>
      <vt:lpstr>I-25表</vt:lpstr>
      <vt:lpstr>概況_第２６表</vt:lpstr>
      <vt:lpstr>概況_第２７表</vt:lpstr>
      <vt:lpstr>概況_第２８表</vt:lpstr>
      <vt:lpstr>概況_第２９表</vt:lpstr>
      <vt:lpstr>概況_第３０表</vt:lpstr>
      <vt:lpstr>概況_第３１表</vt:lpstr>
      <vt:lpstr>概況_第３２表</vt:lpstr>
      <vt:lpstr>概況_第３３表</vt:lpstr>
      <vt:lpstr>概況_第３４表</vt:lpstr>
      <vt:lpstr>概況_第３５表</vt:lpstr>
      <vt:lpstr>概況_第３６表</vt:lpstr>
      <vt:lpstr>概況_第３７表</vt:lpstr>
      <vt:lpstr>概況_第３８表</vt:lpstr>
      <vt:lpstr>概況_第３９表</vt:lpstr>
      <vt:lpstr>概況_第４０表</vt:lpstr>
      <vt:lpstr>概況_第４１表</vt:lpstr>
      <vt:lpstr>概況_第４２表</vt:lpstr>
      <vt:lpstr>概況_第４３表</vt:lpstr>
      <vt:lpstr>概況_第４４表</vt:lpstr>
      <vt:lpstr>概況_第４５表</vt:lpstr>
      <vt:lpstr>概況_第４６表</vt:lpstr>
      <vt:lpstr>概況_第４７表</vt:lpstr>
      <vt:lpstr>概況_第４８表</vt:lpstr>
      <vt:lpstr>概況_第４９表</vt:lpstr>
      <vt:lpstr>概況_第５０表</vt:lpstr>
      <vt:lpstr>概況_第５１表</vt:lpstr>
      <vt:lpstr>概況_第５２表</vt:lpstr>
      <vt:lpstr>概況_第５３表</vt:lpstr>
      <vt:lpstr>概況_第５４表</vt:lpstr>
      <vt:lpstr>概況_第１６表!ExternalData_1</vt:lpstr>
      <vt:lpstr>概況_第２０表!ExternalData_1</vt:lpstr>
      <vt:lpstr>概況_第２１表!ExternalData_1</vt:lpstr>
      <vt:lpstr>概況_第２６表!ExternalData_1</vt:lpstr>
      <vt:lpstr>概況_第２７表!ExternalData_1</vt:lpstr>
      <vt:lpstr>概況_第２表!ExternalData_1</vt:lpstr>
      <vt:lpstr>概況_第３２表!ExternalData_1</vt:lpstr>
      <vt:lpstr>概況_第３４表!ExternalData_1</vt:lpstr>
      <vt:lpstr>概況_第３６表!ExternalData_1</vt:lpstr>
      <vt:lpstr>概況_第４３表!ExternalData_1</vt:lpstr>
      <vt:lpstr>概況_第４４表!ExternalData_1</vt:lpstr>
      <vt:lpstr>概況_第４８表!ExternalData_1</vt:lpstr>
      <vt:lpstr>概況_第５０表!ExternalData_1</vt:lpstr>
      <vt:lpstr>概況_第５２表!ExternalData_1</vt:lpstr>
      <vt:lpstr>概況_第５４表!ExternalData_1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2025-03-10T09:10:21Z</dcterms:modified>
</cp:coreProperties>
</file>