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6" documentId="13_ncr:1_{430EF493-C4D8-4573-AB1E-221BF521C311}" xr6:coauthVersionLast="47" xr6:coauthVersionMax="47" xr10:uidLastSave="{CD5EF5D7-7B82-4B0E-957A-33069B2DAAFD}"/>
  <bookViews>
    <workbookView xWindow="-120" yWindow="-16320" windowWidth="29040" windowHeight="15720" tabRatio="825" firstSheet="2" activeTab="2" xr2:uid="{00000000-000D-0000-FFFF-FFFF00000000}"/>
  </bookViews>
  <sheets>
    <sheet name="F-1-2(表２)" sheetId="2" state="hidden" r:id="rId1"/>
    <sheet name="F-1-3(表3) (見直し)" sheetId="10" state="hidden" r:id="rId2"/>
    <sheet name="表６" sheetId="11" r:id="rId3"/>
  </sheets>
  <definedNames>
    <definedName name="__xlnm.Print_Area_1">#REF!</definedName>
    <definedName name="_xlnm.Print_Area" localSheetId="0">'F-1-2(表２)'!$A$1:$N$63</definedName>
    <definedName name="_xlnm.Print_Area" localSheetId="1">'F-1-3(表3) (見直し)'!$A$1:$AB$34</definedName>
    <definedName name="_xlnm.Print_Area" localSheetId="2">表６!$A$1:$M$36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K20" i="2" s="1"/>
  <c r="J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Q36" i="10" s="1"/>
  <c r="Z8" i="10"/>
  <c r="Z36" i="10" s="1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S14" i="10" s="1"/>
  <c r="T16" i="10"/>
  <c r="U16" i="10"/>
  <c r="AA16" i="10"/>
  <c r="AB16" i="10"/>
  <c r="AC16" i="10"/>
  <c r="AD16" i="10"/>
  <c r="AD14" i="10" s="1"/>
  <c r="AJ16" i="10"/>
  <c r="AS16" i="10"/>
  <c r="AT16" i="10"/>
  <c r="AU16" i="10"/>
  <c r="AV16" i="10"/>
  <c r="AW16" i="10"/>
  <c r="AX16" i="10"/>
  <c r="AY16" i="10"/>
  <c r="BA16" i="10"/>
  <c r="BA14" i="10" s="1"/>
  <c r="BB16" i="10"/>
  <c r="BC16" i="10"/>
  <c r="BC14" i="10" s="1"/>
  <c r="BD16" i="10"/>
  <c r="BE16" i="10"/>
  <c r="BF16" i="10"/>
  <c r="BG16" i="10"/>
  <c r="BG14" i="10" s="1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W28" i="10"/>
  <c r="AX28" i="10"/>
  <c r="AY28" i="10"/>
  <c r="BA28" i="10"/>
  <c r="BA26" i="10" s="1"/>
  <c r="BB28" i="10"/>
  <c r="BC28" i="10"/>
  <c r="BD28" i="10"/>
  <c r="BE28" i="10"/>
  <c r="BF28" i="10"/>
  <c r="BG28" i="10"/>
  <c r="BG26" i="10" s="1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AB14" i="10" l="1"/>
  <c r="U14" i="10"/>
  <c r="AV26" i="10"/>
  <c r="BE14" i="10"/>
  <c r="AQ29" i="10"/>
  <c r="AM29" i="10"/>
  <c r="AQ17" i="10"/>
  <c r="AM17" i="10"/>
  <c r="AN29" i="10"/>
  <c r="AP23" i="10"/>
  <c r="AL23" i="10"/>
  <c r="AN17" i="10"/>
  <c r="AD8" i="10"/>
  <c r="Y8" i="10"/>
  <c r="U8" i="10"/>
  <c r="P8" i="10"/>
  <c r="G8" i="10" s="1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T8" i="10"/>
  <c r="M8" i="10"/>
  <c r="I32" i="10"/>
  <c r="L29" i="10"/>
  <c r="L28" i="10"/>
  <c r="BD26" i="10"/>
  <c r="AY26" i="10"/>
  <c r="AQ26" i="10" s="1"/>
  <c r="AU26" i="10"/>
  <c r="AD26" i="10"/>
  <c r="AD36" i="10" s="1"/>
  <c r="U26" i="10"/>
  <c r="U36" i="10" s="1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R26" i="10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P11" i="10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S26" i="10"/>
  <c r="J26" i="10" s="1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C26" i="10"/>
  <c r="K26" i="10" s="1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T14" i="10"/>
  <c r="K14" i="10" s="1"/>
  <c r="X11" i="10"/>
  <c r="O11" i="10"/>
  <c r="W11" i="10"/>
  <c r="E12" i="10"/>
  <c r="AN11" i="10"/>
  <c r="AJ11" i="10"/>
  <c r="I11" i="10"/>
  <c r="J11" i="10"/>
  <c r="K10" i="10"/>
  <c r="W8" i="10"/>
  <c r="W36" i="10" s="1"/>
  <c r="J9" i="10"/>
  <c r="AN8" i="10"/>
  <c r="AJ8" i="10"/>
  <c r="AJ7" i="10"/>
  <c r="AR5" i="10"/>
  <c r="AJ5" i="10" s="1"/>
  <c r="AN5" i="10"/>
  <c r="J5" i="10"/>
  <c r="K5" i="10"/>
  <c r="L8" i="10"/>
  <c r="L14" i="10"/>
  <c r="J14" i="10"/>
  <c r="AB36" i="10"/>
  <c r="V36" i="10"/>
  <c r="AQ28" i="10"/>
  <c r="AP27" i="10"/>
  <c r="AL27" i="10"/>
  <c r="K27" i="10"/>
  <c r="AX26" i="10"/>
  <c r="AP26" i="10" s="1"/>
  <c r="AT26" i="10"/>
  <c r="AQ16" i="10"/>
  <c r="AM16" i="10"/>
  <c r="L16" i="10"/>
  <c r="AP15" i="10"/>
  <c r="AL15" i="10"/>
  <c r="K15" i="10"/>
  <c r="AY14" i="10"/>
  <c r="AQ14" i="10" s="1"/>
  <c r="AU14" i="10"/>
  <c r="AM14" i="10" s="1"/>
  <c r="M11" i="10"/>
  <c r="D11" i="10" s="1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R14" i="10"/>
  <c r="F13" i="10"/>
  <c r="G12" i="10"/>
  <c r="N11" i="10"/>
  <c r="E11" i="10" s="1"/>
  <c r="G10" i="10"/>
  <c r="D9" i="10"/>
  <c r="S8" i="10"/>
  <c r="O8" i="10"/>
  <c r="AT7" i="10"/>
  <c r="AL7" i="10" s="1"/>
  <c r="BB6" i="10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L26" i="10" l="1"/>
  <c r="T36" i="10"/>
  <c r="BB5" i="10"/>
  <c r="AL26" i="10"/>
  <c r="P36" i="10"/>
  <c r="AA36" i="10"/>
  <c r="AC36" i="10"/>
  <c r="I14" i="10"/>
  <c r="AN14" i="10"/>
  <c r="AM26" i="10"/>
  <c r="Y36" i="10"/>
  <c r="I26" i="10"/>
  <c r="K8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<sst xmlns="http://schemas.openxmlformats.org/spreadsheetml/2006/main" count="512" uniqueCount="123">
  <si>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</si>
  <si>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</si>
  <si>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</si>
  <si>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</si>
  <si>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</si>
  <si>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</si>
  <si>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</si>
  <si>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</si>
  <si>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</si>
  <si>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</si>
  <si>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</si>
  <si>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</si>
  <si>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</si>
  <si>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</si>
  <si>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</si>
  <si>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</si>
  <si>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</si>
  <si>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</si>
  <si>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</si>
  <si>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</si>
  <si>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</si>
  <si>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</si>
  <si>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</si>
  <si>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</si>
  <si>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</si>
  <si>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</si>
  <si>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</si>
  <si>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</si>
  <si>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</si>
  <si>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</si>
  <si>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</si>
  <si>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</si>
  <si>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</si>
  <si>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</si>
  <si>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</si>
  <si>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</si>
  <si>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</si>
  <si>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</si>
  <si>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</si>
  <si>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</si>
  <si>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</si>
  <si>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</si>
  <si>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</si>
  <si>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</si>
  <si>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</si>
  <si>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</si>
  <si>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</si>
  <si>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</si>
  <si>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</si>
  <si>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</si>
  <si>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</si>
  <si>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</si>
  <si>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</si>
  <si>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</si>
  <si>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</si>
  <si>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</si>
  <si>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</si>
  <si>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</si>
  <si>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</si>
  <si>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</si>
  <si>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</si>
  <si>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</si>
  <si>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</si>
  <si>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</si>
  <si>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</si>
  <si>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</si>
  <si>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</si>
  <si>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</si>
  <si>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</si>
  <si>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</si>
  <si>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</si>
  <si>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</si>
  <si>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</si>
  <si>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</si>
  <si>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</si>
  <si>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その他</t>
    <rPh sb="2" eb="3">
      <t>タ</t>
    </rPh>
    <phoneticPr fontId="4"/>
  </si>
  <si>
    <t>（点）</t>
    <rPh sb="1" eb="2">
      <t>テン</t>
    </rPh>
    <phoneticPr fontId="5"/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</si>
  <si>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</si>
  <si>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</si>
  <si>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</si>
  <si>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</si>
  <si>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</si>
  <si>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</si>
  <si>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</si>
  <si>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</si>
  <si>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</si>
  <si>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</si>
  <si>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</si>
  <si>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</si>
  <si>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</si>
  <si>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</si>
  <si>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</si>
  <si>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</si>
  <si>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</si>
  <si>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</si>
  <si>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</si>
  <si>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</si>
  <si>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</si>
  <si>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</si>
  <si>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</si>
  <si>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</si>
  <si>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</si>
  <si>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</si>
  <si>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</si>
  <si>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循環系の疾患</t>
    <rPh sb="0" eb="3">
      <t>ジュンカンケイ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</si>
  <si>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</si>
  <si>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</si>
  <si>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</si>
  <si>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</si>
  <si>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（注１）電子レセプトのみを集計対象としている。</t>
    <phoneticPr fontId="5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</si>
  <si>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5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</si>
  <si>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</si>
  <si>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 xml:space="preserve">表６　一般診療の１日当たり点数，入院－入院外・傷病分類・年次別 </t>
    <rPh sb="0" eb="1">
      <t>ヒョウ</t>
    </rPh>
    <rPh sb="3" eb="5">
      <t>イッパン</t>
    </rPh>
    <rPh sb="5" eb="7">
      <t>シンリョウ</t>
    </rPh>
    <rPh sb="9" eb="10">
      <t>ニチ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</si>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</sst>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_ "/>
    <numFmt numFmtId="178" formatCode="0_ "/>
    <numFmt numFmtId="179" formatCode="0.0_ "/>
    <numFmt numFmtId="180" formatCode="0.0_);[Red]\(0.0\)"/>
  </numFmts>
  <fonts count="24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7" fillId="0" borderId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8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91">
    <xf numFmtId="0" fontId="0" fillId="0" borderId="0" xfId="0"/>
    <xf numFmtId="0" fontId="7" fillId="2" borderId="0" xfId="0" applyFont="1" applyFill="1" applyAlignment="1">
      <alignment vertical="top"/>
    </xf>
    <xf numFmtId="0" fontId="7" fillId="2" borderId="0" xfId="0" applyFont="1" applyFill="1"/>
    <xf numFmtId="0" fontId="6" fillId="2" borderId="0" xfId="0" applyFont="1" applyFill="1"/>
    <xf numFmtId="0" fontId="6" fillId="0" borderId="0" xfId="0" applyFont="1"/>
    <xf numFmtId="0" fontId="6" fillId="3" borderId="0" xfId="0" applyFont="1" applyFill="1"/>
    <xf numFmtId="0" fontId="7" fillId="2" borderId="1" xfId="0" applyFont="1" applyFill="1" applyBorder="1"/>
    <xf numFmtId="0" fontId="7" fillId="2" borderId="2" xfId="0" applyFont="1" applyFill="1" applyBorder="1"/>
    <xf numFmtId="0" fontId="8" fillId="2" borderId="0" xfId="0" applyFont="1" applyFill="1"/>
    <xf numFmtId="0" fontId="6" fillId="3" borderId="1" xfId="0" applyFont="1" applyFill="1" applyBorder="1"/>
    <xf numFmtId="0" fontId="6" fillId="3" borderId="2" xfId="0" applyFont="1" applyFill="1" applyBorder="1"/>
    <xf numFmtId="0" fontId="6" fillId="3" borderId="3" xfId="0" applyFont="1" applyFill="1" applyBorder="1"/>
    <xf numFmtId="0" fontId="6" fillId="3" borderId="4" xfId="0" applyFont="1" applyFill="1" applyBorder="1"/>
    <xf numFmtId="0" fontId="6" fillId="3" borderId="4" xfId="0" applyFont="1" applyFill="1" applyBorder="1" applyAlignment="1">
      <alignment horizontal="distributed"/>
    </xf>
    <xf numFmtId="0" fontId="6" fillId="3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7" fillId="2" borderId="8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6" fillId="3" borderId="6" xfId="0" applyFont="1" applyFill="1" applyBorder="1"/>
    <xf numFmtId="0" fontId="6" fillId="3" borderId="7" xfId="0" applyFont="1" applyFill="1" applyBorder="1"/>
    <xf numFmtId="0" fontId="6" fillId="3" borderId="3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7" fillId="2" borderId="9" xfId="0" applyFont="1" applyFill="1" applyBorder="1"/>
    <xf numFmtId="0" fontId="7" fillId="2" borderId="1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6" fillId="3" borderId="9" xfId="0" applyFont="1" applyFill="1" applyBorder="1"/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76" fontId="7" fillId="2" borderId="11" xfId="0" applyNumberFormat="1" applyFont="1" applyFill="1" applyBorder="1" applyAlignment="1">
      <alignment horizontal="right"/>
    </xf>
    <xf numFmtId="176" fontId="9" fillId="2" borderId="0" xfId="0" applyNumberFormat="1" applyFont="1" applyFill="1" applyAlignment="1">
      <alignment horizontal="right"/>
    </xf>
    <xf numFmtId="176" fontId="6" fillId="3" borderId="9" xfId="0" applyNumberFormat="1" applyFont="1" applyFill="1" applyBorder="1" applyAlignment="1">
      <alignment horizontal="right"/>
    </xf>
    <xf numFmtId="176" fontId="6" fillId="3" borderId="10" xfId="0" applyNumberFormat="1" applyFont="1" applyFill="1" applyBorder="1" applyAlignment="1">
      <alignment horizontal="right"/>
    </xf>
    <xf numFmtId="0" fontId="7" fillId="2" borderId="0" xfId="0" applyFont="1" applyFill="1" applyAlignment="1">
      <alignment horizontal="center"/>
    </xf>
    <xf numFmtId="176" fontId="7" fillId="2" borderId="11" xfId="0" applyNumberFormat="1" applyFont="1" applyFill="1" applyBorder="1" applyAlignment="1" applyProtection="1">
      <alignment horizontal="right"/>
      <protection locked="0"/>
    </xf>
    <xf numFmtId="176" fontId="9" fillId="2" borderId="0" xfId="0" applyNumberFormat="1" applyFont="1" applyFill="1" applyAlignment="1" applyProtection="1">
      <alignment horizontal="right"/>
      <protection locked="0"/>
    </xf>
    <xf numFmtId="0" fontId="6" fillId="3" borderId="0" xfId="0" applyFont="1" applyFill="1" applyAlignment="1">
      <alignment horizontal="center"/>
    </xf>
    <xf numFmtId="176" fontId="6" fillId="3" borderId="9" xfId="0" applyNumberFormat="1" applyFont="1" applyFill="1" applyBorder="1" applyAlignment="1" applyProtection="1">
      <alignment horizontal="right"/>
      <protection locked="0"/>
    </xf>
    <xf numFmtId="176" fontId="6" fillId="3" borderId="11" xfId="0" applyNumberFormat="1" applyFont="1" applyFill="1" applyBorder="1" applyAlignment="1" applyProtection="1">
      <alignment horizontal="right"/>
      <protection locked="0"/>
    </xf>
    <xf numFmtId="0" fontId="7" fillId="2" borderId="12" xfId="0" applyFont="1" applyFill="1" applyBorder="1" applyAlignment="1">
      <alignment horizontal="center"/>
    </xf>
    <xf numFmtId="176" fontId="7" fillId="2" borderId="13" xfId="0" applyNumberFormat="1" applyFont="1" applyFill="1" applyBorder="1" applyAlignment="1" applyProtection="1">
      <alignment horizontal="right"/>
      <protection locked="0"/>
    </xf>
    <xf numFmtId="0" fontId="6" fillId="3" borderId="12" xfId="0" applyFont="1" applyFill="1" applyBorder="1" applyAlignment="1">
      <alignment horizontal="center"/>
    </xf>
    <xf numFmtId="176" fontId="6" fillId="3" borderId="6" xfId="0" applyNumberFormat="1" applyFont="1" applyFill="1" applyBorder="1" applyAlignment="1" applyProtection="1">
      <alignment horizontal="right"/>
      <protection locked="0"/>
    </xf>
    <xf numFmtId="176" fontId="6" fillId="3" borderId="13" xfId="0" applyNumberFormat="1" applyFont="1" applyFill="1" applyBorder="1" applyAlignment="1" applyProtection="1">
      <alignment horizontal="right"/>
      <protection locked="0"/>
    </xf>
    <xf numFmtId="176" fontId="6" fillId="3" borderId="11" xfId="0" applyNumberFormat="1" applyFont="1" applyFill="1" applyBorder="1" applyAlignment="1">
      <alignment horizontal="right"/>
    </xf>
    <xf numFmtId="176" fontId="7" fillId="2" borderId="13" xfId="0" applyNumberFormat="1" applyFont="1" applyFill="1" applyBorder="1" applyAlignment="1">
      <alignment horizontal="right"/>
    </xf>
    <xf numFmtId="176" fontId="6" fillId="3" borderId="6" xfId="0" applyNumberFormat="1" applyFont="1" applyFill="1" applyBorder="1" applyAlignment="1">
      <alignment horizontal="right"/>
    </xf>
    <xf numFmtId="176" fontId="6" fillId="3" borderId="13" xfId="0" applyNumberFormat="1" applyFont="1" applyFill="1" applyBorder="1" applyAlignment="1">
      <alignment horizontal="right"/>
    </xf>
    <xf numFmtId="0" fontId="7" fillId="2" borderId="11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7" fillId="0" borderId="0" xfId="0" applyFont="1"/>
    <xf numFmtId="0" fontId="7" fillId="0" borderId="0" xfId="0" quotePrefix="1" applyFont="1"/>
    <xf numFmtId="0" fontId="10" fillId="2" borderId="0" xfId="0" applyFont="1" applyFill="1"/>
    <xf numFmtId="0" fontId="10" fillId="2" borderId="8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right"/>
    </xf>
    <xf numFmtId="176" fontId="10" fillId="2" borderId="11" xfId="0" applyNumberFormat="1" applyFont="1" applyFill="1" applyBorder="1" applyAlignment="1">
      <alignment horizontal="right"/>
    </xf>
    <xf numFmtId="176" fontId="10" fillId="2" borderId="9" xfId="0" applyNumberFormat="1" applyFont="1" applyFill="1" applyBorder="1" applyAlignment="1">
      <alignment horizontal="right"/>
    </xf>
    <xf numFmtId="176" fontId="10" fillId="2" borderId="11" xfId="0" applyNumberFormat="1" applyFont="1" applyFill="1" applyBorder="1" applyAlignment="1" applyProtection="1">
      <alignment horizontal="right"/>
      <protection locked="0"/>
    </xf>
    <xf numFmtId="176" fontId="10" fillId="2" borderId="9" xfId="0" applyNumberFormat="1" applyFont="1" applyFill="1" applyBorder="1" applyAlignment="1" applyProtection="1">
      <alignment horizontal="right"/>
      <protection locked="0"/>
    </xf>
    <xf numFmtId="176" fontId="10" fillId="2" borderId="13" xfId="0" applyNumberFormat="1" applyFont="1" applyFill="1" applyBorder="1" applyAlignment="1" applyProtection="1">
      <alignment horizontal="right"/>
      <protection locked="0"/>
    </xf>
    <xf numFmtId="176" fontId="10" fillId="2" borderId="6" xfId="0" applyNumberFormat="1" applyFont="1" applyFill="1" applyBorder="1" applyAlignment="1" applyProtection="1">
      <alignment horizontal="right"/>
      <protection locked="0"/>
    </xf>
    <xf numFmtId="176" fontId="10" fillId="2" borderId="13" xfId="0" applyNumberFormat="1" applyFont="1" applyFill="1" applyBorder="1" applyAlignment="1">
      <alignment horizontal="right"/>
    </xf>
    <xf numFmtId="176" fontId="10" fillId="2" borderId="6" xfId="0" applyNumberFormat="1" applyFont="1" applyFill="1" applyBorder="1" applyAlignment="1">
      <alignment horizontal="right"/>
    </xf>
    <xf numFmtId="0" fontId="10" fillId="0" borderId="0" xfId="0" applyFont="1"/>
    <xf numFmtId="0" fontId="11" fillId="0" borderId="0" xfId="0" applyFont="1"/>
    <xf numFmtId="0" fontId="12" fillId="0" borderId="0" xfId="0" applyFont="1"/>
    <xf numFmtId="176" fontId="13" fillId="0" borderId="0" xfId="0" applyNumberFormat="1" applyFont="1"/>
    <xf numFmtId="176" fontId="13" fillId="2" borderId="9" xfId="0" applyNumberFormat="1" applyFont="1" applyFill="1" applyBorder="1" applyAlignment="1" applyProtection="1">
      <alignment horizontal="right"/>
      <protection locked="0"/>
    </xf>
    <xf numFmtId="0" fontId="15" fillId="2" borderId="0" xfId="0" applyFont="1" applyFill="1" applyAlignment="1">
      <alignment vertical="top"/>
    </xf>
    <xf numFmtId="0" fontId="6" fillId="2" borderId="1" xfId="0" applyFont="1" applyFill="1" applyBorder="1"/>
    <xf numFmtId="0" fontId="6" fillId="2" borderId="2" xfId="0" applyFont="1" applyFill="1" applyBorder="1"/>
    <xf numFmtId="0" fontId="6" fillId="2" borderId="9" xfId="0" applyFont="1" applyFill="1" applyBorder="1"/>
    <xf numFmtId="0" fontId="6" fillId="2" borderId="11" xfId="0" applyFont="1" applyFill="1" applyBorder="1" applyAlignment="1">
      <alignment vertical="center"/>
    </xf>
    <xf numFmtId="0" fontId="6" fillId="2" borderId="6" xfId="0" applyFont="1" applyFill="1" applyBorder="1"/>
    <xf numFmtId="0" fontId="6" fillId="2" borderId="9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vertical="center"/>
    </xf>
    <xf numFmtId="177" fontId="6" fillId="2" borderId="11" xfId="0" applyNumberFormat="1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center" vertical="center"/>
    </xf>
    <xf numFmtId="177" fontId="6" fillId="2" borderId="13" xfId="0" applyNumberFormat="1" applyFont="1" applyFill="1" applyBorder="1" applyAlignment="1">
      <alignment horizontal="right" vertical="center"/>
    </xf>
    <xf numFmtId="176" fontId="6" fillId="2" borderId="11" xfId="0" applyNumberFormat="1" applyFont="1" applyFill="1" applyBorder="1" applyAlignment="1">
      <alignment horizontal="right" vertical="center"/>
    </xf>
    <xf numFmtId="177" fontId="6" fillId="0" borderId="11" xfId="0" applyNumberFormat="1" applyFont="1" applyBorder="1"/>
    <xf numFmtId="176" fontId="6" fillId="0" borderId="11" xfId="0" applyNumberFormat="1" applyFont="1" applyBorder="1"/>
    <xf numFmtId="179" fontId="6" fillId="0" borderId="11" xfId="0" applyNumberFormat="1" applyFont="1" applyBorder="1"/>
    <xf numFmtId="176" fontId="6" fillId="0" borderId="13" xfId="0" applyNumberFormat="1" applyFont="1" applyBorder="1"/>
    <xf numFmtId="0" fontId="6" fillId="2" borderId="11" xfId="0" applyFont="1" applyFill="1" applyBorder="1" applyAlignment="1">
      <alignment horizontal="right" vertical="center"/>
    </xf>
    <xf numFmtId="0" fontId="6" fillId="0" borderId="13" xfId="0" applyFont="1" applyBorder="1" applyAlignment="1">
      <alignment horizontal="center"/>
    </xf>
    <xf numFmtId="176" fontId="6" fillId="2" borderId="13" xfId="0" applyNumberFormat="1" applyFont="1" applyFill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/>
    </xf>
    <xf numFmtId="0" fontId="6" fillId="0" borderId="11" xfId="0" applyFont="1" applyBorder="1"/>
    <xf numFmtId="0" fontId="6" fillId="0" borderId="13" xfId="0" applyFont="1" applyBorder="1"/>
    <xf numFmtId="176" fontId="6" fillId="0" borderId="13" xfId="0" applyNumberFormat="1" applyFont="1" applyBorder="1" applyAlignment="1">
      <alignment horizontal="right"/>
    </xf>
    <xf numFmtId="0" fontId="6" fillId="2" borderId="3" xfId="0" applyFont="1" applyFill="1" applyBorder="1"/>
    <xf numFmtId="0" fontId="6" fillId="2" borderId="5" xfId="0" applyFont="1" applyFill="1" applyBorder="1"/>
    <xf numFmtId="0" fontId="6" fillId="2" borderId="10" xfId="0" applyFont="1" applyFill="1" applyBorder="1" applyAlignment="1">
      <alignment vertical="center"/>
    </xf>
    <xf numFmtId="0" fontId="6" fillId="2" borderId="0" xfId="0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distributed"/>
    </xf>
    <xf numFmtId="0" fontId="6" fillId="2" borderId="14" xfId="0" applyFont="1" applyFill="1" applyBorder="1" applyAlignment="1">
      <alignment horizontal="distributed"/>
    </xf>
    <xf numFmtId="0" fontId="6" fillId="2" borderId="3" xfId="0" applyFont="1" applyFill="1" applyBorder="1" applyAlignment="1">
      <alignment horizontal="distributed"/>
    </xf>
    <xf numFmtId="0" fontId="6" fillId="2" borderId="8" xfId="0" applyFont="1" applyFill="1" applyBorder="1" applyAlignment="1">
      <alignment horizontal="distributed"/>
    </xf>
    <xf numFmtId="0" fontId="6" fillId="2" borderId="10" xfId="0" applyFont="1" applyFill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0" fontId="6" fillId="2" borderId="6" xfId="0" applyFont="1" applyFill="1" applyBorder="1" applyAlignment="1">
      <alignment horizontal="center"/>
    </xf>
    <xf numFmtId="176" fontId="6" fillId="0" borderId="0" xfId="0" applyNumberFormat="1" applyFont="1"/>
    <xf numFmtId="178" fontId="6" fillId="0" borderId="11" xfId="0" applyNumberFormat="1" applyFont="1" applyBorder="1"/>
    <xf numFmtId="0" fontId="6" fillId="0" borderId="11" xfId="0" applyFont="1" applyBorder="1" applyAlignment="1">
      <alignment horizontal="right"/>
    </xf>
    <xf numFmtId="180" fontId="6" fillId="0" borderId="11" xfId="0" applyNumberFormat="1" applyFont="1" applyBorder="1"/>
    <xf numFmtId="180" fontId="6" fillId="0" borderId="11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180" fontId="6" fillId="0" borderId="13" xfId="0" applyNumberFormat="1" applyFont="1" applyBorder="1"/>
    <xf numFmtId="180" fontId="6" fillId="0" borderId="13" xfId="0" applyNumberFormat="1" applyFont="1" applyBorder="1" applyAlignment="1">
      <alignment horizontal="right"/>
    </xf>
    <xf numFmtId="0" fontId="16" fillId="0" borderId="0" xfId="0" applyFont="1"/>
    <xf numFmtId="0" fontId="14" fillId="0" borderId="0" xfId="0" applyFont="1"/>
    <xf numFmtId="0" fontId="14" fillId="0" borderId="0" xfId="5" applyFont="1" applyAlignment="1"/>
    <xf numFmtId="0" fontId="20" fillId="0" borderId="0" xfId="0" applyFont="1"/>
    <xf numFmtId="0" fontId="16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22" fillId="0" borderId="0" xfId="10" applyFont="1">
      <alignment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distributed" vertical="center"/>
    </xf>
    <xf numFmtId="0" fontId="6" fillId="4" borderId="19" xfId="0" applyFont="1" applyFill="1" applyBorder="1" applyAlignment="1">
      <alignment horizontal="distributed" vertical="center"/>
    </xf>
    <xf numFmtId="0" fontId="6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14" fillId="0" borderId="30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6" fillId="4" borderId="34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6" fillId="4" borderId="35" xfId="0" applyFont="1" applyFill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4" fillId="0" borderId="37" xfId="0" applyFont="1" applyBorder="1" applyAlignment="1">
      <alignment vertical="center" wrapText="1"/>
    </xf>
    <xf numFmtId="0" fontId="6" fillId="4" borderId="3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vertical="center"/>
    </xf>
    <xf numFmtId="0" fontId="6" fillId="4" borderId="39" xfId="0" applyFont="1" applyFill="1" applyBorder="1" applyAlignment="1">
      <alignment vertical="center"/>
    </xf>
    <xf numFmtId="0" fontId="23" fillId="0" borderId="14" xfId="10" applyFont="1" applyBorder="1" applyAlignment="1">
      <alignment vertical="center" wrapText="1"/>
    </xf>
    <xf numFmtId="0" fontId="23" fillId="0" borderId="0" xfId="10" applyFont="1" applyAlignment="1">
      <alignment vertical="center" wrapText="1"/>
    </xf>
    <xf numFmtId="0" fontId="23" fillId="0" borderId="36" xfId="10" applyFont="1" applyBorder="1" applyAlignment="1">
      <alignment vertical="center" wrapText="1"/>
    </xf>
    <xf numFmtId="0" fontId="23" fillId="0" borderId="37" xfId="10" applyFont="1" applyBorder="1" applyAlignment="1">
      <alignment vertical="center" wrapText="1"/>
    </xf>
    <xf numFmtId="0" fontId="6" fillId="4" borderId="18" xfId="0" applyFont="1" applyFill="1" applyBorder="1" applyAlignment="1">
      <alignment vertical="center"/>
    </xf>
    <xf numFmtId="0" fontId="6" fillId="4" borderId="19" xfId="0" applyFont="1" applyFill="1" applyBorder="1" applyAlignment="1">
      <alignment vertical="center"/>
    </xf>
    <xf numFmtId="1" fontId="14" fillId="0" borderId="7" xfId="0" applyNumberFormat="1" applyFont="1" applyBorder="1" applyAlignment="1">
      <alignment vertical="center" wrapText="1"/>
    </xf>
    <xf numFmtId="1" fontId="14" fillId="0" borderId="12" xfId="0" applyNumberFormat="1" applyFont="1" applyBorder="1" applyAlignment="1">
      <alignment vertical="center" wrapText="1"/>
    </xf>
    <xf numFmtId="1" fontId="14" fillId="0" borderId="40" xfId="0" applyNumberFormat="1" applyFont="1" applyBorder="1" applyAlignment="1">
      <alignment vertical="center" wrapText="1"/>
    </xf>
    <xf numFmtId="1" fontId="14" fillId="0" borderId="41" xfId="0" applyNumberFormat="1" applyFont="1" applyBorder="1" applyAlignment="1">
      <alignment vertical="center" wrapText="1"/>
    </xf>
    <xf numFmtId="1" fontId="14" fillId="0" borderId="42" xfId="0" applyNumberFormat="1" applyFont="1" applyBorder="1" applyAlignment="1">
      <alignment vertical="center" wrapText="1"/>
    </xf>
    <xf numFmtId="1" fontId="14" fillId="0" borderId="43" xfId="0" applyNumberFormat="1" applyFont="1" applyBorder="1" applyAlignment="1">
      <alignment vertical="center" wrapText="1"/>
    </xf>
    <xf numFmtId="1" fontId="14" fillId="0" borderId="44" xfId="0" applyNumberFormat="1" applyFont="1" applyBorder="1" applyAlignment="1">
      <alignment vertical="center" wrapText="1"/>
    </xf>
    <xf numFmtId="1" fontId="14" fillId="0" borderId="45" xfId="0" applyNumberFormat="1" applyFont="1" applyBorder="1" applyAlignment="1">
      <alignment vertical="center" wrapText="1"/>
    </xf>
    <xf numFmtId="0" fontId="19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0" fontId="6" fillId="2" borderId="1" xfId="0" applyFont="1" applyFill="1" applyBorder="1" applyAlignment="1">
      <alignment horizontal="distributed" vertical="center"/>
    </xf>
    <xf numFmtId="0" fontId="6" fillId="2" borderId="2" xfId="0" applyFont="1" applyFill="1" applyBorder="1" applyAlignment="1">
      <alignment horizontal="distributed" vertical="center"/>
    </xf>
    <xf numFmtId="0" fontId="6" fillId="2" borderId="9" xfId="0" applyFont="1" applyFill="1" applyBorder="1" applyAlignment="1">
      <alignment horizontal="distributed" vertical="center"/>
    </xf>
    <xf numFmtId="0" fontId="6" fillId="2" borderId="0" xfId="0" applyFont="1" applyFill="1" applyAlignment="1">
      <alignment horizontal="distributed" vertical="center"/>
    </xf>
    <xf numFmtId="0" fontId="6" fillId="2" borderId="4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6" fillId="3" borderId="1" xfId="0" applyFont="1" applyFill="1" applyBorder="1" applyAlignment="1">
      <alignment horizontal="distributed"/>
    </xf>
    <xf numFmtId="0" fontId="6" fillId="3" borderId="15" xfId="0" applyFont="1" applyFill="1" applyBorder="1" applyAlignment="1">
      <alignment horizontal="distributed"/>
    </xf>
    <xf numFmtId="0" fontId="6" fillId="0" borderId="0" xfId="0" quotePrefix="1" applyFont="1" applyAlignment="1">
      <alignment horizontal="center" vertical="center" textRotation="180"/>
    </xf>
    <xf numFmtId="0" fontId="7" fillId="2" borderId="9" xfId="0" applyFont="1" applyFill="1" applyBorder="1" applyAlignment="1">
      <alignment horizontal="distributed"/>
    </xf>
    <xf numFmtId="0" fontId="7" fillId="2" borderId="0" xfId="0" applyFont="1" applyFill="1" applyAlignment="1">
      <alignment horizontal="distributed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distributed"/>
    </xf>
    <xf numFmtId="0" fontId="6" fillId="3" borderId="9" xfId="0" applyFont="1" applyFill="1" applyBorder="1" applyAlignment="1">
      <alignment horizontal="distributed"/>
    </xf>
    <xf numFmtId="0" fontId="6" fillId="3" borderId="14" xfId="0" applyFont="1" applyFill="1" applyBorder="1" applyAlignment="1">
      <alignment horizontal="distributed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172" t="s">
        <v>14</v>
      </c>
      <c r="D2" s="173"/>
      <c r="E2" s="173"/>
      <c r="F2" s="173"/>
      <c r="G2" s="94"/>
      <c r="H2" s="176" t="s">
        <v>15</v>
      </c>
      <c r="I2" s="176"/>
      <c r="J2" s="176"/>
      <c r="K2" s="176"/>
      <c r="L2" s="176"/>
      <c r="M2" s="176"/>
      <c r="N2" s="95"/>
    </row>
    <row r="3" spans="1:14" ht="12.75" customHeight="1" x14ac:dyDescent="0.15">
      <c r="A3" s="74"/>
      <c r="B3" s="3"/>
      <c r="C3" s="174"/>
      <c r="D3" s="175"/>
      <c r="E3" s="175"/>
      <c r="F3" s="175"/>
      <c r="G3" s="76"/>
      <c r="H3" s="177" t="s">
        <v>16</v>
      </c>
      <c r="I3" s="177"/>
      <c r="J3" s="100"/>
      <c r="K3" s="76"/>
      <c r="L3" s="177" t="s">
        <v>17</v>
      </c>
      <c r="M3" s="177"/>
      <c r="N3" s="101"/>
    </row>
    <row r="4" spans="1:14" ht="12.75" customHeight="1" x14ac:dyDescent="0.15">
      <c r="A4" s="74"/>
      <c r="B4" s="3"/>
      <c r="C4" s="102" t="s">
        <v>18</v>
      </c>
      <c r="D4" s="103" t="s">
        <v>19</v>
      </c>
      <c r="E4" s="103" t="s">
        <v>20</v>
      </c>
      <c r="F4" s="103" t="s">
        <v>21</v>
      </c>
      <c r="G4" s="103" t="s">
        <v>18</v>
      </c>
      <c r="H4" s="103" t="s">
        <v>19</v>
      </c>
      <c r="I4" s="103" t="s">
        <v>20</v>
      </c>
      <c r="J4" s="103" t="s">
        <v>21</v>
      </c>
      <c r="K4" s="103" t="s">
        <v>18</v>
      </c>
      <c r="L4" s="103" t="s">
        <v>19</v>
      </c>
      <c r="M4" s="103" t="s">
        <v>20</v>
      </c>
      <c r="N4" s="103" t="s">
        <v>21</v>
      </c>
    </row>
    <row r="5" spans="1:14" ht="10.5" customHeight="1" x14ac:dyDescent="0.15">
      <c r="A5" s="72"/>
      <c r="B5" s="96"/>
      <c r="C5" s="97" t="s">
        <v>22</v>
      </c>
      <c r="D5" s="87" t="s">
        <v>2</v>
      </c>
      <c r="E5" s="87" t="s">
        <v>2</v>
      </c>
      <c r="F5" s="87" t="s">
        <v>2</v>
      </c>
      <c r="G5" s="87" t="s">
        <v>23</v>
      </c>
      <c r="H5" s="87" t="s">
        <v>23</v>
      </c>
      <c r="I5" s="87" t="s">
        <v>23</v>
      </c>
      <c r="J5" s="87" t="s">
        <v>23</v>
      </c>
      <c r="K5" s="87" t="s">
        <v>5</v>
      </c>
      <c r="L5" s="87" t="s">
        <v>3</v>
      </c>
      <c r="M5" s="87" t="s">
        <v>3</v>
      </c>
      <c r="N5" s="104" t="s">
        <v>3</v>
      </c>
    </row>
    <row r="6" spans="1:14" hidden="1" x14ac:dyDescent="0.15">
      <c r="A6" s="77"/>
      <c r="B6" s="75" t="s">
        <v>24</v>
      </c>
      <c r="C6" s="98">
        <v>520080</v>
      </c>
      <c r="D6" s="82" t="s">
        <v>0</v>
      </c>
      <c r="E6" s="82" t="s">
        <v>0</v>
      </c>
      <c r="F6" s="82" t="s">
        <v>0</v>
      </c>
      <c r="G6" s="82">
        <v>10609</v>
      </c>
      <c r="H6" s="82">
        <v>235</v>
      </c>
      <c r="I6" s="82">
        <v>86</v>
      </c>
      <c r="J6" s="82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72</v>
      </c>
      <c r="C7" s="98">
        <v>690150</v>
      </c>
      <c r="D7" s="82" t="s">
        <v>0</v>
      </c>
      <c r="E7" s="82" t="s">
        <v>0</v>
      </c>
      <c r="F7" s="82" t="s">
        <v>0</v>
      </c>
      <c r="G7" s="82">
        <v>19580</v>
      </c>
      <c r="H7" s="82">
        <v>537</v>
      </c>
      <c r="I7" s="82">
        <v>141</v>
      </c>
      <c r="J7" s="82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98">
        <v>766220</v>
      </c>
      <c r="D8" s="82">
        <v>20900</v>
      </c>
      <c r="E8" s="82">
        <v>38810</v>
      </c>
      <c r="F8" s="82">
        <v>9560</v>
      </c>
      <c r="G8" s="82">
        <v>43920</v>
      </c>
      <c r="H8" s="82">
        <v>1226</v>
      </c>
      <c r="I8" s="82">
        <v>198</v>
      </c>
      <c r="J8" s="82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98">
        <v>871620</v>
      </c>
      <c r="D9" s="82" t="s">
        <v>0</v>
      </c>
      <c r="E9" s="82">
        <v>17040</v>
      </c>
      <c r="F9" s="82">
        <v>9190</v>
      </c>
      <c r="G9" s="82">
        <v>59406</v>
      </c>
      <c r="H9" s="82" t="s">
        <v>26</v>
      </c>
      <c r="I9" s="82">
        <v>123</v>
      </c>
      <c r="J9" s="82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98">
        <v>991210</v>
      </c>
      <c r="D10" s="82" t="s">
        <v>0</v>
      </c>
      <c r="E10" s="82">
        <v>29540</v>
      </c>
      <c r="F10" s="82">
        <v>8550</v>
      </c>
      <c r="G10" s="82">
        <v>65423</v>
      </c>
      <c r="H10" s="82" t="s">
        <v>26</v>
      </c>
      <c r="I10" s="82">
        <v>235</v>
      </c>
      <c r="J10" s="82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98">
        <v>903160</v>
      </c>
      <c r="D11" s="82" t="s">
        <v>0</v>
      </c>
      <c r="E11" s="82">
        <v>34530</v>
      </c>
      <c r="F11" s="82">
        <v>8210</v>
      </c>
      <c r="G11" s="82">
        <v>62103</v>
      </c>
      <c r="H11" s="82" t="s">
        <v>26</v>
      </c>
      <c r="I11" s="82">
        <v>320</v>
      </c>
      <c r="J11" s="82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98">
        <v>875000</v>
      </c>
      <c r="D12" s="82" t="s">
        <v>0</v>
      </c>
      <c r="E12" s="82">
        <v>34740</v>
      </c>
      <c r="F12" s="82">
        <v>6980</v>
      </c>
      <c r="G12" s="82">
        <v>63244</v>
      </c>
      <c r="H12" s="82" t="s">
        <v>11</v>
      </c>
      <c r="I12" s="82">
        <v>359</v>
      </c>
      <c r="J12" s="82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98">
        <v>851790</v>
      </c>
      <c r="D13" s="82" t="s">
        <v>0</v>
      </c>
      <c r="E13" s="82">
        <v>37540</v>
      </c>
      <c r="F13" s="82">
        <v>7500</v>
      </c>
      <c r="G13" s="82">
        <v>65631</v>
      </c>
      <c r="H13" s="82" t="s">
        <v>11</v>
      </c>
      <c r="I13" s="82">
        <v>441</v>
      </c>
      <c r="J13" s="82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98">
        <v>827400</v>
      </c>
      <c r="D14" s="82" t="s">
        <v>0</v>
      </c>
      <c r="E14" s="82">
        <v>38170</v>
      </c>
      <c r="F14" s="82">
        <v>6580</v>
      </c>
      <c r="G14" s="82">
        <v>65942</v>
      </c>
      <c r="H14" s="82" t="s">
        <v>29</v>
      </c>
      <c r="I14" s="82">
        <v>490</v>
      </c>
      <c r="J14" s="82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98">
        <v>820930</v>
      </c>
      <c r="D15" s="82" t="s">
        <v>0</v>
      </c>
      <c r="E15" s="82">
        <v>41560</v>
      </c>
      <c r="F15" s="82">
        <v>6690</v>
      </c>
      <c r="G15" s="82">
        <v>69395</v>
      </c>
      <c r="H15" s="82" t="s">
        <v>29</v>
      </c>
      <c r="I15" s="82">
        <v>527</v>
      </c>
      <c r="J15" s="82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98">
        <v>817220</v>
      </c>
      <c r="D16" s="82" t="s">
        <v>0</v>
      </c>
      <c r="E16" s="82">
        <v>43020</v>
      </c>
      <c r="F16" s="82">
        <v>6760</v>
      </c>
      <c r="G16" s="82">
        <v>70900</v>
      </c>
      <c r="H16" s="82" t="s">
        <v>29</v>
      </c>
      <c r="I16" s="82">
        <v>563</v>
      </c>
      <c r="J16" s="82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98">
        <v>810710</v>
      </c>
      <c r="D17" s="82" t="s">
        <v>29</v>
      </c>
      <c r="E17" s="82">
        <v>47520</v>
      </c>
      <c r="F17" s="82">
        <v>6935</v>
      </c>
      <c r="G17" s="82">
        <v>70387.67598771448</v>
      </c>
      <c r="H17" s="82" t="s">
        <v>29</v>
      </c>
      <c r="I17" s="82">
        <v>674.46016454712537</v>
      </c>
      <c r="J17" s="82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98">
        <v>820900</v>
      </c>
      <c r="D18" s="82" t="s">
        <v>29</v>
      </c>
      <c r="E18" s="105">
        <v>46530</v>
      </c>
      <c r="F18" s="82">
        <v>7375</v>
      </c>
      <c r="G18" s="82">
        <v>65584.382750639546</v>
      </c>
      <c r="H18" s="82" t="s">
        <v>0</v>
      </c>
      <c r="I18" s="82">
        <v>716.71872335241812</v>
      </c>
      <c r="J18" s="82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98">
        <v>800365</v>
      </c>
      <c r="D19" s="82" t="s">
        <v>29</v>
      </c>
      <c r="E19" s="105">
        <v>8890</v>
      </c>
      <c r="F19" s="82">
        <v>8730</v>
      </c>
      <c r="G19" s="82">
        <f>5428069925/C19*10</f>
        <v>67819.931218881378</v>
      </c>
      <c r="H19" s="82" t="s">
        <v>29</v>
      </c>
      <c r="I19" s="105">
        <f>13106970/C19*10</f>
        <v>163.76240840116697</v>
      </c>
      <c r="J19" s="105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98">
        <v>815425</v>
      </c>
      <c r="D20" s="82" t="s">
        <v>29</v>
      </c>
      <c r="E20" s="82" t="s">
        <v>29</v>
      </c>
      <c r="F20" s="82">
        <v>8240</v>
      </c>
      <c r="G20" s="82">
        <f>5551170280/C20*10</f>
        <v>68077.018487291905</v>
      </c>
      <c r="H20" s="82" t="s">
        <v>29</v>
      </c>
      <c r="I20" s="82" t="s">
        <v>29</v>
      </c>
      <c r="J20" s="82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98">
        <v>833245</v>
      </c>
      <c r="D21" s="82" t="s">
        <v>0</v>
      </c>
      <c r="E21" s="82" t="s">
        <v>29</v>
      </c>
      <c r="F21" s="82">
        <v>9445</v>
      </c>
      <c r="G21" s="82">
        <f>5659564715/C21*10</f>
        <v>67921.976309488804</v>
      </c>
      <c r="H21" s="82" t="s">
        <v>29</v>
      </c>
      <c r="I21" s="82" t="s">
        <v>29</v>
      </c>
      <c r="J21" s="82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98">
        <v>881455</v>
      </c>
      <c r="D22" s="82" t="s">
        <v>29</v>
      </c>
      <c r="E22" s="82" t="s">
        <v>29</v>
      </c>
      <c r="F22" s="82">
        <v>9905</v>
      </c>
      <c r="G22" s="82">
        <f>5953534260/C22*10</f>
        <v>67542.123647832283</v>
      </c>
      <c r="H22" s="82" t="s">
        <v>0</v>
      </c>
      <c r="I22" s="82" t="s">
        <v>0</v>
      </c>
      <c r="J22" s="82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98">
        <v>958410</v>
      </c>
      <c r="D23" s="82" t="s">
        <v>0</v>
      </c>
      <c r="E23" s="82" t="s">
        <v>0</v>
      </c>
      <c r="F23" s="82">
        <v>10745</v>
      </c>
      <c r="G23" s="82">
        <f>6285092960/C23*10</f>
        <v>65578.332446447763</v>
      </c>
      <c r="H23" s="82" t="s">
        <v>0</v>
      </c>
      <c r="I23" s="82" t="s">
        <v>0</v>
      </c>
      <c r="J23" s="82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98">
        <v>1142375</v>
      </c>
      <c r="D24" s="82" t="s">
        <v>29</v>
      </c>
      <c r="E24" s="82" t="s">
        <v>29</v>
      </c>
      <c r="F24" s="82">
        <v>12815</v>
      </c>
      <c r="G24" s="82">
        <f>6699312650/C24*10</f>
        <v>58643.726009410224</v>
      </c>
      <c r="H24" s="82" t="s">
        <v>0</v>
      </c>
      <c r="I24" s="82" t="s">
        <v>0</v>
      </c>
      <c r="J24" s="82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6"/>
      <c r="B25" s="80">
        <v>14</v>
      </c>
      <c r="C25" s="99">
        <v>1258600</v>
      </c>
      <c r="D25" s="89" t="s">
        <v>29</v>
      </c>
      <c r="E25" s="89" t="s">
        <v>29</v>
      </c>
      <c r="F25" s="89">
        <v>13900</v>
      </c>
      <c r="G25" s="89">
        <f>6822347760/C25*10</f>
        <v>54205.845860479894</v>
      </c>
      <c r="H25" s="89" t="s">
        <v>0</v>
      </c>
      <c r="I25" s="89" t="s">
        <v>0</v>
      </c>
      <c r="J25" s="89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98" t="s">
        <v>2</v>
      </c>
      <c r="D26" s="82" t="s">
        <v>2</v>
      </c>
      <c r="E26" s="82" t="s">
        <v>2</v>
      </c>
      <c r="F26" s="82" t="s">
        <v>2</v>
      </c>
      <c r="G26" s="82" t="s">
        <v>4</v>
      </c>
      <c r="H26" s="82" t="s">
        <v>4</v>
      </c>
      <c r="I26" s="82" t="s">
        <v>4</v>
      </c>
      <c r="J26" s="82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98">
        <v>133410</v>
      </c>
      <c r="D27" s="82" t="s">
        <v>0</v>
      </c>
      <c r="E27" s="82" t="s">
        <v>0</v>
      </c>
      <c r="F27" s="82" t="s">
        <v>0</v>
      </c>
      <c r="G27" s="82">
        <v>32039</v>
      </c>
      <c r="H27" s="82">
        <v>807</v>
      </c>
      <c r="I27" s="82">
        <v>161</v>
      </c>
      <c r="J27" s="82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71</v>
      </c>
      <c r="C28" s="98">
        <v>190870</v>
      </c>
      <c r="D28" s="82" t="s">
        <v>0</v>
      </c>
      <c r="E28" s="82" t="s">
        <v>0</v>
      </c>
      <c r="F28" s="82" t="s">
        <v>0</v>
      </c>
      <c r="G28" s="82">
        <v>54642</v>
      </c>
      <c r="H28" s="82">
        <v>1625</v>
      </c>
      <c r="I28" s="82">
        <v>159</v>
      </c>
      <c r="J28" s="82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98">
        <v>198350</v>
      </c>
      <c r="D29" s="82">
        <v>7630</v>
      </c>
      <c r="E29" s="82">
        <v>6310</v>
      </c>
      <c r="F29" s="82">
        <v>8620</v>
      </c>
      <c r="G29" s="82">
        <v>136324</v>
      </c>
      <c r="H29" s="82">
        <v>4227</v>
      </c>
      <c r="I29" s="82">
        <v>164</v>
      </c>
      <c r="J29" s="82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98">
        <v>197110</v>
      </c>
      <c r="D30" s="82" t="s">
        <v>0</v>
      </c>
      <c r="E30" s="82">
        <v>90</v>
      </c>
      <c r="F30" s="82">
        <v>8410</v>
      </c>
      <c r="G30" s="82">
        <v>204633</v>
      </c>
      <c r="H30" s="82" t="s">
        <v>12</v>
      </c>
      <c r="I30" s="82">
        <v>8</v>
      </c>
      <c r="J30" s="82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98">
        <v>201620</v>
      </c>
      <c r="D31" s="82" t="s">
        <v>0</v>
      </c>
      <c r="E31" s="82">
        <v>90</v>
      </c>
      <c r="F31" s="82">
        <v>8340</v>
      </c>
      <c r="G31" s="82">
        <v>248116</v>
      </c>
      <c r="H31" s="82" t="s">
        <v>12</v>
      </c>
      <c r="I31" s="82">
        <v>6</v>
      </c>
      <c r="J31" s="82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98">
        <v>162340</v>
      </c>
      <c r="D32" s="82" t="s">
        <v>0</v>
      </c>
      <c r="E32" s="82">
        <v>50</v>
      </c>
      <c r="F32" s="82">
        <v>7900</v>
      </c>
      <c r="G32" s="82">
        <v>254335</v>
      </c>
      <c r="H32" s="82" t="s">
        <v>12</v>
      </c>
      <c r="I32" s="82" t="s">
        <v>12</v>
      </c>
      <c r="J32" s="82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98">
        <v>155420</v>
      </c>
      <c r="D33" s="82" t="s">
        <v>0</v>
      </c>
      <c r="E33" s="82">
        <v>40</v>
      </c>
      <c r="F33" s="82">
        <v>6640</v>
      </c>
      <c r="G33" s="82">
        <v>256916</v>
      </c>
      <c r="H33" s="82" t="s">
        <v>11</v>
      </c>
      <c r="I33" s="82">
        <v>0</v>
      </c>
      <c r="J33" s="82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98">
        <v>149690</v>
      </c>
      <c r="D34" s="82" t="s">
        <v>0</v>
      </c>
      <c r="E34" s="82">
        <v>60</v>
      </c>
      <c r="F34" s="82">
        <v>6380</v>
      </c>
      <c r="G34" s="82">
        <v>268662</v>
      </c>
      <c r="H34" s="82" t="s">
        <v>11</v>
      </c>
      <c r="I34" s="82">
        <v>18</v>
      </c>
      <c r="J34" s="82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98">
        <v>144660</v>
      </c>
      <c r="D35" s="82" t="s">
        <v>0</v>
      </c>
      <c r="E35" s="82">
        <v>20</v>
      </c>
      <c r="F35" s="82">
        <v>6310</v>
      </c>
      <c r="G35" s="82">
        <v>268527</v>
      </c>
      <c r="H35" s="82" t="s">
        <v>32</v>
      </c>
      <c r="I35" s="82">
        <v>0</v>
      </c>
      <c r="J35" s="82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98">
        <v>147650</v>
      </c>
      <c r="D36" s="82" t="s">
        <v>0</v>
      </c>
      <c r="E36" s="82" t="s">
        <v>0</v>
      </c>
      <c r="F36" s="82">
        <v>6510</v>
      </c>
      <c r="G36" s="82">
        <v>283168</v>
      </c>
      <c r="H36" s="82" t="s">
        <v>32</v>
      </c>
      <c r="I36" s="82" t="s">
        <v>32</v>
      </c>
      <c r="J36" s="82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98">
        <v>143490</v>
      </c>
      <c r="D37" s="82" t="s">
        <v>0</v>
      </c>
      <c r="E37" s="82" t="s">
        <v>0</v>
      </c>
      <c r="F37" s="82">
        <v>6490</v>
      </c>
      <c r="G37" s="82">
        <v>292762</v>
      </c>
      <c r="H37" s="82" t="s">
        <v>32</v>
      </c>
      <c r="I37" s="82" t="s">
        <v>32</v>
      </c>
      <c r="J37" s="82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98">
        <v>132090</v>
      </c>
      <c r="D38" s="82" t="s">
        <v>32</v>
      </c>
      <c r="E38" s="82" t="s">
        <v>32</v>
      </c>
      <c r="F38" s="82">
        <v>6695</v>
      </c>
      <c r="G38" s="82">
        <v>307566.51828298887</v>
      </c>
      <c r="H38" s="82" t="s">
        <v>32</v>
      </c>
      <c r="I38" s="82" t="s">
        <v>32</v>
      </c>
      <c r="J38" s="82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98">
        <v>132980</v>
      </c>
      <c r="D39" s="82" t="s">
        <v>32</v>
      </c>
      <c r="E39" s="82">
        <v>10</v>
      </c>
      <c r="F39" s="82">
        <v>7135</v>
      </c>
      <c r="G39" s="82">
        <v>271534.84132952325</v>
      </c>
      <c r="H39" s="82" t="s">
        <v>32</v>
      </c>
      <c r="I39" s="82">
        <v>30.388028274928562</v>
      </c>
      <c r="J39" s="82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98">
        <v>131625</v>
      </c>
      <c r="D40" s="82" t="s">
        <v>32</v>
      </c>
      <c r="E40" s="105">
        <v>50</v>
      </c>
      <c r="F40" s="82">
        <v>8210</v>
      </c>
      <c r="G40" s="82">
        <f>3749934625/C40*10</f>
        <v>284895.31813865143</v>
      </c>
      <c r="H40" s="82" t="s">
        <v>32</v>
      </c>
      <c r="I40" s="105">
        <f>89570/131625*10</f>
        <v>6.8049382716049376</v>
      </c>
      <c r="J40" s="107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98">
        <v>132685</v>
      </c>
      <c r="D41" s="82" t="s">
        <v>32</v>
      </c>
      <c r="E41" s="82" t="s">
        <v>32</v>
      </c>
      <c r="F41" s="82">
        <v>7740</v>
      </c>
      <c r="G41" s="82">
        <f>3876143580/C41*10</f>
        <v>292131.25673587818</v>
      </c>
      <c r="H41" s="82" t="s">
        <v>32</v>
      </c>
      <c r="I41" s="82" t="s">
        <v>32</v>
      </c>
      <c r="J41" s="82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98">
        <v>133425</v>
      </c>
      <c r="D42" s="82" t="s">
        <v>32</v>
      </c>
      <c r="E42" s="82" t="s">
        <v>32</v>
      </c>
      <c r="F42" s="82">
        <v>8965</v>
      </c>
      <c r="G42" s="82">
        <f>4037724995/C42*10</f>
        <v>302621.32246580475</v>
      </c>
      <c r="H42" s="82" t="s">
        <v>32</v>
      </c>
      <c r="I42" s="82" t="s">
        <v>32</v>
      </c>
      <c r="J42" s="82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98">
        <v>135825</v>
      </c>
      <c r="D43" s="82" t="s">
        <v>32</v>
      </c>
      <c r="E43" s="82" t="s">
        <v>32</v>
      </c>
      <c r="F43" s="82">
        <v>9425</v>
      </c>
      <c r="G43" s="82">
        <f>4249579420/C43*10</f>
        <v>312871.66721884778</v>
      </c>
      <c r="H43" s="82" t="s">
        <v>0</v>
      </c>
      <c r="I43" s="82" t="s">
        <v>0</v>
      </c>
      <c r="J43" s="82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98">
        <v>137090</v>
      </c>
      <c r="D44" s="82" t="s">
        <v>32</v>
      </c>
      <c r="E44" s="82" t="s">
        <v>32</v>
      </c>
      <c r="F44" s="82">
        <v>10005</v>
      </c>
      <c r="G44" s="82">
        <f>4397341260/C44*10</f>
        <v>320763.09431760159</v>
      </c>
      <c r="H44" s="82" t="s">
        <v>0</v>
      </c>
      <c r="I44" s="82" t="s">
        <v>0</v>
      </c>
      <c r="J44" s="82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98">
        <v>145115</v>
      </c>
      <c r="D45" s="82" t="s">
        <v>32</v>
      </c>
      <c r="E45" s="82" t="s">
        <v>32</v>
      </c>
      <c r="F45" s="82">
        <v>11755</v>
      </c>
      <c r="G45" s="82">
        <f>4624957930/C45*10</f>
        <v>318709.84598421946</v>
      </c>
      <c r="H45" s="82" t="s">
        <v>0</v>
      </c>
      <c r="I45" s="82" t="s">
        <v>0</v>
      </c>
      <c r="J45" s="82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6"/>
      <c r="B46" s="80">
        <v>14</v>
      </c>
      <c r="C46" s="99">
        <v>147960</v>
      </c>
      <c r="D46" s="89" t="s">
        <v>32</v>
      </c>
      <c r="E46" s="89" t="s">
        <v>32</v>
      </c>
      <c r="F46" s="89">
        <v>13200</v>
      </c>
      <c r="G46" s="89">
        <f>4746115760/C46*10</f>
        <v>320770.19194376859</v>
      </c>
      <c r="H46" s="89" t="s">
        <v>0</v>
      </c>
      <c r="I46" s="89" t="s">
        <v>0</v>
      </c>
      <c r="J46" s="89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98" t="s">
        <v>2</v>
      </c>
      <c r="D47" s="82" t="s">
        <v>2</v>
      </c>
      <c r="E47" s="82" t="s">
        <v>2</v>
      </c>
      <c r="F47" s="82" t="s">
        <v>2</v>
      </c>
      <c r="G47" s="82" t="s">
        <v>4</v>
      </c>
      <c r="H47" s="82" t="s">
        <v>4</v>
      </c>
      <c r="I47" s="82" t="s">
        <v>4</v>
      </c>
      <c r="J47" s="82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98">
        <v>386670</v>
      </c>
      <c r="D48" s="82" t="s">
        <v>0</v>
      </c>
      <c r="E48" s="82" t="s">
        <v>0</v>
      </c>
      <c r="F48" s="82" t="s">
        <v>0</v>
      </c>
      <c r="G48" s="82">
        <v>3215</v>
      </c>
      <c r="H48" s="82">
        <v>62</v>
      </c>
      <c r="I48" s="82">
        <v>5</v>
      </c>
      <c r="J48" s="82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72</v>
      </c>
      <c r="C49" s="98">
        <v>499280</v>
      </c>
      <c r="D49" s="82" t="s">
        <v>0</v>
      </c>
      <c r="E49" s="82" t="s">
        <v>0</v>
      </c>
      <c r="F49" s="82" t="s">
        <v>0</v>
      </c>
      <c r="G49" s="82">
        <v>6126</v>
      </c>
      <c r="H49" s="82">
        <v>122</v>
      </c>
      <c r="I49" s="82">
        <v>133</v>
      </c>
      <c r="J49" s="82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98">
        <v>567870</v>
      </c>
      <c r="D50" s="82">
        <v>13270</v>
      </c>
      <c r="E50" s="82">
        <v>32500</v>
      </c>
      <c r="F50" s="82">
        <v>940</v>
      </c>
      <c r="G50" s="82">
        <v>11645</v>
      </c>
      <c r="H50" s="82">
        <v>178</v>
      </c>
      <c r="I50" s="82">
        <v>210</v>
      </c>
      <c r="J50" s="82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98">
        <v>674510</v>
      </c>
      <c r="D51" s="82" t="s">
        <v>0</v>
      </c>
      <c r="E51" s="82">
        <v>16950</v>
      </c>
      <c r="F51" s="82">
        <v>780</v>
      </c>
      <c r="G51" s="82">
        <v>16967</v>
      </c>
      <c r="H51" s="82" t="s">
        <v>10</v>
      </c>
      <c r="I51" s="82">
        <v>157</v>
      </c>
      <c r="J51" s="82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98">
        <v>789590</v>
      </c>
      <c r="D52" s="82" t="s">
        <v>0</v>
      </c>
      <c r="E52" s="82">
        <v>29540</v>
      </c>
      <c r="F52" s="82">
        <v>210</v>
      </c>
      <c r="G52" s="82">
        <v>18773</v>
      </c>
      <c r="H52" s="82" t="s">
        <v>10</v>
      </c>
      <c r="I52" s="82">
        <v>294</v>
      </c>
      <c r="J52" s="82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98">
        <v>740820</v>
      </c>
      <c r="D53" s="82" t="s">
        <v>0</v>
      </c>
      <c r="E53" s="82">
        <v>34480</v>
      </c>
      <c r="F53" s="82">
        <v>310</v>
      </c>
      <c r="G53" s="82">
        <v>19978</v>
      </c>
      <c r="H53" s="82" t="s">
        <v>32</v>
      </c>
      <c r="I53" s="82">
        <v>390</v>
      </c>
      <c r="J53" s="82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98">
        <v>719580</v>
      </c>
      <c r="D54" s="82" t="s">
        <v>0</v>
      </c>
      <c r="E54" s="82">
        <v>34700</v>
      </c>
      <c r="F54" s="82">
        <v>340</v>
      </c>
      <c r="G54" s="82">
        <v>21413</v>
      </c>
      <c r="H54" s="82" t="s">
        <v>11</v>
      </c>
      <c r="I54" s="82">
        <v>436</v>
      </c>
      <c r="J54" s="82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98">
        <v>702100</v>
      </c>
      <c r="D55" s="82" t="s">
        <v>0</v>
      </c>
      <c r="E55" s="82">
        <v>37480</v>
      </c>
      <c r="F55" s="82">
        <v>1120</v>
      </c>
      <c r="G55" s="82">
        <v>22344</v>
      </c>
      <c r="H55" s="82" t="s">
        <v>11</v>
      </c>
      <c r="I55" s="82">
        <v>531</v>
      </c>
      <c r="J55" s="82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98">
        <v>682740</v>
      </c>
      <c r="D56" s="82" t="s">
        <v>0</v>
      </c>
      <c r="E56" s="82">
        <v>38150</v>
      </c>
      <c r="F56" s="82">
        <v>270</v>
      </c>
      <c r="G56" s="82">
        <v>23017</v>
      </c>
      <c r="H56" s="82" t="s">
        <v>34</v>
      </c>
      <c r="I56" s="82">
        <v>593</v>
      </c>
      <c r="J56" s="82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98">
        <v>673280</v>
      </c>
      <c r="D57" s="82" t="s">
        <v>0</v>
      </c>
      <c r="E57" s="82">
        <v>41560</v>
      </c>
      <c r="F57" s="82">
        <v>180</v>
      </c>
      <c r="G57" s="82">
        <v>22514</v>
      </c>
      <c r="H57" s="82" t="s">
        <v>34</v>
      </c>
      <c r="I57" s="82">
        <v>643</v>
      </c>
      <c r="J57" s="82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98">
        <v>673730</v>
      </c>
      <c r="D58" s="82" t="s">
        <v>0</v>
      </c>
      <c r="E58" s="82">
        <v>43020</v>
      </c>
      <c r="F58" s="82">
        <v>270</v>
      </c>
      <c r="G58" s="82">
        <v>23648</v>
      </c>
      <c r="H58" s="82" t="s">
        <v>34</v>
      </c>
      <c r="I58" s="82">
        <v>683</v>
      </c>
      <c r="J58" s="82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98">
        <v>678620</v>
      </c>
      <c r="D59" s="82" t="s">
        <v>34</v>
      </c>
      <c r="E59" s="82">
        <v>47520</v>
      </c>
      <c r="F59" s="82">
        <v>240</v>
      </c>
      <c r="G59" s="82">
        <v>24221.996699183637</v>
      </c>
      <c r="H59" s="82" t="s">
        <v>34</v>
      </c>
      <c r="I59" s="82">
        <v>805.74047331348913</v>
      </c>
      <c r="J59" s="82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98">
        <v>687920</v>
      </c>
      <c r="D60" s="82" t="s">
        <v>34</v>
      </c>
      <c r="E60" s="82">
        <v>46520</v>
      </c>
      <c r="F60" s="82">
        <v>240</v>
      </c>
      <c r="G60" s="82">
        <v>25772.64303988836</v>
      </c>
      <c r="H60" s="82" t="s">
        <v>34</v>
      </c>
      <c r="I60" s="82">
        <v>849.39149901151302</v>
      </c>
      <c r="J60" s="82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1"/>
      <c r="B61" s="78">
        <v>8</v>
      </c>
      <c r="C61" s="84">
        <v>668740</v>
      </c>
      <c r="D61" s="90" t="s">
        <v>0</v>
      </c>
      <c r="E61" s="84">
        <v>8840</v>
      </c>
      <c r="F61" s="84">
        <v>520</v>
      </c>
      <c r="G61" s="84">
        <f>1678135300/C61*10</f>
        <v>25093.987199808595</v>
      </c>
      <c r="H61" s="82" t="s">
        <v>34</v>
      </c>
      <c r="I61" s="108">
        <f>13017400/668740*10</f>
        <v>194.65562101863208</v>
      </c>
      <c r="J61" s="108">
        <f>355220/668740*10</f>
        <v>5.3117803630708496</v>
      </c>
      <c r="K61" s="85">
        <f t="shared" si="12"/>
        <v>100</v>
      </c>
      <c r="L61" s="109" t="str">
        <f t="shared" si="13"/>
        <v>-</v>
      </c>
      <c r="M61" s="85">
        <f t="shared" si="14"/>
        <v>0.77570622583292304</v>
      </c>
      <c r="N61" s="85">
        <f t="shared" si="15"/>
        <v>2.1167542331062342E-2</v>
      </c>
    </row>
    <row r="62" spans="1:14" x14ac:dyDescent="0.15">
      <c r="A62" s="91"/>
      <c r="B62" s="78">
        <v>9</v>
      </c>
      <c r="C62" s="84">
        <v>682740</v>
      </c>
      <c r="D62" s="90" t="s">
        <v>0</v>
      </c>
      <c r="E62" s="90" t="s">
        <v>34</v>
      </c>
      <c r="F62" s="84">
        <v>500</v>
      </c>
      <c r="G62" s="84">
        <f>1675026700/C62*10</f>
        <v>24533.888449482965</v>
      </c>
      <c r="H62" s="82" t="s">
        <v>34</v>
      </c>
      <c r="I62" s="82" t="s">
        <v>34</v>
      </c>
      <c r="J62" s="108">
        <f>389300/C62*10</f>
        <v>5.7020241966195044</v>
      </c>
      <c r="K62" s="83">
        <f t="shared" si="12"/>
        <v>100</v>
      </c>
      <c r="L62" s="109" t="str">
        <f t="shared" si="13"/>
        <v>-</v>
      </c>
      <c r="M62" s="109" t="str">
        <f t="shared" si="14"/>
        <v>-</v>
      </c>
      <c r="N62" s="85">
        <f t="shared" si="15"/>
        <v>2.3241420569594506E-2</v>
      </c>
    </row>
    <row r="63" spans="1:14" x14ac:dyDescent="0.15">
      <c r="A63" s="91"/>
      <c r="B63" s="78">
        <v>10</v>
      </c>
      <c r="C63" s="84">
        <v>699820</v>
      </c>
      <c r="D63" s="90" t="s">
        <v>0</v>
      </c>
      <c r="E63" s="90" t="s">
        <v>34</v>
      </c>
      <c r="F63" s="84">
        <v>480</v>
      </c>
      <c r="G63" s="84">
        <f>1621839720/C63*10</f>
        <v>23175.098168100369</v>
      </c>
      <c r="H63" s="82" t="s">
        <v>34</v>
      </c>
      <c r="I63" s="82" t="s">
        <v>34</v>
      </c>
      <c r="J63" s="108">
        <f>1026740/C63*10</f>
        <v>14.671486953788119</v>
      </c>
      <c r="K63" s="110">
        <f t="shared" si="12"/>
        <v>100</v>
      </c>
      <c r="L63" s="111" t="str">
        <f t="shared" si="13"/>
        <v>-</v>
      </c>
      <c r="M63" s="111" t="str">
        <f t="shared" si="14"/>
        <v>-</v>
      </c>
      <c r="N63" s="110">
        <f t="shared" si="15"/>
        <v>6.3307118905683232E-2</v>
      </c>
    </row>
    <row r="64" spans="1:14" x14ac:dyDescent="0.15">
      <c r="A64" s="91"/>
      <c r="B64" s="78">
        <v>11</v>
      </c>
      <c r="C64" s="84">
        <v>745620</v>
      </c>
      <c r="D64" s="90" t="s">
        <v>34</v>
      </c>
      <c r="E64" s="90" t="s">
        <v>34</v>
      </c>
      <c r="F64" s="84">
        <v>480</v>
      </c>
      <c r="G64" s="84">
        <f>1703954840/C64*10</f>
        <v>22852.858560660927</v>
      </c>
      <c r="H64" s="82" t="s">
        <v>0</v>
      </c>
      <c r="I64" s="82" t="s">
        <v>0</v>
      </c>
      <c r="J64" s="108">
        <f>1085740/C64*10</f>
        <v>14.561572919181351</v>
      </c>
      <c r="K64" s="110">
        <f t="shared" si="12"/>
        <v>100</v>
      </c>
      <c r="L64" s="111" t="str">
        <f t="shared" si="13"/>
        <v>-</v>
      </c>
      <c r="M64" s="111" t="str">
        <f t="shared" si="14"/>
        <v>-</v>
      </c>
      <c r="N64" s="110">
        <f t="shared" si="15"/>
        <v>6.3718824848667935E-2</v>
      </c>
    </row>
    <row r="65" spans="1:14" x14ac:dyDescent="0.15">
      <c r="A65" s="91"/>
      <c r="B65" s="78">
        <v>12</v>
      </c>
      <c r="C65" s="84">
        <v>821320</v>
      </c>
      <c r="D65" s="90" t="s">
        <v>34</v>
      </c>
      <c r="E65" s="90" t="s">
        <v>34</v>
      </c>
      <c r="F65" s="84">
        <v>740</v>
      </c>
      <c r="G65" s="84">
        <f>1887751700/C65*10</f>
        <v>22984.362976671699</v>
      </c>
      <c r="H65" s="82" t="s">
        <v>0</v>
      </c>
      <c r="I65" s="82" t="s">
        <v>0</v>
      </c>
      <c r="J65" s="108">
        <f>476870/C65*10</f>
        <v>5.8061413334632048</v>
      </c>
      <c r="K65" s="110">
        <f t="shared" si="12"/>
        <v>100</v>
      </c>
      <c r="L65" s="111" t="str">
        <f t="shared" si="13"/>
        <v>-</v>
      </c>
      <c r="M65" s="111" t="str">
        <f t="shared" si="14"/>
        <v>-</v>
      </c>
      <c r="N65" s="110">
        <f t="shared" si="15"/>
        <v>2.5261267146521438E-2</v>
      </c>
    </row>
    <row r="66" spans="1:14" x14ac:dyDescent="0.15">
      <c r="A66" s="91"/>
      <c r="B66" s="78">
        <v>13</v>
      </c>
      <c r="C66" s="84">
        <v>997260</v>
      </c>
      <c r="D66" s="90" t="s">
        <v>34</v>
      </c>
      <c r="E66" s="90" t="s">
        <v>34</v>
      </c>
      <c r="F66" s="84">
        <v>1060</v>
      </c>
      <c r="G66" s="84">
        <f>2074354720/C66*10</f>
        <v>20800.540681467217</v>
      </c>
      <c r="H66" s="82" t="s">
        <v>0</v>
      </c>
      <c r="I66" s="82" t="s">
        <v>0</v>
      </c>
      <c r="J66" s="108">
        <f>1192440/C66*10</f>
        <v>11.95716262559413</v>
      </c>
      <c r="K66" s="110">
        <f>G66/G66*100</f>
        <v>100</v>
      </c>
      <c r="L66" s="111" t="str">
        <f>IF(H66="-","-",H66/G66*100)</f>
        <v>-</v>
      </c>
      <c r="M66" s="111" t="str">
        <f>IF(I66="-","-",I66/G66*100)</f>
        <v>-</v>
      </c>
      <c r="N66" s="110">
        <f>IF(J66="-","-",J66/G66*100)</f>
        <v>5.7484864498006411E-2</v>
      </c>
    </row>
    <row r="67" spans="1:14" x14ac:dyDescent="0.15">
      <c r="A67" s="92"/>
      <c r="B67" s="88">
        <v>14</v>
      </c>
      <c r="C67" s="86">
        <v>1110640</v>
      </c>
      <c r="D67" s="112" t="s">
        <v>1</v>
      </c>
      <c r="E67" s="112" t="s">
        <v>1</v>
      </c>
      <c r="F67" s="86">
        <v>700</v>
      </c>
      <c r="G67" s="86">
        <f>2076232000/C67*10</f>
        <v>18694.014262047109</v>
      </c>
      <c r="H67" s="93" t="s">
        <v>0</v>
      </c>
      <c r="I67" s="93" t="s">
        <v>0</v>
      </c>
      <c r="J67" s="86">
        <f>341520/C67*10</f>
        <v>3.0749837931282862</v>
      </c>
      <c r="K67" s="113">
        <f>G67/G67*100</f>
        <v>100</v>
      </c>
      <c r="L67" s="114" t="str">
        <f>IF(H67="-","-",H67/G67*100)</f>
        <v>-</v>
      </c>
      <c r="M67" s="114" t="str">
        <f>IF(I67="-","-",I67/G67*100)</f>
        <v>-</v>
      </c>
      <c r="N67" s="113">
        <f>IF(J67="-","-",J67/G67*100)</f>
        <v>1.6449028817588786E-2</v>
      </c>
    </row>
    <row r="68" spans="1:14" x14ac:dyDescent="0.15">
      <c r="C68" s="4" t="s">
        <v>37</v>
      </c>
    </row>
    <row r="69" spans="1:14" x14ac:dyDescent="0.15">
      <c r="C69" s="4" t="s">
        <v>38</v>
      </c>
    </row>
    <row r="70" spans="1:14" x14ac:dyDescent="0.15">
      <c r="C70" s="4" t="s">
        <v>42</v>
      </c>
    </row>
    <row r="71" spans="1:14" x14ac:dyDescent="0.15">
      <c r="C71" s="67" t="s">
        <v>43</v>
      </c>
    </row>
    <row r="72" spans="1:14" x14ac:dyDescent="0.15">
      <c r="C72" s="67" t="s">
        <v>44</v>
      </c>
    </row>
    <row r="73" spans="1:14" x14ac:dyDescent="0.15">
      <c r="C73" s="4" t="s">
        <v>45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180" t="s">
        <v>73</v>
      </c>
      <c r="B1" s="1" t="s">
        <v>46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180"/>
      <c r="B2" s="6"/>
      <c r="C2" s="7"/>
      <c r="D2" s="183" t="s">
        <v>62</v>
      </c>
      <c r="E2" s="183"/>
      <c r="F2" s="183"/>
      <c r="G2" s="183"/>
      <c r="H2" s="183"/>
      <c r="I2" s="183"/>
      <c r="J2" s="183"/>
      <c r="K2" s="183"/>
      <c r="L2" s="184"/>
      <c r="M2" s="185" t="s">
        <v>63</v>
      </c>
      <c r="N2" s="186"/>
      <c r="O2" s="186"/>
      <c r="P2" s="186"/>
      <c r="Q2" s="186"/>
      <c r="R2" s="186"/>
      <c r="S2" s="186"/>
      <c r="T2" s="186"/>
      <c r="U2" s="187"/>
      <c r="V2" s="185" t="s">
        <v>64</v>
      </c>
      <c r="W2" s="186"/>
      <c r="X2" s="186"/>
      <c r="Y2" s="186"/>
      <c r="Z2" s="186"/>
      <c r="AA2" s="186"/>
      <c r="AB2" s="186"/>
      <c r="AC2" s="186"/>
      <c r="AD2" s="187"/>
      <c r="AE2" s="8"/>
      <c r="AF2" s="8"/>
      <c r="AH2" s="9"/>
      <c r="AI2" s="10"/>
      <c r="AJ2" s="11"/>
      <c r="AK2" s="12"/>
      <c r="AL2" s="188" t="s">
        <v>65</v>
      </c>
      <c r="AM2" s="188"/>
      <c r="AN2" s="188"/>
      <c r="AO2" s="13"/>
      <c r="AP2" s="13"/>
      <c r="AQ2" s="14"/>
      <c r="AR2" s="11"/>
      <c r="AS2" s="12"/>
      <c r="AT2" s="188" t="s">
        <v>66</v>
      </c>
      <c r="AU2" s="188"/>
      <c r="AV2" s="188"/>
      <c r="AW2" s="13"/>
      <c r="AX2" s="13"/>
      <c r="AY2" s="14"/>
      <c r="AZ2" s="11"/>
      <c r="BA2" s="12"/>
      <c r="BB2" s="188" t="s">
        <v>67</v>
      </c>
      <c r="BC2" s="188"/>
      <c r="BD2" s="188"/>
      <c r="BE2" s="13"/>
      <c r="BF2" s="13"/>
      <c r="BG2" s="14"/>
    </row>
    <row r="3" spans="1:59" ht="18" customHeight="1" x14ac:dyDescent="0.15">
      <c r="A3" s="180"/>
      <c r="B3" s="15"/>
      <c r="C3" s="16"/>
      <c r="D3" s="17" t="s">
        <v>47</v>
      </c>
      <c r="E3" s="17" t="s">
        <v>48</v>
      </c>
      <c r="F3" s="17" t="s">
        <v>49</v>
      </c>
      <c r="G3" s="17" t="s">
        <v>50</v>
      </c>
      <c r="H3" s="17" t="s">
        <v>51</v>
      </c>
      <c r="I3" s="17" t="s">
        <v>52</v>
      </c>
      <c r="J3" s="17" t="s">
        <v>39</v>
      </c>
      <c r="K3" s="17" t="s">
        <v>40</v>
      </c>
      <c r="L3" s="55" t="s">
        <v>41</v>
      </c>
      <c r="M3" s="55" t="s">
        <v>47</v>
      </c>
      <c r="N3" s="55" t="s">
        <v>48</v>
      </c>
      <c r="O3" s="55" t="s">
        <v>49</v>
      </c>
      <c r="P3" s="55" t="s">
        <v>50</v>
      </c>
      <c r="Q3" s="55" t="s">
        <v>51</v>
      </c>
      <c r="R3" s="55" t="s">
        <v>52</v>
      </c>
      <c r="S3" s="55" t="s">
        <v>39</v>
      </c>
      <c r="T3" s="55" t="s">
        <v>40</v>
      </c>
      <c r="U3" s="55" t="s">
        <v>41</v>
      </c>
      <c r="V3" s="55" t="s">
        <v>47</v>
      </c>
      <c r="W3" s="55" t="s">
        <v>48</v>
      </c>
      <c r="X3" s="55" t="s">
        <v>49</v>
      </c>
      <c r="Y3" s="55" t="s">
        <v>50</v>
      </c>
      <c r="Z3" s="55" t="s">
        <v>51</v>
      </c>
      <c r="AA3" s="55" t="s">
        <v>52</v>
      </c>
      <c r="AB3" s="55" t="s">
        <v>39</v>
      </c>
      <c r="AC3" s="55" t="s">
        <v>40</v>
      </c>
      <c r="AD3" s="55" t="s">
        <v>41</v>
      </c>
      <c r="AE3" s="18"/>
      <c r="AF3" s="18"/>
      <c r="AH3" s="19"/>
      <c r="AI3" s="20"/>
      <c r="AJ3" s="21" t="s">
        <v>68</v>
      </c>
      <c r="AK3" s="22" t="s">
        <v>69</v>
      </c>
      <c r="AL3" s="22" t="s">
        <v>70</v>
      </c>
      <c r="AM3" s="22" t="s">
        <v>47</v>
      </c>
      <c r="AN3" s="22" t="s">
        <v>48</v>
      </c>
      <c r="AO3" s="22" t="s">
        <v>49</v>
      </c>
      <c r="AP3" s="22" t="s">
        <v>50</v>
      </c>
      <c r="AQ3" s="22" t="s">
        <v>51</v>
      </c>
      <c r="AR3" s="22" t="s">
        <v>68</v>
      </c>
      <c r="AS3" s="22" t="s">
        <v>69</v>
      </c>
      <c r="AT3" s="22" t="s">
        <v>70</v>
      </c>
      <c r="AU3" s="22" t="s">
        <v>47</v>
      </c>
      <c r="AV3" s="22" t="s">
        <v>48</v>
      </c>
      <c r="AW3" s="22" t="s">
        <v>49</v>
      </c>
      <c r="AX3" s="22" t="s">
        <v>50</v>
      </c>
      <c r="AY3" s="22" t="s">
        <v>51</v>
      </c>
      <c r="AZ3" s="22" t="s">
        <v>68</v>
      </c>
      <c r="BA3" s="22" t="s">
        <v>69</v>
      </c>
      <c r="BB3" s="22" t="s">
        <v>70</v>
      </c>
      <c r="BC3" s="22" t="s">
        <v>47</v>
      </c>
      <c r="BD3" s="22" t="s">
        <v>48</v>
      </c>
      <c r="BE3" s="22" t="s">
        <v>49</v>
      </c>
      <c r="BF3" s="22" t="s">
        <v>50</v>
      </c>
      <c r="BG3" s="22" t="s">
        <v>51</v>
      </c>
    </row>
    <row r="4" spans="1:59" ht="21" customHeight="1" x14ac:dyDescent="0.15">
      <c r="A4" s="180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180"/>
      <c r="B5" s="181" t="s">
        <v>18</v>
      </c>
      <c r="C5" s="182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189" t="s">
        <v>18</v>
      </c>
      <c r="AI5" s="190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180"/>
      <c r="B6" s="23"/>
      <c r="C6" s="33" t="s">
        <v>53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53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180"/>
      <c r="B7" s="15"/>
      <c r="C7" s="39" t="s">
        <v>54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54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180"/>
      <c r="B8" s="181" t="s">
        <v>55</v>
      </c>
      <c r="C8" s="182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178" t="s">
        <v>55</v>
      </c>
      <c r="AI8" s="179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180"/>
      <c r="B9" s="23"/>
      <c r="C9" s="33" t="s">
        <v>53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53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180"/>
      <c r="B10" s="15"/>
      <c r="C10" s="39" t="s">
        <v>54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54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180"/>
      <c r="B11" s="181" t="s">
        <v>56</v>
      </c>
      <c r="C11" s="182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178" t="s">
        <v>56</v>
      </c>
      <c r="AI11" s="179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180"/>
      <c r="B12" s="23"/>
      <c r="C12" s="33" t="s">
        <v>53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53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180"/>
      <c r="B13" s="15"/>
      <c r="C13" s="39" t="s">
        <v>54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54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180"/>
      <c r="B14" s="181" t="s">
        <v>57</v>
      </c>
      <c r="C14" s="182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178" t="s">
        <v>57</v>
      </c>
      <c r="AI14" s="179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180"/>
      <c r="B15" s="23"/>
      <c r="C15" s="33" t="s">
        <v>53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53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180"/>
      <c r="B16" s="23"/>
      <c r="C16" s="39" t="s">
        <v>54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54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180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180"/>
      <c r="B18" s="23"/>
      <c r="C18" s="48" t="s">
        <v>53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53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180"/>
      <c r="B19" s="23" t="s">
        <v>58</v>
      </c>
      <c r="C19" s="50" t="s">
        <v>54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58</v>
      </c>
      <c r="AI19" s="51" t="s">
        <v>54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180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180"/>
      <c r="B21" s="23"/>
      <c r="C21" s="48" t="s">
        <v>53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53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180"/>
      <c r="B22" s="23"/>
      <c r="C22" s="50" t="s">
        <v>54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54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180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180"/>
      <c r="B24" s="23" t="s">
        <v>59</v>
      </c>
      <c r="C24" s="48" t="s">
        <v>53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59</v>
      </c>
      <c r="AI24" s="49" t="s">
        <v>53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180"/>
      <c r="B25" s="15"/>
      <c r="C25" s="50" t="s">
        <v>54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54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180"/>
      <c r="B26" s="181" t="s">
        <v>60</v>
      </c>
      <c r="C26" s="182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178" t="s">
        <v>60</v>
      </c>
      <c r="AI26" s="179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180"/>
      <c r="B27" s="23"/>
      <c r="C27" s="33" t="s">
        <v>53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53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180"/>
      <c r="B28" s="23"/>
      <c r="C28" s="39" t="s">
        <v>54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54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180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180"/>
      <c r="B30" s="23" t="s">
        <v>58</v>
      </c>
      <c r="C30" s="48" t="s">
        <v>53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58</v>
      </c>
      <c r="AI30" s="49" t="s">
        <v>53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180"/>
      <c r="B31" s="23"/>
      <c r="C31" s="50" t="s">
        <v>54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54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180"/>
      <c r="B32" s="23"/>
      <c r="C32" s="48" t="s">
        <v>61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61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180"/>
      <c r="B33" s="23" t="s">
        <v>59</v>
      </c>
      <c r="C33" s="48" t="s">
        <v>53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59</v>
      </c>
      <c r="AI33" s="49" t="s">
        <v>53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180"/>
      <c r="B34" s="15"/>
      <c r="C34" s="50" t="s">
        <v>54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54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36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BB2:BD2"/>
    <mergeCell ref="B11:C11"/>
    <mergeCell ref="B8:C8"/>
    <mergeCell ref="B5:C5"/>
    <mergeCell ref="AH5:AI5"/>
    <mergeCell ref="AL2:AN2"/>
    <mergeCell ref="AH11:AI11"/>
    <mergeCell ref="AT2:AV2"/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pageSetUpPr fitToPage="1"/>
  </sheetPr>
  <dimension ref="A1:N36"/>
  <sheetViews>
    <sheetView showGridLines="0"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4.25" x14ac:dyDescent="0.15"/>
  <cols>
    <col min="1" max="1" width="8.625" style="115" customWidth="1"/>
    <col min="2" max="2" width="9.125" style="115" bestFit="1" customWidth="1"/>
    <col min="3" max="3" width="7.375" style="115" bestFit="1" customWidth="1"/>
    <col min="4" max="4" width="10.75" style="119" customWidth="1"/>
    <col min="5" max="5" width="8.75" style="119" customWidth="1"/>
    <col min="6" max="6" width="11.625" style="119" customWidth="1"/>
    <col min="7" max="10" width="8.75" style="119" customWidth="1"/>
    <col min="11" max="11" width="11.625" style="119" customWidth="1"/>
    <col min="12" max="12" width="14.75" style="119" customWidth="1"/>
    <col min="13" max="13" width="10.75" style="119" customWidth="1"/>
    <col min="14" max="14" width="9.5" style="115" bestFit="1" customWidth="1"/>
    <col min="15" max="16384" width="9" style="115"/>
  </cols>
  <sheetData>
    <row r="1" spans="1:13" s="168" customFormat="1" ht="18" customHeight="1" x14ac:dyDescent="0.15">
      <c r="A1" s="166" t="s">
        <v>112</v>
      </c>
      <c r="B1" s="166"/>
      <c r="C1" s="166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s="116" customFormat="1" ht="13.5" x14ac:dyDescent="0.15">
      <c r="A2" s="117" t="s">
        <v>109</v>
      </c>
      <c r="B2" s="117"/>
      <c r="C2" s="117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1:13" s="116" customFormat="1" ht="13.5" x14ac:dyDescent="0.15">
      <c r="A3" s="117" t="s">
        <v>110</v>
      </c>
      <c r="B3" s="117"/>
      <c r="C3" s="117"/>
      <c r="D3" s="120"/>
      <c r="E3" s="120"/>
      <c r="F3" s="120"/>
      <c r="G3" s="120"/>
      <c r="H3" s="120"/>
      <c r="I3" s="120"/>
      <c r="J3" s="120"/>
      <c r="K3" s="120"/>
      <c r="L3" s="120"/>
      <c r="M3" s="120"/>
    </row>
    <row r="4" spans="1:13" s="168" customFormat="1" ht="15.95" customHeight="1" thickBot="1" x14ac:dyDescent="0.2">
      <c r="A4" s="169"/>
      <c r="D4" s="167"/>
      <c r="E4" s="167"/>
      <c r="F4" s="167"/>
      <c r="G4" s="167"/>
      <c r="H4" s="167"/>
      <c r="I4" s="167"/>
      <c r="J4" s="167"/>
      <c r="K4" s="167"/>
      <c r="L4" s="167"/>
      <c r="M4" s="170" t="s">
        <v>111</v>
      </c>
    </row>
    <row r="5" spans="1:13" s="171" customFormat="1" ht="44.25" customHeight="1" x14ac:dyDescent="0.15">
      <c r="A5" s="122"/>
      <c r="B5" s="123" t="s">
        <v>77</v>
      </c>
      <c r="C5" s="124" t="s">
        <v>78</v>
      </c>
      <c r="D5" s="125" t="s">
        <v>18</v>
      </c>
      <c r="E5" s="126" t="s">
        <v>101</v>
      </c>
      <c r="F5" s="127" t="s">
        <v>102</v>
      </c>
      <c r="G5" s="126" t="s">
        <v>103</v>
      </c>
      <c r="H5" s="127" t="s">
        <v>104</v>
      </c>
      <c r="I5" s="126" t="s">
        <v>105</v>
      </c>
      <c r="J5" s="127" t="s">
        <v>106</v>
      </c>
      <c r="K5" s="126" t="s">
        <v>107</v>
      </c>
      <c r="L5" s="127" t="s">
        <v>108</v>
      </c>
      <c r="M5" s="128" t="s">
        <v>75</v>
      </c>
    </row>
    <row r="6" spans="1:13" s="171" customFormat="1" ht="17.100000000000001" customHeight="1" thickBot="1" x14ac:dyDescent="0.2">
      <c r="A6" s="129"/>
      <c r="B6" s="130"/>
      <c r="C6" s="131"/>
      <c r="D6" s="132" t="s">
        <v>76</v>
      </c>
      <c r="E6" s="133" t="s">
        <v>76</v>
      </c>
      <c r="F6" s="134" t="s">
        <v>76</v>
      </c>
      <c r="G6" s="133" t="s">
        <v>76</v>
      </c>
      <c r="H6" s="134" t="s">
        <v>76</v>
      </c>
      <c r="I6" s="133" t="s">
        <v>76</v>
      </c>
      <c r="J6" s="134" t="s">
        <v>76</v>
      </c>
      <c r="K6" s="133" t="s">
        <v>76</v>
      </c>
      <c r="L6" s="134" t="s">
        <v>76</v>
      </c>
      <c r="M6" s="135" t="s">
        <v>76</v>
      </c>
    </row>
    <row r="7" spans="1:13" s="116" customFormat="1" ht="16.5" customHeight="1" x14ac:dyDescent="0.15">
      <c r="A7" s="122" t="s">
        <v>79</v>
      </c>
      <c r="B7" s="136" t="s">
        <v>80</v>
      </c>
      <c r="C7" s="137" t="s">
        <v>81</v>
      </c>
      <c r="D7" s="138">
        <v>1958</v>
      </c>
      <c r="E7" s="139">
        <v>3904</v>
      </c>
      <c r="F7" s="140">
        <v>1223</v>
      </c>
      <c r="G7" s="139">
        <v>1755</v>
      </c>
      <c r="H7" s="140">
        <v>2700</v>
      </c>
      <c r="I7" s="139">
        <v>2768</v>
      </c>
      <c r="J7" s="140">
        <v>3005</v>
      </c>
      <c r="K7" s="139">
        <v>2993</v>
      </c>
      <c r="L7" s="140">
        <v>2882</v>
      </c>
      <c r="M7" s="141">
        <v>2355</v>
      </c>
    </row>
    <row r="8" spans="1:13" s="116" customFormat="1" ht="16.5" customHeight="1" x14ac:dyDescent="0.15">
      <c r="A8" s="142" t="s">
        <v>79</v>
      </c>
      <c r="B8" s="143" t="s">
        <v>82</v>
      </c>
      <c r="C8" s="144" t="s">
        <v>83</v>
      </c>
      <c r="D8" s="145">
        <v>2036</v>
      </c>
      <c r="E8" s="146">
        <v>4122</v>
      </c>
      <c r="F8" s="147">
        <v>1252</v>
      </c>
      <c r="G8" s="146">
        <v>1787</v>
      </c>
      <c r="H8" s="147">
        <v>2823</v>
      </c>
      <c r="I8" s="146">
        <v>2800</v>
      </c>
      <c r="J8" s="147">
        <v>3253</v>
      </c>
      <c r="K8" s="146">
        <v>3176</v>
      </c>
      <c r="L8" s="147">
        <v>3039</v>
      </c>
      <c r="M8" s="148">
        <v>2495</v>
      </c>
    </row>
    <row r="9" spans="1:13" s="116" customFormat="1" ht="16.5" customHeight="1" x14ac:dyDescent="0.15">
      <c r="A9" s="142" t="s">
        <v>79</v>
      </c>
      <c r="B9" s="143" t="s">
        <v>84</v>
      </c>
      <c r="C9" s="144" t="s">
        <v>85</v>
      </c>
      <c r="D9" s="145">
        <v>2117</v>
      </c>
      <c r="E9" s="146">
        <v>4219</v>
      </c>
      <c r="F9" s="147">
        <v>1266</v>
      </c>
      <c r="G9" s="146">
        <v>1796</v>
      </c>
      <c r="H9" s="147">
        <v>2976</v>
      </c>
      <c r="I9" s="146">
        <v>2945</v>
      </c>
      <c r="J9" s="147">
        <v>3366</v>
      </c>
      <c r="K9" s="146">
        <v>3285</v>
      </c>
      <c r="L9" s="147">
        <v>3239</v>
      </c>
      <c r="M9" s="148">
        <v>2596</v>
      </c>
    </row>
    <row r="10" spans="1:13" s="116" customFormat="1" ht="16.5" customHeight="1" x14ac:dyDescent="0.15">
      <c r="A10" s="142" t="s">
        <v>79</v>
      </c>
      <c r="B10" s="143" t="s">
        <v>86</v>
      </c>
      <c r="C10" s="144" t="s">
        <v>87</v>
      </c>
      <c r="D10" s="145">
        <v>2163</v>
      </c>
      <c r="E10" s="146">
        <v>4245</v>
      </c>
      <c r="F10" s="147">
        <v>1299</v>
      </c>
      <c r="G10" s="146">
        <v>1826</v>
      </c>
      <c r="H10" s="147">
        <v>3047</v>
      </c>
      <c r="I10" s="146">
        <v>2958</v>
      </c>
      <c r="J10" s="147">
        <v>3359</v>
      </c>
      <c r="K10" s="146">
        <v>3277</v>
      </c>
      <c r="L10" s="147">
        <v>3206</v>
      </c>
      <c r="M10" s="148">
        <v>2692</v>
      </c>
    </row>
    <row r="11" spans="1:13" s="116" customFormat="1" ht="16.5" customHeight="1" x14ac:dyDescent="0.15">
      <c r="A11" s="142" t="s">
        <v>79</v>
      </c>
      <c r="B11" s="143" t="s">
        <v>88</v>
      </c>
      <c r="C11" s="144" t="s">
        <v>89</v>
      </c>
      <c r="D11" s="145">
        <v>2203</v>
      </c>
      <c r="E11" s="146">
        <v>4160</v>
      </c>
      <c r="F11" s="147">
        <v>1315</v>
      </c>
      <c r="G11" s="146">
        <v>1848</v>
      </c>
      <c r="H11" s="147">
        <v>3143</v>
      </c>
      <c r="I11" s="146">
        <v>2984</v>
      </c>
      <c r="J11" s="147">
        <v>3416</v>
      </c>
      <c r="K11" s="146">
        <v>3325</v>
      </c>
      <c r="L11" s="147">
        <v>3208</v>
      </c>
      <c r="M11" s="148">
        <v>2713</v>
      </c>
    </row>
    <row r="12" spans="1:13" s="116" customFormat="1" ht="16.5" customHeight="1" x14ac:dyDescent="0.15">
      <c r="A12" s="142" t="s">
        <v>79</v>
      </c>
      <c r="B12" s="143" t="s">
        <v>90</v>
      </c>
      <c r="C12" s="144" t="s">
        <v>91</v>
      </c>
      <c r="D12" s="145">
        <v>2246</v>
      </c>
      <c r="E12" s="146">
        <v>4323</v>
      </c>
      <c r="F12" s="147">
        <v>1330</v>
      </c>
      <c r="G12" s="146">
        <v>1848</v>
      </c>
      <c r="H12" s="147">
        <v>3194</v>
      </c>
      <c r="I12" s="146">
        <v>2963</v>
      </c>
      <c r="J12" s="147">
        <v>3521</v>
      </c>
      <c r="K12" s="146">
        <v>3315</v>
      </c>
      <c r="L12" s="147">
        <v>3261</v>
      </c>
      <c r="M12" s="148">
        <v>2784</v>
      </c>
    </row>
    <row r="13" spans="1:13" s="116" customFormat="1" ht="16.5" customHeight="1" x14ac:dyDescent="0.15">
      <c r="A13" s="142" t="s">
        <v>79</v>
      </c>
      <c r="B13" s="143" t="s">
        <v>92</v>
      </c>
      <c r="C13" s="144" t="s">
        <v>93</v>
      </c>
      <c r="D13" s="145">
        <v>2338</v>
      </c>
      <c r="E13" s="146">
        <v>4523</v>
      </c>
      <c r="F13" s="147">
        <v>1343</v>
      </c>
      <c r="G13" s="146">
        <v>1865</v>
      </c>
      <c r="H13" s="147">
        <v>3372</v>
      </c>
      <c r="I13" s="146">
        <v>2997</v>
      </c>
      <c r="J13" s="147">
        <v>3616</v>
      </c>
      <c r="K13" s="146">
        <v>3415</v>
      </c>
      <c r="L13" s="147">
        <v>3477</v>
      </c>
      <c r="M13" s="148">
        <v>2910</v>
      </c>
    </row>
    <row r="14" spans="1:13" s="116" customFormat="1" ht="16.5" customHeight="1" x14ac:dyDescent="0.15">
      <c r="A14" s="142" t="s">
        <v>79</v>
      </c>
      <c r="B14" s="143" t="s">
        <v>94</v>
      </c>
      <c r="C14" s="144" t="s">
        <v>95</v>
      </c>
      <c r="D14" s="145">
        <v>2389</v>
      </c>
      <c r="E14" s="146">
        <v>4602</v>
      </c>
      <c r="F14" s="147">
        <v>1373</v>
      </c>
      <c r="G14" s="146">
        <v>1898</v>
      </c>
      <c r="H14" s="147">
        <v>3459</v>
      </c>
      <c r="I14" s="146">
        <v>3097</v>
      </c>
      <c r="J14" s="147">
        <v>3757</v>
      </c>
      <c r="K14" s="146">
        <v>3356</v>
      </c>
      <c r="L14" s="147">
        <v>3460</v>
      </c>
      <c r="M14" s="148">
        <v>2969</v>
      </c>
    </row>
    <row r="15" spans="1:13" s="116" customFormat="1" ht="16.5" customHeight="1" x14ac:dyDescent="0.15">
      <c r="A15" s="142" t="s">
        <v>79</v>
      </c>
      <c r="B15" s="143" t="s">
        <v>96</v>
      </c>
      <c r="C15" s="144" t="s">
        <v>97</v>
      </c>
      <c r="D15" s="145">
        <v>2429</v>
      </c>
      <c r="E15" s="146">
        <v>4677</v>
      </c>
      <c r="F15" s="147">
        <v>1374</v>
      </c>
      <c r="G15" s="146">
        <v>1894</v>
      </c>
      <c r="H15" s="147">
        <v>3513</v>
      </c>
      <c r="I15" s="146">
        <v>3090</v>
      </c>
      <c r="J15" s="147">
        <v>3762</v>
      </c>
      <c r="K15" s="146">
        <v>3406</v>
      </c>
      <c r="L15" s="147">
        <v>3508</v>
      </c>
      <c r="M15" s="148">
        <v>3015</v>
      </c>
    </row>
    <row r="16" spans="1:13" s="116" customFormat="1" ht="16.5" customHeight="1" x14ac:dyDescent="0.15">
      <c r="A16" s="142" t="s">
        <v>79</v>
      </c>
      <c r="B16" s="143" t="s">
        <v>98</v>
      </c>
      <c r="C16" s="144" t="s">
        <v>99</v>
      </c>
      <c r="D16" s="145">
        <v>2421</v>
      </c>
      <c r="E16" s="146">
        <v>4796</v>
      </c>
      <c r="F16" s="147">
        <v>1388</v>
      </c>
      <c r="G16" s="146">
        <v>1844</v>
      </c>
      <c r="H16" s="147">
        <v>3479</v>
      </c>
      <c r="I16" s="146">
        <v>3117</v>
      </c>
      <c r="J16" s="147">
        <v>3862</v>
      </c>
      <c r="K16" s="146">
        <v>3379</v>
      </c>
      <c r="L16" s="147">
        <v>3407</v>
      </c>
      <c r="M16" s="148">
        <v>3082</v>
      </c>
    </row>
    <row r="17" spans="1:14" s="116" customFormat="1" ht="16.5" customHeight="1" x14ac:dyDescent="0.15">
      <c r="A17" s="142" t="s">
        <v>79</v>
      </c>
      <c r="B17" s="143" t="s">
        <v>113</v>
      </c>
      <c r="C17" s="144" t="s">
        <v>114</v>
      </c>
      <c r="D17" s="145">
        <v>2291</v>
      </c>
      <c r="E17" s="146">
        <v>4730</v>
      </c>
      <c r="F17" s="147">
        <v>1412</v>
      </c>
      <c r="G17" s="146">
        <v>1782</v>
      </c>
      <c r="H17" s="147">
        <v>3378</v>
      </c>
      <c r="I17" s="146">
        <v>2707</v>
      </c>
      <c r="J17" s="147">
        <v>3225</v>
      </c>
      <c r="K17" s="146">
        <v>3018</v>
      </c>
      <c r="L17" s="147">
        <v>3353</v>
      </c>
      <c r="M17" s="148">
        <v>2800</v>
      </c>
    </row>
    <row r="18" spans="1:14" s="116" customFormat="1" ht="16.5" customHeight="1" x14ac:dyDescent="0.15">
      <c r="A18" s="142" t="s">
        <v>79</v>
      </c>
      <c r="B18" s="143" t="s">
        <v>115</v>
      </c>
      <c r="C18" s="144" t="s">
        <v>116</v>
      </c>
      <c r="D18" s="145">
        <v>2219</v>
      </c>
      <c r="E18" s="146">
        <v>4755</v>
      </c>
      <c r="F18" s="147">
        <v>1403</v>
      </c>
      <c r="G18" s="146">
        <v>1747</v>
      </c>
      <c r="H18" s="147">
        <v>3201</v>
      </c>
      <c r="I18" s="146">
        <v>2662</v>
      </c>
      <c r="J18" s="147">
        <v>3096</v>
      </c>
      <c r="K18" s="146">
        <v>2930</v>
      </c>
      <c r="L18" s="147">
        <v>3208</v>
      </c>
      <c r="M18" s="148">
        <v>2742</v>
      </c>
    </row>
    <row r="19" spans="1:14" s="116" customFormat="1" ht="16.5" customHeight="1" x14ac:dyDescent="0.15">
      <c r="A19" s="142" t="s">
        <v>79</v>
      </c>
      <c r="B19" s="143" t="s">
        <v>117</v>
      </c>
      <c r="C19" s="144" t="s">
        <v>118</v>
      </c>
      <c r="D19" s="145">
        <v>2535</v>
      </c>
      <c r="E19" s="146">
        <v>5283</v>
      </c>
      <c r="F19" s="147">
        <v>1475</v>
      </c>
      <c r="G19" s="146">
        <v>1914</v>
      </c>
      <c r="H19" s="147">
        <v>3677</v>
      </c>
      <c r="I19" s="146">
        <v>3075</v>
      </c>
      <c r="J19" s="147">
        <v>3800</v>
      </c>
      <c r="K19" s="146">
        <v>3349</v>
      </c>
      <c r="L19" s="147">
        <v>3496</v>
      </c>
      <c r="M19" s="148">
        <v>3049</v>
      </c>
    </row>
    <row r="20" spans="1:14" s="116" customFormat="1" ht="16.5" customHeight="1" x14ac:dyDescent="0.15">
      <c r="A20" s="142" t="s">
        <v>79</v>
      </c>
      <c r="B20" s="143" t="s">
        <v>119</v>
      </c>
      <c r="C20" s="144" t="s">
        <v>120</v>
      </c>
      <c r="D20" s="145">
        <v>2771</v>
      </c>
      <c r="E20" s="146">
        <v>5532</v>
      </c>
      <c r="F20" s="147">
        <v>1471</v>
      </c>
      <c r="G20" s="146">
        <v>1960</v>
      </c>
      <c r="H20" s="147">
        <v>4116</v>
      </c>
      <c r="I20" s="146">
        <v>3412</v>
      </c>
      <c r="J20" s="147">
        <v>4145</v>
      </c>
      <c r="K20" s="146">
        <v>3583</v>
      </c>
      <c r="L20" s="147">
        <v>3618</v>
      </c>
      <c r="M20" s="148">
        <v>3353</v>
      </c>
    </row>
    <row r="21" spans="1:14" s="116" customFormat="1" ht="16.5" customHeight="1" x14ac:dyDescent="0.15">
      <c r="A21" s="149" t="s">
        <v>79</v>
      </c>
      <c r="B21" s="150" t="s">
        <v>121</v>
      </c>
      <c r="C21" s="151" t="s">
        <v>122</v>
      </c>
      <c r="D21" s="158">
        <v>2876</v>
      </c>
      <c r="E21" s="159">
        <v>5632</v>
      </c>
      <c r="F21" s="160">
        <v>1519</v>
      </c>
      <c r="G21" s="159">
        <v>2043</v>
      </c>
      <c r="H21" s="160">
        <v>4240</v>
      </c>
      <c r="I21" s="159">
        <v>3537</v>
      </c>
      <c r="J21" s="160">
        <v>4242</v>
      </c>
      <c r="K21" s="159">
        <v>3795</v>
      </c>
      <c r="L21" s="160">
        <v>3729</v>
      </c>
      <c r="M21" s="161">
        <v>3527</v>
      </c>
    </row>
    <row r="22" spans="1:14" s="118" customFormat="1" ht="16.5" customHeight="1" x14ac:dyDescent="0.15">
      <c r="A22" s="142" t="s">
        <v>100</v>
      </c>
      <c r="B22" s="143" t="s">
        <v>80</v>
      </c>
      <c r="C22" s="144" t="s">
        <v>81</v>
      </c>
      <c r="D22" s="152">
        <v>758</v>
      </c>
      <c r="E22" s="153">
        <v>2177</v>
      </c>
      <c r="F22" s="154">
        <v>758</v>
      </c>
      <c r="G22" s="153">
        <v>800</v>
      </c>
      <c r="H22" s="154">
        <v>807</v>
      </c>
      <c r="I22" s="153">
        <v>718</v>
      </c>
      <c r="J22" s="154">
        <v>717</v>
      </c>
      <c r="K22" s="153">
        <v>1221</v>
      </c>
      <c r="L22" s="154">
        <v>443</v>
      </c>
      <c r="M22" s="155">
        <v>785</v>
      </c>
    </row>
    <row r="23" spans="1:14" s="118" customFormat="1" ht="16.5" customHeight="1" x14ac:dyDescent="0.15">
      <c r="A23" s="142" t="s">
        <v>100</v>
      </c>
      <c r="B23" s="143" t="s">
        <v>82</v>
      </c>
      <c r="C23" s="144" t="s">
        <v>83</v>
      </c>
      <c r="D23" s="152">
        <v>778</v>
      </c>
      <c r="E23" s="153">
        <v>2280</v>
      </c>
      <c r="F23" s="154">
        <v>777</v>
      </c>
      <c r="G23" s="153">
        <v>847</v>
      </c>
      <c r="H23" s="154">
        <v>832</v>
      </c>
      <c r="I23" s="153">
        <v>728</v>
      </c>
      <c r="J23" s="154">
        <v>735</v>
      </c>
      <c r="K23" s="153">
        <v>1232</v>
      </c>
      <c r="L23" s="154">
        <v>452</v>
      </c>
      <c r="M23" s="155">
        <v>803</v>
      </c>
    </row>
    <row r="24" spans="1:14" s="118" customFormat="1" ht="16.5" customHeight="1" x14ac:dyDescent="0.15">
      <c r="A24" s="142" t="s">
        <v>100</v>
      </c>
      <c r="B24" s="143" t="s">
        <v>84</v>
      </c>
      <c r="C24" s="144" t="s">
        <v>85</v>
      </c>
      <c r="D24" s="145">
        <v>810</v>
      </c>
      <c r="E24" s="146">
        <v>2399</v>
      </c>
      <c r="F24" s="147">
        <v>794</v>
      </c>
      <c r="G24" s="146">
        <v>898</v>
      </c>
      <c r="H24" s="147">
        <v>864</v>
      </c>
      <c r="I24" s="146">
        <v>756</v>
      </c>
      <c r="J24" s="147">
        <v>772</v>
      </c>
      <c r="K24" s="146">
        <v>1237</v>
      </c>
      <c r="L24" s="147">
        <v>475</v>
      </c>
      <c r="M24" s="148">
        <v>829</v>
      </c>
      <c r="N24" s="121"/>
    </row>
    <row r="25" spans="1:14" s="118" customFormat="1" ht="16.5" customHeight="1" x14ac:dyDescent="0.15">
      <c r="A25" s="142" t="s">
        <v>100</v>
      </c>
      <c r="B25" s="143" t="s">
        <v>86</v>
      </c>
      <c r="C25" s="144" t="s">
        <v>87</v>
      </c>
      <c r="D25" s="145">
        <v>822</v>
      </c>
      <c r="E25" s="146">
        <v>2470</v>
      </c>
      <c r="F25" s="147">
        <v>791</v>
      </c>
      <c r="G25" s="146">
        <v>894</v>
      </c>
      <c r="H25" s="147">
        <v>867</v>
      </c>
      <c r="I25" s="146">
        <v>778</v>
      </c>
      <c r="J25" s="147">
        <v>775</v>
      </c>
      <c r="K25" s="146">
        <v>1242</v>
      </c>
      <c r="L25" s="147">
        <v>483</v>
      </c>
      <c r="M25" s="148">
        <v>848</v>
      </c>
      <c r="N25" s="121"/>
    </row>
    <row r="26" spans="1:14" s="118" customFormat="1" ht="16.5" customHeight="1" x14ac:dyDescent="0.15">
      <c r="A26" s="142" t="s">
        <v>100</v>
      </c>
      <c r="B26" s="143" t="s">
        <v>88</v>
      </c>
      <c r="C26" s="144" t="s">
        <v>89</v>
      </c>
      <c r="D26" s="145">
        <v>850</v>
      </c>
      <c r="E26" s="146">
        <v>2595</v>
      </c>
      <c r="F26" s="147">
        <v>809</v>
      </c>
      <c r="G26" s="146">
        <v>947</v>
      </c>
      <c r="H26" s="147">
        <v>901</v>
      </c>
      <c r="I26" s="146">
        <v>797</v>
      </c>
      <c r="J26" s="147">
        <v>796</v>
      </c>
      <c r="K26" s="146">
        <v>1241</v>
      </c>
      <c r="L26" s="147">
        <v>495</v>
      </c>
      <c r="M26" s="148">
        <v>874</v>
      </c>
      <c r="N26" s="121"/>
    </row>
    <row r="27" spans="1:14" s="118" customFormat="1" ht="16.5" customHeight="1" x14ac:dyDescent="0.15">
      <c r="A27" s="142" t="s">
        <v>100</v>
      </c>
      <c r="B27" s="143" t="s">
        <v>90</v>
      </c>
      <c r="C27" s="144" t="s">
        <v>91</v>
      </c>
      <c r="D27" s="145">
        <v>866</v>
      </c>
      <c r="E27" s="146">
        <v>2758</v>
      </c>
      <c r="F27" s="147">
        <v>783</v>
      </c>
      <c r="G27" s="146">
        <v>910</v>
      </c>
      <c r="H27" s="147">
        <v>887</v>
      </c>
      <c r="I27" s="146">
        <v>817</v>
      </c>
      <c r="J27" s="147">
        <v>808</v>
      </c>
      <c r="K27" s="146">
        <v>1246</v>
      </c>
      <c r="L27" s="147">
        <v>496</v>
      </c>
      <c r="M27" s="148">
        <v>909</v>
      </c>
      <c r="N27" s="121"/>
    </row>
    <row r="28" spans="1:14" s="118" customFormat="1" ht="16.5" customHeight="1" x14ac:dyDescent="0.15">
      <c r="A28" s="142" t="s">
        <v>100</v>
      </c>
      <c r="B28" s="143" t="s">
        <v>92</v>
      </c>
      <c r="C28" s="144" t="s">
        <v>93</v>
      </c>
      <c r="D28" s="145">
        <v>879</v>
      </c>
      <c r="E28" s="146">
        <v>2931</v>
      </c>
      <c r="F28" s="147">
        <v>778</v>
      </c>
      <c r="G28" s="146">
        <v>909</v>
      </c>
      <c r="H28" s="147">
        <v>897</v>
      </c>
      <c r="I28" s="146">
        <v>836</v>
      </c>
      <c r="J28" s="147">
        <v>799</v>
      </c>
      <c r="K28" s="146">
        <v>1289</v>
      </c>
      <c r="L28" s="147">
        <v>502</v>
      </c>
      <c r="M28" s="148">
        <v>916</v>
      </c>
      <c r="N28" s="121"/>
    </row>
    <row r="29" spans="1:14" s="118" customFormat="1" ht="16.5" customHeight="1" x14ac:dyDescent="0.15">
      <c r="A29" s="142" t="s">
        <v>100</v>
      </c>
      <c r="B29" s="143" t="s">
        <v>94</v>
      </c>
      <c r="C29" s="144" t="s">
        <v>95</v>
      </c>
      <c r="D29" s="145">
        <v>912</v>
      </c>
      <c r="E29" s="146">
        <v>3166</v>
      </c>
      <c r="F29" s="147">
        <v>773</v>
      </c>
      <c r="G29" s="146">
        <v>923</v>
      </c>
      <c r="H29" s="147">
        <v>908</v>
      </c>
      <c r="I29" s="146">
        <v>877</v>
      </c>
      <c r="J29" s="147">
        <v>832</v>
      </c>
      <c r="K29" s="146">
        <v>1172</v>
      </c>
      <c r="L29" s="147">
        <v>520</v>
      </c>
      <c r="M29" s="148">
        <v>953</v>
      </c>
      <c r="N29" s="121"/>
    </row>
    <row r="30" spans="1:14" s="118" customFormat="1" ht="16.5" customHeight="1" x14ac:dyDescent="0.15">
      <c r="A30" s="142" t="s">
        <v>100</v>
      </c>
      <c r="B30" s="143" t="s">
        <v>96</v>
      </c>
      <c r="C30" s="144" t="s">
        <v>97</v>
      </c>
      <c r="D30" s="145">
        <v>949</v>
      </c>
      <c r="E30" s="146">
        <v>3357</v>
      </c>
      <c r="F30" s="147">
        <v>807</v>
      </c>
      <c r="G30" s="146">
        <v>968</v>
      </c>
      <c r="H30" s="147">
        <v>945</v>
      </c>
      <c r="I30" s="146">
        <v>931</v>
      </c>
      <c r="J30" s="147">
        <v>859</v>
      </c>
      <c r="K30" s="146">
        <v>1188</v>
      </c>
      <c r="L30" s="147">
        <v>537</v>
      </c>
      <c r="M30" s="148">
        <v>975</v>
      </c>
      <c r="N30" s="121"/>
    </row>
    <row r="31" spans="1:14" s="118" customFormat="1" ht="16.5" customHeight="1" x14ac:dyDescent="0.15">
      <c r="A31" s="142" t="s">
        <v>100</v>
      </c>
      <c r="B31" s="143" t="s">
        <v>98</v>
      </c>
      <c r="C31" s="144" t="s">
        <v>99</v>
      </c>
      <c r="D31" s="145">
        <v>1002</v>
      </c>
      <c r="E31" s="146">
        <v>3716</v>
      </c>
      <c r="F31" s="147">
        <v>817</v>
      </c>
      <c r="G31" s="146">
        <v>1016</v>
      </c>
      <c r="H31" s="147">
        <v>982</v>
      </c>
      <c r="I31" s="146">
        <v>1108</v>
      </c>
      <c r="J31" s="147">
        <v>882</v>
      </c>
      <c r="K31" s="146">
        <v>1178</v>
      </c>
      <c r="L31" s="147">
        <v>570</v>
      </c>
      <c r="M31" s="148">
        <v>1002</v>
      </c>
      <c r="N31" s="121"/>
    </row>
    <row r="32" spans="1:14" s="118" customFormat="1" ht="16.5" customHeight="1" x14ac:dyDescent="0.15">
      <c r="A32" s="142" t="s">
        <v>100</v>
      </c>
      <c r="B32" s="143" t="s">
        <v>113</v>
      </c>
      <c r="C32" s="144" t="s">
        <v>114</v>
      </c>
      <c r="D32" s="145">
        <v>1028</v>
      </c>
      <c r="E32" s="146">
        <v>3347</v>
      </c>
      <c r="F32" s="147">
        <v>874</v>
      </c>
      <c r="G32" s="146">
        <v>1058</v>
      </c>
      <c r="H32" s="147">
        <v>1018</v>
      </c>
      <c r="I32" s="146">
        <v>1091</v>
      </c>
      <c r="J32" s="147">
        <v>936</v>
      </c>
      <c r="K32" s="146">
        <v>1296</v>
      </c>
      <c r="L32" s="147">
        <v>584</v>
      </c>
      <c r="M32" s="148">
        <v>1020</v>
      </c>
      <c r="N32" s="121"/>
    </row>
    <row r="33" spans="1:14" s="118" customFormat="1" ht="16.5" customHeight="1" x14ac:dyDescent="0.15">
      <c r="A33" s="142" t="s">
        <v>100</v>
      </c>
      <c r="B33" s="143" t="s">
        <v>115</v>
      </c>
      <c r="C33" s="144" t="s">
        <v>116</v>
      </c>
      <c r="D33" s="145">
        <v>1041</v>
      </c>
      <c r="E33" s="146">
        <v>3345</v>
      </c>
      <c r="F33" s="147">
        <v>898</v>
      </c>
      <c r="G33" s="146">
        <v>1069</v>
      </c>
      <c r="H33" s="147">
        <v>1049</v>
      </c>
      <c r="I33" s="146">
        <v>1123</v>
      </c>
      <c r="J33" s="147">
        <v>961</v>
      </c>
      <c r="K33" s="146">
        <v>1255</v>
      </c>
      <c r="L33" s="147">
        <v>589</v>
      </c>
      <c r="M33" s="148">
        <v>1025</v>
      </c>
      <c r="N33" s="121"/>
    </row>
    <row r="34" spans="1:14" s="118" customFormat="1" ht="16.5" customHeight="1" x14ac:dyDescent="0.15">
      <c r="A34" s="142" t="s">
        <v>100</v>
      </c>
      <c r="B34" s="143" t="s">
        <v>117</v>
      </c>
      <c r="C34" s="144" t="s">
        <v>118</v>
      </c>
      <c r="D34" s="145">
        <v>1077</v>
      </c>
      <c r="E34" s="146">
        <v>3461</v>
      </c>
      <c r="F34" s="147">
        <v>922</v>
      </c>
      <c r="G34" s="146">
        <v>1119</v>
      </c>
      <c r="H34" s="147">
        <v>1072</v>
      </c>
      <c r="I34" s="146">
        <v>1099</v>
      </c>
      <c r="J34" s="147">
        <v>986</v>
      </c>
      <c r="K34" s="146">
        <v>1359</v>
      </c>
      <c r="L34" s="147">
        <v>594</v>
      </c>
      <c r="M34" s="148">
        <v>1074</v>
      </c>
      <c r="N34" s="121"/>
    </row>
    <row r="35" spans="1:14" s="118" customFormat="1" ht="16.5" customHeight="1" x14ac:dyDescent="0.15">
      <c r="A35" s="142" t="s">
        <v>100</v>
      </c>
      <c r="B35" s="143" t="s">
        <v>119</v>
      </c>
      <c r="C35" s="144" t="s">
        <v>120</v>
      </c>
      <c r="D35" s="145">
        <v>1106</v>
      </c>
      <c r="E35" s="146">
        <v>3467</v>
      </c>
      <c r="F35" s="147">
        <v>954</v>
      </c>
      <c r="G35" s="146">
        <v>1168</v>
      </c>
      <c r="H35" s="147">
        <v>1109</v>
      </c>
      <c r="I35" s="146">
        <v>1099</v>
      </c>
      <c r="J35" s="147">
        <v>973</v>
      </c>
      <c r="K35" s="146">
        <v>1348</v>
      </c>
      <c r="L35" s="147">
        <v>612</v>
      </c>
      <c r="M35" s="148">
        <v>1107</v>
      </c>
      <c r="N35" s="121"/>
    </row>
    <row r="36" spans="1:14" s="118" customFormat="1" ht="16.5" customHeight="1" thickBot="1" x14ac:dyDescent="0.2">
      <c r="A36" s="129" t="s">
        <v>100</v>
      </c>
      <c r="B36" s="156" t="s">
        <v>121</v>
      </c>
      <c r="C36" s="157" t="s">
        <v>122</v>
      </c>
      <c r="D36" s="162">
        <v>1130</v>
      </c>
      <c r="E36" s="163">
        <v>3480</v>
      </c>
      <c r="F36" s="164">
        <v>986</v>
      </c>
      <c r="G36" s="163">
        <v>1205</v>
      </c>
      <c r="H36" s="164">
        <v>1131</v>
      </c>
      <c r="I36" s="163">
        <v>1129</v>
      </c>
      <c r="J36" s="164">
        <v>973</v>
      </c>
      <c r="K36" s="163">
        <v>1358</v>
      </c>
      <c r="L36" s="164">
        <v>629</v>
      </c>
      <c r="M36" s="165">
        <v>1137</v>
      </c>
      <c r="N36" s="121"/>
    </row>
  </sheetData>
  <phoneticPr fontId="5"/>
  <pageMargins left="0.51181102362204722" right="0.55118110236220474" top="0.6692913385826772" bottom="0.19685039370078741" header="0.62992125984251968" footer="0.86614173228346458"/>
  <pageSetup paperSize="9" scale="95" orientation="landscape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TaxCatchAll xmlns="263dbbe5-076b-4606-a03b-9598f5f2f35a" xsi:nil="true"/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9C1355-797F-4000-BBB0-2F7B99E52B73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C008393-42D3-4F1E-A761-EBE78CD4CF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4DBB96-DAE8-4499-A6ED-BE8FE1BFAA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F-1-2(表２)</vt:lpstr>
      <vt:lpstr>F-1-3(表3) (見直し)</vt:lpstr>
      <vt:lpstr>表６</vt:lpstr>
      <vt:lpstr>'F-1-2(表２)'!Print_Area</vt:lpstr>
      <vt:lpstr>'F-1-3(表3) (見直し)'!Print_Area</vt:lpstr>
      <vt:lpstr>表６!Print_Area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407500</vt:r8>
  </property>
  <property fmtid="{D5CDD505-2E9C-101B-9397-08002B2CF9AE}" pid="3" name="ContentTypeId">
    <vt:lpwstr>0x0101008B655B88F3E2734884314EC405DE2329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