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4" documentId="13_ncr:1_{A925017E-6B29-4A0D-BB3B-F57A18D7A1CC}" xr6:coauthVersionLast="47" xr6:coauthVersionMax="47" xr10:uidLastSave="{D4764518-F4CF-4174-BE34-CB5461CD7813}"/>
  <bookViews>
    <workbookView xWindow="-120" yWindow="-16320" windowWidth="29040" windowHeight="15720" tabRatio="825" firstSheet="2" activeTab="2" xr2:uid="{00000000-000D-0000-FFFF-FFFF00000000}"/>
  </bookViews>
  <sheets>
    <sheet name="F-1-2(表２)" sheetId="2" state="hidden" r:id="rId1"/>
    <sheet name="F-1-3(表3) (見直し)" sheetId="10" state="hidden" r:id="rId2"/>
    <sheet name="表７" sheetId="12" r:id="rId3"/>
  </sheets>
  <definedNames>
    <definedName name="__xlnm.Print_Area_1">#REF!</definedName>
    <definedName name="_xlnm.Print_Area" localSheetId="0">'F-1-2(表２)'!$A$1:$N$63</definedName>
    <definedName name="_xlnm.Print_Area" localSheetId="1">'F-1-3(表3) (見直し)'!$A$1:$AB$34</definedName>
    <definedName name="_xlnm.Print_Area" localSheetId="2">表７!$A$1:$M$36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G19" i="2"/>
  <c r="I19" i="2"/>
  <c r="J19" i="2"/>
  <c r="L19" i="2"/>
  <c r="G20" i="2"/>
  <c r="K20" i="2" s="1"/>
  <c r="J20" i="2"/>
  <c r="L20" i="2"/>
  <c r="M20" i="2"/>
  <c r="G21" i="2"/>
  <c r="K21" i="2" s="1"/>
  <c r="J21" i="2"/>
  <c r="L21" i="2"/>
  <c r="M21" i="2"/>
  <c r="G22" i="2"/>
  <c r="J22" i="2"/>
  <c r="L22" i="2"/>
  <c r="M22" i="2"/>
  <c r="G23" i="2"/>
  <c r="K23" i="2" s="1"/>
  <c r="J23" i="2"/>
  <c r="L23" i="2"/>
  <c r="M23" i="2"/>
  <c r="G24" i="2"/>
  <c r="K24" i="2" s="1"/>
  <c r="J24" i="2"/>
  <c r="L24" i="2"/>
  <c r="M24" i="2"/>
  <c r="G25" i="2"/>
  <c r="K25" i="2" s="1"/>
  <c r="J25" i="2"/>
  <c r="L25" i="2"/>
  <c r="M25" i="2"/>
  <c r="K27" i="2"/>
  <c r="L27" i="2"/>
  <c r="M27" i="2"/>
  <c r="N27" i="2"/>
  <c r="K28" i="2"/>
  <c r="L28" i="2"/>
  <c r="M28" i="2"/>
  <c r="N28" i="2"/>
  <c r="K29" i="2"/>
  <c r="L29" i="2"/>
  <c r="M29" i="2"/>
  <c r="N29" i="2"/>
  <c r="K30" i="2"/>
  <c r="L30" i="2"/>
  <c r="M30" i="2"/>
  <c r="N30" i="2"/>
  <c r="K31" i="2"/>
  <c r="L31" i="2"/>
  <c r="M31" i="2"/>
  <c r="N31" i="2"/>
  <c r="K32" i="2"/>
  <c r="L32" i="2"/>
  <c r="M32" i="2"/>
  <c r="N32" i="2"/>
  <c r="K33" i="2"/>
  <c r="L33" i="2"/>
  <c r="M33" i="2"/>
  <c r="N33" i="2"/>
  <c r="K34" i="2"/>
  <c r="L34" i="2"/>
  <c r="M34" i="2"/>
  <c r="N34" i="2"/>
  <c r="K35" i="2"/>
  <c r="L35" i="2"/>
  <c r="M35" i="2"/>
  <c r="N35" i="2"/>
  <c r="K36" i="2"/>
  <c r="L36" i="2"/>
  <c r="M36" i="2"/>
  <c r="N36" i="2"/>
  <c r="K37" i="2"/>
  <c r="L37" i="2"/>
  <c r="M37" i="2"/>
  <c r="N37" i="2"/>
  <c r="K38" i="2"/>
  <c r="L38" i="2"/>
  <c r="M38" i="2"/>
  <c r="N38" i="2"/>
  <c r="K39" i="2"/>
  <c r="L39" i="2"/>
  <c r="M39" i="2"/>
  <c r="N39" i="2"/>
  <c r="G40" i="2"/>
  <c r="K40" i="2" s="1"/>
  <c r="I40" i="2"/>
  <c r="J40" i="2"/>
  <c r="L40" i="2"/>
  <c r="G41" i="2"/>
  <c r="J41" i="2"/>
  <c r="L41" i="2"/>
  <c r="M41" i="2"/>
  <c r="G42" i="2"/>
  <c r="J42" i="2"/>
  <c r="L42" i="2"/>
  <c r="M42" i="2"/>
  <c r="G43" i="2"/>
  <c r="J43" i="2"/>
  <c r="L43" i="2"/>
  <c r="M43" i="2"/>
  <c r="G44" i="2"/>
  <c r="J44" i="2"/>
  <c r="L44" i="2"/>
  <c r="M44" i="2"/>
  <c r="G45" i="2"/>
  <c r="J45" i="2"/>
  <c r="L45" i="2"/>
  <c r="M45" i="2"/>
  <c r="G46" i="2"/>
  <c r="J46" i="2"/>
  <c r="L46" i="2"/>
  <c r="M46" i="2"/>
  <c r="K48" i="2"/>
  <c r="L48" i="2"/>
  <c r="M48" i="2"/>
  <c r="N48" i="2"/>
  <c r="K49" i="2"/>
  <c r="L49" i="2"/>
  <c r="M49" i="2"/>
  <c r="N49" i="2"/>
  <c r="K50" i="2"/>
  <c r="L50" i="2"/>
  <c r="M50" i="2"/>
  <c r="N50" i="2"/>
  <c r="K51" i="2"/>
  <c r="L51" i="2"/>
  <c r="M51" i="2"/>
  <c r="N51" i="2"/>
  <c r="K52" i="2"/>
  <c r="L52" i="2"/>
  <c r="M52" i="2"/>
  <c r="N52" i="2"/>
  <c r="K53" i="2"/>
  <c r="L53" i="2"/>
  <c r="M53" i="2"/>
  <c r="N53" i="2"/>
  <c r="K54" i="2"/>
  <c r="L54" i="2"/>
  <c r="M54" i="2"/>
  <c r="N54" i="2"/>
  <c r="K55" i="2"/>
  <c r="L55" i="2"/>
  <c r="M55" i="2"/>
  <c r="N55" i="2"/>
  <c r="K56" i="2"/>
  <c r="L56" i="2"/>
  <c r="M56" i="2"/>
  <c r="N56" i="2"/>
  <c r="K57" i="2"/>
  <c r="L57" i="2"/>
  <c r="M57" i="2"/>
  <c r="N57" i="2"/>
  <c r="K58" i="2"/>
  <c r="L58" i="2"/>
  <c r="M58" i="2"/>
  <c r="N58" i="2"/>
  <c r="K59" i="2"/>
  <c r="L59" i="2"/>
  <c r="M59" i="2"/>
  <c r="N59" i="2"/>
  <c r="K60" i="2"/>
  <c r="L60" i="2"/>
  <c r="M60" i="2"/>
  <c r="N60" i="2"/>
  <c r="G61" i="2"/>
  <c r="K61" i="2" s="1"/>
  <c r="I61" i="2"/>
  <c r="J61" i="2"/>
  <c r="L61" i="2"/>
  <c r="G62" i="2"/>
  <c r="K62" i="2" s="1"/>
  <c r="J62" i="2"/>
  <c r="L62" i="2"/>
  <c r="M62" i="2"/>
  <c r="G63" i="2"/>
  <c r="J63" i="2"/>
  <c r="L63" i="2"/>
  <c r="M63" i="2"/>
  <c r="G64" i="2"/>
  <c r="K64" i="2" s="1"/>
  <c r="J64" i="2"/>
  <c r="L64" i="2"/>
  <c r="M64" i="2"/>
  <c r="G65" i="2"/>
  <c r="K65" i="2" s="1"/>
  <c r="J65" i="2"/>
  <c r="L65" i="2"/>
  <c r="M65" i="2"/>
  <c r="G66" i="2"/>
  <c r="K66" i="2" s="1"/>
  <c r="J66" i="2"/>
  <c r="L66" i="2"/>
  <c r="M66" i="2"/>
  <c r="G67" i="2"/>
  <c r="K67" i="2" s="1"/>
  <c r="J67" i="2"/>
  <c r="L67" i="2"/>
  <c r="M67" i="2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U5" i="10"/>
  <c r="AV5" i="10"/>
  <c r="AW5" i="10"/>
  <c r="AY5" i="10"/>
  <c r="BC5" i="10"/>
  <c r="BD5" i="10"/>
  <c r="BE5" i="10"/>
  <c r="BF5" i="10"/>
  <c r="BG5" i="10"/>
  <c r="H6" i="10"/>
  <c r="I6" i="10"/>
  <c r="J6" i="10"/>
  <c r="K6" i="10"/>
  <c r="L6" i="10"/>
  <c r="M6" i="10"/>
  <c r="D6" i="10" s="1"/>
  <c r="N6" i="10"/>
  <c r="E6" i="10" s="1"/>
  <c r="O6" i="10"/>
  <c r="P6" i="10"/>
  <c r="G6" i="10" s="1"/>
  <c r="AM6" i="10"/>
  <c r="AN6" i="10"/>
  <c r="AO6" i="10"/>
  <c r="AP6" i="10"/>
  <c r="AQ6" i="10"/>
  <c r="AR6" i="10"/>
  <c r="AZ6" i="10"/>
  <c r="H7" i="10"/>
  <c r="I7" i="10"/>
  <c r="J7" i="10"/>
  <c r="K7" i="10"/>
  <c r="L7" i="10"/>
  <c r="M7" i="10"/>
  <c r="D7" i="10" s="1"/>
  <c r="N7" i="10"/>
  <c r="E7" i="10" s="1"/>
  <c r="O7" i="10"/>
  <c r="F7" i="10" s="1"/>
  <c r="AM7" i="10"/>
  <c r="AN7" i="10"/>
  <c r="AO7" i="10"/>
  <c r="AQ7" i="10"/>
  <c r="AR7" i="10"/>
  <c r="AZ7" i="10"/>
  <c r="Q8" i="10"/>
  <c r="Z8" i="10"/>
  <c r="AR8" i="10"/>
  <c r="AS8" i="10"/>
  <c r="AT8" i="10"/>
  <c r="AU8" i="10"/>
  <c r="AV8" i="10"/>
  <c r="AW8" i="10"/>
  <c r="AX8" i="10"/>
  <c r="AY8" i="10"/>
  <c r="AZ8" i="10"/>
  <c r="BA8" i="10"/>
  <c r="BB8" i="10"/>
  <c r="BC8" i="10"/>
  <c r="BD8" i="10"/>
  <c r="BE8" i="10"/>
  <c r="BF8" i="10"/>
  <c r="BG8" i="10"/>
  <c r="H9" i="10"/>
  <c r="M9" i="10"/>
  <c r="N9" i="10"/>
  <c r="O9" i="10"/>
  <c r="P9" i="10"/>
  <c r="R9" i="10"/>
  <c r="S9" i="10"/>
  <c r="T9" i="10"/>
  <c r="U9" i="10"/>
  <c r="V9" i="10"/>
  <c r="W9" i="10"/>
  <c r="X9" i="10"/>
  <c r="Y9" i="10"/>
  <c r="AA9" i="10"/>
  <c r="AB9" i="10"/>
  <c r="AC9" i="10"/>
  <c r="AD9" i="10"/>
  <c r="AJ9" i="10"/>
  <c r="AK9" i="10"/>
  <c r="AL9" i="10"/>
  <c r="AM9" i="10"/>
  <c r="AN9" i="10"/>
  <c r="AO9" i="10"/>
  <c r="AP9" i="10"/>
  <c r="AQ9" i="10"/>
  <c r="H10" i="10"/>
  <c r="M10" i="10"/>
  <c r="N10" i="10"/>
  <c r="O10" i="10"/>
  <c r="P10" i="10"/>
  <c r="R10" i="10"/>
  <c r="S10" i="10"/>
  <c r="T10" i="10"/>
  <c r="U10" i="10"/>
  <c r="V10" i="10"/>
  <c r="W10" i="10"/>
  <c r="X10" i="10"/>
  <c r="Y10" i="10"/>
  <c r="AA10" i="10"/>
  <c r="AB10" i="10"/>
  <c r="AC10" i="10"/>
  <c r="AD10" i="10"/>
  <c r="AJ10" i="10"/>
  <c r="AK10" i="10"/>
  <c r="AL10" i="10"/>
  <c r="AM10" i="10"/>
  <c r="AN10" i="10"/>
  <c r="AO10" i="10"/>
  <c r="AP10" i="10"/>
  <c r="AQ10" i="10"/>
  <c r="Q11" i="10"/>
  <c r="R11" i="10"/>
  <c r="S11" i="10"/>
  <c r="T11" i="10"/>
  <c r="U11" i="10"/>
  <c r="Z11" i="10"/>
  <c r="AA11" i="10"/>
  <c r="AB11" i="10"/>
  <c r="AC11" i="10"/>
  <c r="AD11" i="10"/>
  <c r="AR11" i="10"/>
  <c r="AS11" i="10"/>
  <c r="AT11" i="10"/>
  <c r="AU11" i="10"/>
  <c r="AV11" i="10"/>
  <c r="AW11" i="10"/>
  <c r="AX11" i="10"/>
  <c r="AY11" i="10"/>
  <c r="AZ11" i="10"/>
  <c r="BA11" i="10"/>
  <c r="BB11" i="10"/>
  <c r="BC11" i="10"/>
  <c r="BD11" i="10"/>
  <c r="BE11" i="10"/>
  <c r="BF11" i="10"/>
  <c r="BG11" i="10"/>
  <c r="H12" i="10"/>
  <c r="I12" i="10"/>
  <c r="J12" i="10"/>
  <c r="K12" i="10"/>
  <c r="L12" i="10"/>
  <c r="M12" i="10"/>
  <c r="N12" i="10"/>
  <c r="O12" i="10"/>
  <c r="P12" i="10"/>
  <c r="V12" i="10"/>
  <c r="W12" i="10"/>
  <c r="X12" i="10"/>
  <c r="Y12" i="10"/>
  <c r="AJ12" i="10"/>
  <c r="AK12" i="10"/>
  <c r="AL12" i="10"/>
  <c r="AM12" i="10"/>
  <c r="AN12" i="10"/>
  <c r="AO12" i="10"/>
  <c r="AP12" i="10"/>
  <c r="AQ12" i="10"/>
  <c r="H13" i="10"/>
  <c r="I13" i="10"/>
  <c r="J13" i="10"/>
  <c r="K13" i="10"/>
  <c r="L13" i="10"/>
  <c r="M13" i="10"/>
  <c r="N13" i="10"/>
  <c r="O13" i="10"/>
  <c r="P13" i="10"/>
  <c r="V13" i="10"/>
  <c r="W13" i="10"/>
  <c r="X13" i="10"/>
  <c r="Y13" i="10"/>
  <c r="AJ13" i="10"/>
  <c r="AK13" i="10"/>
  <c r="AL13" i="10"/>
  <c r="AM13" i="10"/>
  <c r="AN13" i="10"/>
  <c r="AO13" i="10"/>
  <c r="AP13" i="10"/>
  <c r="AQ13" i="10"/>
  <c r="D14" i="10"/>
  <c r="E14" i="10"/>
  <c r="F14" i="10"/>
  <c r="G14" i="10"/>
  <c r="H14" i="10"/>
  <c r="AR14" i="10"/>
  <c r="AZ14" i="10"/>
  <c r="D15" i="10"/>
  <c r="E15" i="10"/>
  <c r="F15" i="10"/>
  <c r="G15" i="10"/>
  <c r="H15" i="10"/>
  <c r="R15" i="10"/>
  <c r="S15" i="10"/>
  <c r="T15" i="10"/>
  <c r="U15" i="10"/>
  <c r="AA15" i="10"/>
  <c r="AB15" i="10"/>
  <c r="AC15" i="10"/>
  <c r="AD15" i="10"/>
  <c r="AJ15" i="10"/>
  <c r="AS15" i="10"/>
  <c r="AT15" i="10"/>
  <c r="AU15" i="10"/>
  <c r="AV15" i="10"/>
  <c r="AW15" i="10"/>
  <c r="AX15" i="10"/>
  <c r="AY15" i="10"/>
  <c r="BA15" i="10"/>
  <c r="BB15" i="10"/>
  <c r="BC15" i="10"/>
  <c r="BD15" i="10"/>
  <c r="BE15" i="10"/>
  <c r="BF15" i="10"/>
  <c r="BG15" i="10"/>
  <c r="D16" i="10"/>
  <c r="E16" i="10"/>
  <c r="F16" i="10"/>
  <c r="G16" i="10"/>
  <c r="H16" i="10"/>
  <c r="R16" i="10"/>
  <c r="S16" i="10"/>
  <c r="S14" i="10" s="1"/>
  <c r="T16" i="10"/>
  <c r="U16" i="10"/>
  <c r="AA16" i="10"/>
  <c r="AB16" i="10"/>
  <c r="AC16" i="10"/>
  <c r="AD16" i="10"/>
  <c r="AD14" i="10" s="1"/>
  <c r="AJ16" i="10"/>
  <c r="AS16" i="10"/>
  <c r="AT16" i="10"/>
  <c r="AU16" i="10"/>
  <c r="AV16" i="10"/>
  <c r="AW16" i="10"/>
  <c r="AX16" i="10"/>
  <c r="AY16" i="10"/>
  <c r="BA16" i="10"/>
  <c r="BB16" i="10"/>
  <c r="BC16" i="10"/>
  <c r="BC14" i="10" s="1"/>
  <c r="BD16" i="10"/>
  <c r="BE16" i="10"/>
  <c r="BE14" i="10" s="1"/>
  <c r="BF16" i="10"/>
  <c r="BG16" i="10"/>
  <c r="D17" i="10"/>
  <c r="E17" i="10"/>
  <c r="F17" i="10"/>
  <c r="G17" i="10"/>
  <c r="H17" i="10"/>
  <c r="R17" i="10"/>
  <c r="S17" i="10"/>
  <c r="T17" i="10"/>
  <c r="U17" i="10"/>
  <c r="AA17" i="10"/>
  <c r="AB17" i="10"/>
  <c r="AC17" i="10"/>
  <c r="AD17" i="10"/>
  <c r="AS17" i="10"/>
  <c r="AT17" i="10"/>
  <c r="AU17" i="10"/>
  <c r="AV17" i="10"/>
  <c r="AW17" i="10"/>
  <c r="AX17" i="10"/>
  <c r="AY17" i="10"/>
  <c r="BA17" i="10"/>
  <c r="BB17" i="10"/>
  <c r="BC17" i="10"/>
  <c r="BD17" i="10"/>
  <c r="BE17" i="10"/>
  <c r="BF17" i="10"/>
  <c r="BG17" i="10"/>
  <c r="D18" i="10"/>
  <c r="E18" i="10"/>
  <c r="F18" i="10"/>
  <c r="G18" i="10"/>
  <c r="H18" i="10"/>
  <c r="I18" i="10"/>
  <c r="J18" i="10"/>
  <c r="K18" i="10"/>
  <c r="L18" i="10"/>
  <c r="AK18" i="10"/>
  <c r="AL18" i="10"/>
  <c r="AM18" i="10"/>
  <c r="AN18" i="10"/>
  <c r="AO18" i="10"/>
  <c r="AP18" i="10"/>
  <c r="AQ18" i="10"/>
  <c r="D19" i="10"/>
  <c r="E19" i="10"/>
  <c r="F19" i="10"/>
  <c r="G19" i="10"/>
  <c r="H19" i="10"/>
  <c r="I19" i="10"/>
  <c r="J19" i="10"/>
  <c r="K19" i="10"/>
  <c r="L19" i="10"/>
  <c r="AK19" i="10"/>
  <c r="AL19" i="10"/>
  <c r="AM19" i="10"/>
  <c r="AN19" i="10"/>
  <c r="AO19" i="10"/>
  <c r="AP19" i="10"/>
  <c r="AQ19" i="10"/>
  <c r="D20" i="10"/>
  <c r="E20" i="10"/>
  <c r="F20" i="10"/>
  <c r="G20" i="10"/>
  <c r="H20" i="10"/>
  <c r="R20" i="10"/>
  <c r="S20" i="10"/>
  <c r="T20" i="10"/>
  <c r="U20" i="10"/>
  <c r="AA20" i="10"/>
  <c r="AB20" i="10"/>
  <c r="AC20" i="10"/>
  <c r="AD20" i="10"/>
  <c r="AS20" i="10"/>
  <c r="AT20" i="10"/>
  <c r="AU20" i="10"/>
  <c r="AV20" i="10"/>
  <c r="AW20" i="10"/>
  <c r="AX20" i="10"/>
  <c r="AY20" i="10"/>
  <c r="BA20" i="10"/>
  <c r="BB20" i="10"/>
  <c r="BC20" i="10"/>
  <c r="BD20" i="10"/>
  <c r="BE20" i="10"/>
  <c r="BF20" i="10"/>
  <c r="BG20" i="10"/>
  <c r="D21" i="10"/>
  <c r="E21" i="10"/>
  <c r="F21" i="10"/>
  <c r="G21" i="10"/>
  <c r="H21" i="10"/>
  <c r="I21" i="10"/>
  <c r="J21" i="10"/>
  <c r="K21" i="10"/>
  <c r="L21" i="10"/>
  <c r="AK21" i="10"/>
  <c r="AL21" i="10"/>
  <c r="AM21" i="10"/>
  <c r="AN21" i="10"/>
  <c r="AO21" i="10"/>
  <c r="AP21" i="10"/>
  <c r="AQ21" i="10"/>
  <c r="D22" i="10"/>
  <c r="E22" i="10"/>
  <c r="F22" i="10"/>
  <c r="G22" i="10"/>
  <c r="H22" i="10"/>
  <c r="I22" i="10"/>
  <c r="J22" i="10"/>
  <c r="K22" i="10"/>
  <c r="L22" i="10"/>
  <c r="AK22" i="10"/>
  <c r="AL22" i="10"/>
  <c r="AM22" i="10"/>
  <c r="AN22" i="10"/>
  <c r="AO22" i="10"/>
  <c r="AP22" i="10"/>
  <c r="AQ22" i="10"/>
  <c r="D23" i="10"/>
  <c r="E23" i="10"/>
  <c r="F23" i="10"/>
  <c r="G23" i="10"/>
  <c r="H23" i="10"/>
  <c r="R23" i="10"/>
  <c r="S23" i="10"/>
  <c r="T23" i="10"/>
  <c r="U23" i="10"/>
  <c r="AA23" i="10"/>
  <c r="AB23" i="10"/>
  <c r="AC23" i="10"/>
  <c r="AD23" i="10"/>
  <c r="AS23" i="10"/>
  <c r="AT23" i="10"/>
  <c r="AU23" i="10"/>
  <c r="AV23" i="10"/>
  <c r="AW23" i="10"/>
  <c r="AX23" i="10"/>
  <c r="AY23" i="10"/>
  <c r="BA23" i="10"/>
  <c r="BB23" i="10"/>
  <c r="BC23" i="10"/>
  <c r="BD23" i="10"/>
  <c r="BE23" i="10"/>
  <c r="BF23" i="10"/>
  <c r="BG23" i="10"/>
  <c r="D24" i="10"/>
  <c r="E24" i="10"/>
  <c r="F24" i="10"/>
  <c r="G24" i="10"/>
  <c r="H24" i="10"/>
  <c r="I24" i="10"/>
  <c r="J24" i="10"/>
  <c r="K24" i="10"/>
  <c r="L24" i="10"/>
  <c r="AK24" i="10"/>
  <c r="AL24" i="10"/>
  <c r="AM24" i="10"/>
  <c r="AN24" i="10"/>
  <c r="AO24" i="10"/>
  <c r="AP24" i="10"/>
  <c r="AQ24" i="10"/>
  <c r="D25" i="10"/>
  <c r="E25" i="10"/>
  <c r="F25" i="10"/>
  <c r="G25" i="10"/>
  <c r="H25" i="10"/>
  <c r="I25" i="10"/>
  <c r="J25" i="10"/>
  <c r="K25" i="10"/>
  <c r="L25" i="10"/>
  <c r="AK25" i="10"/>
  <c r="AL25" i="10"/>
  <c r="AM25" i="10"/>
  <c r="AN25" i="10"/>
  <c r="AO25" i="10"/>
  <c r="AP25" i="10"/>
  <c r="AQ25" i="10"/>
  <c r="D26" i="10"/>
  <c r="E26" i="10"/>
  <c r="F26" i="10"/>
  <c r="G26" i="10"/>
  <c r="H26" i="10"/>
  <c r="AR26" i="10"/>
  <c r="AZ26" i="10"/>
  <c r="D27" i="10"/>
  <c r="E27" i="10"/>
  <c r="F27" i="10"/>
  <c r="G27" i="10"/>
  <c r="H27" i="10"/>
  <c r="R27" i="10"/>
  <c r="S27" i="10"/>
  <c r="T27" i="10"/>
  <c r="U27" i="10"/>
  <c r="AA27" i="10"/>
  <c r="AB27" i="10"/>
  <c r="AC27" i="10"/>
  <c r="AD27" i="10"/>
  <c r="AJ27" i="10"/>
  <c r="AS27" i="10"/>
  <c r="AT27" i="10"/>
  <c r="AU27" i="10"/>
  <c r="AV27" i="10"/>
  <c r="AW27" i="10"/>
  <c r="AX27" i="10"/>
  <c r="AY27" i="10"/>
  <c r="BA27" i="10"/>
  <c r="BA6" i="10" s="1"/>
  <c r="BB27" i="10"/>
  <c r="BC27" i="10"/>
  <c r="BD27" i="10"/>
  <c r="BE27" i="10"/>
  <c r="BF27" i="10"/>
  <c r="BG27" i="10"/>
  <c r="D28" i="10"/>
  <c r="E28" i="10"/>
  <c r="F28" i="10"/>
  <c r="G28" i="10"/>
  <c r="H28" i="10"/>
  <c r="R28" i="10"/>
  <c r="S28" i="10"/>
  <c r="T28" i="10"/>
  <c r="U28" i="10"/>
  <c r="AA28" i="10"/>
  <c r="AB28" i="10"/>
  <c r="AC28" i="10"/>
  <c r="AD28" i="10"/>
  <c r="AJ28" i="10"/>
  <c r="AS28" i="10"/>
  <c r="AS7" i="10" s="1"/>
  <c r="AT28" i="10"/>
  <c r="AU28" i="10"/>
  <c r="AV28" i="10"/>
  <c r="AV26" i="10" s="1"/>
  <c r="AW28" i="10"/>
  <c r="AX28" i="10"/>
  <c r="AY28" i="10"/>
  <c r="BA28" i="10"/>
  <c r="BB28" i="10"/>
  <c r="BC28" i="10"/>
  <c r="BD28" i="10"/>
  <c r="BE28" i="10"/>
  <c r="BF28" i="10"/>
  <c r="BG28" i="10"/>
  <c r="D29" i="10"/>
  <c r="E29" i="10"/>
  <c r="F29" i="10"/>
  <c r="G29" i="10"/>
  <c r="H29" i="10"/>
  <c r="R29" i="10"/>
  <c r="S29" i="10"/>
  <c r="T29" i="10"/>
  <c r="U29" i="10"/>
  <c r="AA29" i="10"/>
  <c r="AB29" i="10"/>
  <c r="AC29" i="10"/>
  <c r="AD29" i="10"/>
  <c r="AS29" i="10"/>
  <c r="AT29" i="10"/>
  <c r="AU29" i="10"/>
  <c r="AV29" i="10"/>
  <c r="AW29" i="10"/>
  <c r="AX29" i="10"/>
  <c r="AY29" i="10"/>
  <c r="BA29" i="10"/>
  <c r="BB29" i="10"/>
  <c r="BC29" i="10"/>
  <c r="BD29" i="10"/>
  <c r="BE29" i="10"/>
  <c r="BF29" i="10"/>
  <c r="BG29" i="10"/>
  <c r="D30" i="10"/>
  <c r="E30" i="10"/>
  <c r="F30" i="10"/>
  <c r="G30" i="10"/>
  <c r="H30" i="10"/>
  <c r="I30" i="10"/>
  <c r="J30" i="10"/>
  <c r="K30" i="10"/>
  <c r="L30" i="10"/>
  <c r="AK30" i="10"/>
  <c r="AL30" i="10"/>
  <c r="AM30" i="10"/>
  <c r="AN30" i="10"/>
  <c r="AO30" i="10"/>
  <c r="AP30" i="10"/>
  <c r="AQ30" i="10"/>
  <c r="D31" i="10"/>
  <c r="E31" i="10"/>
  <c r="F31" i="10"/>
  <c r="G31" i="10"/>
  <c r="H31" i="10"/>
  <c r="I31" i="10"/>
  <c r="J31" i="10"/>
  <c r="K31" i="10"/>
  <c r="L31" i="10"/>
  <c r="AK31" i="10"/>
  <c r="AL31" i="10"/>
  <c r="AM31" i="10"/>
  <c r="AN31" i="10"/>
  <c r="AO31" i="10"/>
  <c r="AP31" i="10"/>
  <c r="AQ31" i="10"/>
  <c r="D32" i="10"/>
  <c r="E32" i="10"/>
  <c r="F32" i="10"/>
  <c r="G32" i="10"/>
  <c r="H32" i="10"/>
  <c r="R32" i="10"/>
  <c r="S32" i="10"/>
  <c r="T32" i="10"/>
  <c r="U32" i="10"/>
  <c r="AA32" i="10"/>
  <c r="AB32" i="10"/>
  <c r="AC32" i="10"/>
  <c r="AD32" i="10"/>
  <c r="AS32" i="10"/>
  <c r="AT32" i="10"/>
  <c r="AU32" i="10"/>
  <c r="AV32" i="10"/>
  <c r="AW32" i="10"/>
  <c r="AO32" i="10" s="1"/>
  <c r="AX32" i="10"/>
  <c r="AY32" i="10"/>
  <c r="BA32" i="10"/>
  <c r="BB32" i="10"/>
  <c r="BC32" i="10"/>
  <c r="BD32" i="10"/>
  <c r="BF32" i="10"/>
  <c r="BG32" i="10"/>
  <c r="D33" i="10"/>
  <c r="E33" i="10"/>
  <c r="F33" i="10"/>
  <c r="G33" i="10"/>
  <c r="H33" i="10"/>
  <c r="I33" i="10"/>
  <c r="J33" i="10"/>
  <c r="K33" i="10"/>
  <c r="L33" i="10"/>
  <c r="AK33" i="10"/>
  <c r="AL33" i="10"/>
  <c r="AM33" i="10"/>
  <c r="AN33" i="10"/>
  <c r="AO33" i="10"/>
  <c r="AP33" i="10"/>
  <c r="AQ33" i="10"/>
  <c r="D34" i="10"/>
  <c r="E34" i="10"/>
  <c r="F34" i="10"/>
  <c r="G34" i="10"/>
  <c r="H34" i="10"/>
  <c r="I34" i="10"/>
  <c r="J34" i="10"/>
  <c r="K34" i="10"/>
  <c r="L34" i="10"/>
  <c r="AK34" i="10"/>
  <c r="AL34" i="10"/>
  <c r="AM34" i="10"/>
  <c r="AN34" i="10"/>
  <c r="AO34" i="10"/>
  <c r="AP34" i="10"/>
  <c r="AQ34" i="10"/>
  <c r="Q36" i="10"/>
  <c r="Z36" i="10" l="1"/>
  <c r="BA26" i="10"/>
  <c r="BA14" i="10"/>
  <c r="BG26" i="10"/>
  <c r="BG14" i="10"/>
  <c r="U14" i="10"/>
  <c r="AB14" i="10"/>
  <c r="AQ29" i="10"/>
  <c r="AM29" i="10"/>
  <c r="AQ17" i="10"/>
  <c r="AM17" i="10"/>
  <c r="AN29" i="10"/>
  <c r="AP23" i="10"/>
  <c r="AL23" i="10"/>
  <c r="AN17" i="10"/>
  <c r="AD8" i="10"/>
  <c r="L8" i="10" s="1"/>
  <c r="Y8" i="10"/>
  <c r="U8" i="10"/>
  <c r="P8" i="10"/>
  <c r="M61" i="2"/>
  <c r="M40" i="2"/>
  <c r="AO29" i="10"/>
  <c r="AK29" i="10"/>
  <c r="AQ23" i="10"/>
  <c r="AM23" i="10"/>
  <c r="AO17" i="10"/>
  <c r="AK17" i="10"/>
  <c r="AN15" i="10"/>
  <c r="N44" i="2"/>
  <c r="M19" i="2"/>
  <c r="N20" i="2"/>
  <c r="K19" i="2"/>
  <c r="AP29" i="10"/>
  <c r="AJ26" i="10"/>
  <c r="AO23" i="10"/>
  <c r="AK23" i="10"/>
  <c r="AB8" i="10"/>
  <c r="N19" i="2"/>
  <c r="D10" i="10"/>
  <c r="G9" i="10"/>
  <c r="K44" i="2"/>
  <c r="AL29" i="10"/>
  <c r="AN23" i="10"/>
  <c r="AP17" i="10"/>
  <c r="AL17" i="10"/>
  <c r="AJ14" i="10"/>
  <c r="H8" i="10"/>
  <c r="N40" i="2"/>
  <c r="N24" i="2"/>
  <c r="N22" i="2"/>
  <c r="AQ32" i="10"/>
  <c r="AQ15" i="10"/>
  <c r="AO15" i="10"/>
  <c r="AM15" i="10"/>
  <c r="AK15" i="10"/>
  <c r="G13" i="10"/>
  <c r="E13" i="10"/>
  <c r="V11" i="10"/>
  <c r="F12" i="10"/>
  <c r="D12" i="10"/>
  <c r="E9" i="10"/>
  <c r="N65" i="2"/>
  <c r="N63" i="2"/>
  <c r="N46" i="2"/>
  <c r="N45" i="2"/>
  <c r="N42" i="2"/>
  <c r="N41" i="2"/>
  <c r="F10" i="10"/>
  <c r="AC8" i="10"/>
  <c r="AA8" i="10"/>
  <c r="X8" i="10"/>
  <c r="V8" i="10"/>
  <c r="V36" i="10" s="1"/>
  <c r="T8" i="10"/>
  <c r="M8" i="10"/>
  <c r="I32" i="10"/>
  <c r="L29" i="10"/>
  <c r="L28" i="10"/>
  <c r="BD26" i="10"/>
  <c r="AN26" i="10" s="1"/>
  <c r="AY26" i="10"/>
  <c r="AQ26" i="10" s="1"/>
  <c r="AU26" i="10"/>
  <c r="AD26" i="10"/>
  <c r="L26" i="10" s="1"/>
  <c r="U26" i="10"/>
  <c r="J23" i="10"/>
  <c r="I20" i="10"/>
  <c r="L17" i="10"/>
  <c r="L15" i="10"/>
  <c r="AO11" i="10"/>
  <c r="AK11" i="10"/>
  <c r="F9" i="10"/>
  <c r="AO8" i="10"/>
  <c r="AK8" i="10"/>
  <c r="AZ5" i="10"/>
  <c r="O5" i="10"/>
  <c r="F5" i="10" s="1"/>
  <c r="AO5" i="10"/>
  <c r="N67" i="2"/>
  <c r="K63" i="2"/>
  <c r="N61" i="2"/>
  <c r="K46" i="2"/>
  <c r="N43" i="2"/>
  <c r="K42" i="2"/>
  <c r="K22" i="2"/>
  <c r="AK32" i="10"/>
  <c r="AN32" i="10"/>
  <c r="J32" i="10"/>
  <c r="I29" i="10"/>
  <c r="AO28" i="10"/>
  <c r="I28" i="10"/>
  <c r="AA26" i="10"/>
  <c r="R26" i="10"/>
  <c r="I26" i="10" s="1"/>
  <c r="K23" i="10"/>
  <c r="AQ20" i="10"/>
  <c r="AM20" i="10"/>
  <c r="AP20" i="10"/>
  <c r="AL20" i="10"/>
  <c r="J20" i="10"/>
  <c r="I17" i="10"/>
  <c r="AN16" i="10"/>
  <c r="I16" i="10"/>
  <c r="AV14" i="10"/>
  <c r="AA14" i="10"/>
  <c r="I15" i="10"/>
  <c r="D13" i="10"/>
  <c r="Y11" i="10"/>
  <c r="Y36" i="10" s="1"/>
  <c r="P11" i="10"/>
  <c r="P36" i="10" s="1"/>
  <c r="AP11" i="10"/>
  <c r="AL11" i="10"/>
  <c r="K11" i="10"/>
  <c r="L11" i="10"/>
  <c r="H11" i="10"/>
  <c r="I10" i="10"/>
  <c r="L9" i="10"/>
  <c r="AP8" i="10"/>
  <c r="AL8" i="10"/>
  <c r="AQ5" i="10"/>
  <c r="L5" i="10"/>
  <c r="H5" i="10"/>
  <c r="I5" i="10"/>
  <c r="K32" i="10"/>
  <c r="J29" i="10"/>
  <c r="J28" i="10"/>
  <c r="BF26" i="10"/>
  <c r="BB26" i="10"/>
  <c r="AW26" i="10"/>
  <c r="AO26" i="10" s="1"/>
  <c r="AS26" i="10"/>
  <c r="AK26" i="10" s="1"/>
  <c r="AB26" i="10"/>
  <c r="J26" i="10" s="1"/>
  <c r="S26" i="10"/>
  <c r="L23" i="10"/>
  <c r="K20" i="10"/>
  <c r="J17" i="10"/>
  <c r="BB7" i="10"/>
  <c r="BF14" i="10"/>
  <c r="BB14" i="10"/>
  <c r="J15" i="10"/>
  <c r="AQ11" i="10"/>
  <c r="AM11" i="10"/>
  <c r="J10" i="10"/>
  <c r="E10" i="10"/>
  <c r="I9" i="10"/>
  <c r="AQ8" i="10"/>
  <c r="AM8" i="10"/>
  <c r="AM5" i="10"/>
  <c r="AM32" i="10"/>
  <c r="AP32" i="10"/>
  <c r="AL32" i="10"/>
  <c r="L32" i="10"/>
  <c r="K29" i="10"/>
  <c r="AM28" i="10"/>
  <c r="AP28" i="10"/>
  <c r="AL28" i="10"/>
  <c r="K28" i="10"/>
  <c r="BC26" i="10"/>
  <c r="AC26" i="10"/>
  <c r="T26" i="10"/>
  <c r="T36" i="10" s="1"/>
  <c r="I23" i="10"/>
  <c r="AO20" i="10"/>
  <c r="AK20" i="10"/>
  <c r="AN20" i="10"/>
  <c r="L20" i="10"/>
  <c r="K17" i="10"/>
  <c r="AP16" i="10"/>
  <c r="AL16" i="10"/>
  <c r="K16" i="10"/>
  <c r="AX14" i="10"/>
  <c r="AP14" i="10" s="1"/>
  <c r="AT14" i="10"/>
  <c r="AC14" i="10"/>
  <c r="T14" i="10"/>
  <c r="X11" i="10"/>
  <c r="O11" i="10"/>
  <c r="W11" i="10"/>
  <c r="E12" i="10"/>
  <c r="AN11" i="10"/>
  <c r="AJ11" i="10"/>
  <c r="I11" i="10"/>
  <c r="J11" i="10"/>
  <c r="K10" i="10"/>
  <c r="W8" i="10"/>
  <c r="J9" i="10"/>
  <c r="AN8" i="10"/>
  <c r="AJ8" i="10"/>
  <c r="AJ7" i="10"/>
  <c r="AR5" i="10"/>
  <c r="AJ5" i="10" s="1"/>
  <c r="AN5" i="10"/>
  <c r="J5" i="10"/>
  <c r="K5" i="10"/>
  <c r="K26" i="10"/>
  <c r="K14" i="10"/>
  <c r="U36" i="10"/>
  <c r="G8" i="10"/>
  <c r="L14" i="10"/>
  <c r="J14" i="10"/>
  <c r="AA36" i="10"/>
  <c r="AQ28" i="10"/>
  <c r="AP27" i="10"/>
  <c r="AL27" i="10"/>
  <c r="K27" i="10"/>
  <c r="AX26" i="10"/>
  <c r="AT26" i="10"/>
  <c r="AQ16" i="10"/>
  <c r="AM16" i="10"/>
  <c r="L16" i="10"/>
  <c r="AP15" i="10"/>
  <c r="AL15" i="10"/>
  <c r="K15" i="10"/>
  <c r="AY14" i="10"/>
  <c r="AQ14" i="10" s="1"/>
  <c r="AU14" i="10"/>
  <c r="AM14" i="10" s="1"/>
  <c r="M11" i="10"/>
  <c r="D11" i="10" s="1"/>
  <c r="K9" i="10"/>
  <c r="R8" i="10"/>
  <c r="N8" i="10"/>
  <c r="BA7" i="10"/>
  <c r="AK7" i="10" s="1"/>
  <c r="AJ6" i="10"/>
  <c r="K45" i="2"/>
  <c r="K43" i="2"/>
  <c r="K41" i="2"/>
  <c r="AN28" i="10"/>
  <c r="AQ27" i="10"/>
  <c r="AM27" i="10"/>
  <c r="L27" i="10"/>
  <c r="BD14" i="10"/>
  <c r="AN14" i="10" s="1"/>
  <c r="R14" i="10"/>
  <c r="F13" i="10"/>
  <c r="G12" i="10"/>
  <c r="N11" i="10"/>
  <c r="G10" i="10"/>
  <c r="D9" i="10"/>
  <c r="S8" i="10"/>
  <c r="O8" i="10"/>
  <c r="AT7" i="10"/>
  <c r="AL7" i="10" s="1"/>
  <c r="BB6" i="10"/>
  <c r="BB5" i="10" s="1"/>
  <c r="AS6" i="10"/>
  <c r="F6" i="10"/>
  <c r="M5" i="10"/>
  <c r="D5" i="10" s="1"/>
  <c r="AK28" i="10"/>
  <c r="AN27" i="10"/>
  <c r="I27" i="10"/>
  <c r="AO16" i="10"/>
  <c r="AK16" i="10"/>
  <c r="J16" i="10"/>
  <c r="AW14" i="10"/>
  <c r="AO14" i="10" s="1"/>
  <c r="AS14" i="10"/>
  <c r="AK14" i="10" s="1"/>
  <c r="L10" i="10"/>
  <c r="AX7" i="10"/>
  <c r="AT6" i="10"/>
  <c r="N5" i="10"/>
  <c r="E5" i="10" s="1"/>
  <c r="N66" i="2"/>
  <c r="N64" i="2"/>
  <c r="N62" i="2"/>
  <c r="N25" i="2"/>
  <c r="N23" i="2"/>
  <c r="N21" i="2"/>
  <c r="AO27" i="10"/>
  <c r="AK27" i="10"/>
  <c r="J27" i="10"/>
  <c r="AL26" i="10" l="1"/>
  <c r="AB36" i="10"/>
  <c r="I14" i="10"/>
  <c r="AC36" i="10"/>
  <c r="AD36" i="10"/>
  <c r="W36" i="10"/>
  <c r="AM26" i="10"/>
  <c r="AP26" i="10"/>
  <c r="K8" i="10"/>
  <c r="E11" i="10"/>
  <c r="F11" i="10"/>
  <c r="D8" i="10"/>
  <c r="G11" i="10"/>
  <c r="X36" i="10"/>
  <c r="AL14" i="10"/>
  <c r="M36" i="10"/>
  <c r="AL6" i="10"/>
  <c r="AT5" i="10"/>
  <c r="AL5" i="10" s="1"/>
  <c r="AK6" i="10"/>
  <c r="AS5" i="10"/>
  <c r="S36" i="10"/>
  <c r="J8" i="10"/>
  <c r="I8" i="10"/>
  <c r="R36" i="10"/>
  <c r="BA5" i="10"/>
  <c r="P7" i="10"/>
  <c r="AX5" i="10"/>
  <c r="AP5" i="10" s="1"/>
  <c r="AP7" i="10"/>
  <c r="O36" i="10"/>
  <c r="F8" i="10"/>
  <c r="E8" i="10"/>
  <c r="N36" i="10"/>
  <c r="L36" i="10"/>
  <c r="AK5" i="10" l="1"/>
  <c r="G7" i="10"/>
  <c r="P5" i="10"/>
  <c r="G5" i="10" s="1"/>
</calcChain>
</file>

<file path=xl/sharedStrings.xml><?xml version="1.0" encoding="utf-8"?>
<sst xmlns="http://schemas.openxmlformats.org/spreadsheetml/2006/main" count="512" uniqueCount="123">
  <si>
    <t>-</t>
  </si>
  <si>
    <t>-</t>
    <phoneticPr fontId="4"/>
  </si>
  <si>
    <t>件</t>
  </si>
  <si>
    <t>％</t>
  </si>
  <si>
    <t>円</t>
  </si>
  <si>
    <t>％</t>
    <phoneticPr fontId="4"/>
  </si>
  <si>
    <t>35～54</t>
    <phoneticPr fontId="4"/>
  </si>
  <si>
    <t>55～59</t>
    <phoneticPr fontId="4"/>
  </si>
  <si>
    <t>60～64</t>
    <phoneticPr fontId="4"/>
  </si>
  <si>
    <t>65～69</t>
    <phoneticPr fontId="4"/>
  </si>
  <si>
    <t>-</t>
    <phoneticPr fontId="4"/>
  </si>
  <si>
    <t>-</t>
    <phoneticPr fontId="4"/>
  </si>
  <si>
    <t>-</t>
    <phoneticPr fontId="4"/>
  </si>
  <si>
    <t>入</t>
  </si>
  <si>
    <t>診療件数</t>
    <rPh sb="0" eb="2">
      <t>シンリョウ</t>
    </rPh>
    <rPh sb="2" eb="4">
      <t>ケンスウ</t>
    </rPh>
    <phoneticPr fontId="4"/>
  </si>
  <si>
    <t>一件当たり医療費</t>
    <rPh sb="0" eb="2">
      <t>イッケン</t>
    </rPh>
    <rPh sb="2" eb="3">
      <t>ア</t>
    </rPh>
    <rPh sb="5" eb="8">
      <t>イリョウヒ</t>
    </rPh>
    <phoneticPr fontId="4"/>
  </si>
  <si>
    <t>金額</t>
    <rPh sb="0" eb="2">
      <t>キンガク</t>
    </rPh>
    <phoneticPr fontId="4"/>
  </si>
  <si>
    <t>構成比</t>
    <rPh sb="0" eb="3">
      <t>コウセイヒ</t>
    </rPh>
    <phoneticPr fontId="4"/>
  </si>
  <si>
    <t>総数</t>
    <rPh sb="0" eb="2">
      <t>ソウスウ</t>
    </rPh>
    <phoneticPr fontId="4"/>
  </si>
  <si>
    <t>社保負担</t>
    <rPh sb="0" eb="1">
      <t>シャ</t>
    </rPh>
    <rPh sb="1" eb="2">
      <t>ホ</t>
    </rPh>
    <rPh sb="2" eb="4">
      <t>フタン</t>
    </rPh>
    <phoneticPr fontId="4"/>
  </si>
  <si>
    <t>他法負担</t>
    <rPh sb="0" eb="1">
      <t>タ</t>
    </rPh>
    <rPh sb="1" eb="2">
      <t>ホウ</t>
    </rPh>
    <rPh sb="2" eb="4">
      <t>フタン</t>
    </rPh>
    <phoneticPr fontId="4"/>
  </si>
  <si>
    <t>本人負担</t>
    <rPh sb="0" eb="2">
      <t>ホンニン</t>
    </rPh>
    <rPh sb="2" eb="4">
      <t>フタン</t>
    </rPh>
    <phoneticPr fontId="4"/>
  </si>
  <si>
    <t>件</t>
    <rPh sb="0" eb="1">
      <t>ケン</t>
    </rPh>
    <phoneticPr fontId="4"/>
  </si>
  <si>
    <t>円</t>
    <rPh sb="0" eb="1">
      <t>エン</t>
    </rPh>
    <phoneticPr fontId="4"/>
  </si>
  <si>
    <t>昭和40年</t>
    <rPh sb="0" eb="2">
      <t>ショウワ</t>
    </rPh>
    <rPh sb="4" eb="5">
      <t>ネン</t>
    </rPh>
    <phoneticPr fontId="4"/>
  </si>
  <si>
    <t>総</t>
    <rPh sb="0" eb="1">
      <t>ソウ</t>
    </rPh>
    <phoneticPr fontId="4"/>
  </si>
  <si>
    <t>-</t>
    <phoneticPr fontId="4"/>
  </si>
  <si>
    <t>平成元年</t>
    <rPh sb="0" eb="2">
      <t>ヘイセイ</t>
    </rPh>
    <rPh sb="2" eb="4">
      <t>ガンネン</t>
    </rPh>
    <phoneticPr fontId="4"/>
  </si>
  <si>
    <t>数</t>
    <rPh sb="0" eb="1">
      <t>スウ</t>
    </rPh>
    <phoneticPr fontId="4"/>
  </si>
  <si>
    <t>-</t>
    <phoneticPr fontId="4"/>
  </si>
  <si>
    <t>入</t>
    <rPh sb="0" eb="1">
      <t>ニュウ</t>
    </rPh>
    <phoneticPr fontId="4"/>
  </si>
  <si>
    <t>院</t>
    <rPh sb="0" eb="1">
      <t>イン</t>
    </rPh>
    <phoneticPr fontId="4"/>
  </si>
  <si>
    <t>-</t>
    <phoneticPr fontId="4"/>
  </si>
  <si>
    <t>外</t>
    <rPh sb="0" eb="1">
      <t>ガイ</t>
    </rPh>
    <phoneticPr fontId="4"/>
  </si>
  <si>
    <t>-</t>
    <phoneticPr fontId="4"/>
  </si>
  <si>
    <t>作業領域</t>
    <rPh sb="0" eb="2">
      <t>サギョウ</t>
    </rPh>
    <rPh sb="2" eb="4">
      <t>リョウイキ</t>
    </rPh>
    <phoneticPr fontId="4"/>
  </si>
  <si>
    <t>（注）総数には「不詳」を含む。</t>
    <rPh sb="1" eb="2">
      <t>チュウ</t>
    </rPh>
    <rPh sb="3" eb="5">
      <t>ソウスウ</t>
    </rPh>
    <rPh sb="8" eb="10">
      <t>フショウ</t>
    </rPh>
    <rPh sb="12" eb="13">
      <t>フク</t>
    </rPh>
    <phoneticPr fontId="4"/>
  </si>
  <si>
    <t>１表</t>
    <rPh sb="1" eb="2">
      <t>ヒョウ</t>
    </rPh>
    <phoneticPr fontId="4"/>
  </si>
  <si>
    <t>１０年他方なし</t>
    <rPh sb="2" eb="3">
      <t>ネン</t>
    </rPh>
    <rPh sb="3" eb="5">
      <t>タホウ</t>
    </rPh>
    <phoneticPr fontId="4"/>
  </si>
  <si>
    <t>８年</t>
    <rPh sb="1" eb="2">
      <t>ネン</t>
    </rPh>
    <phoneticPr fontId="4"/>
  </si>
  <si>
    <t>９年</t>
    <rPh sb="1" eb="2">
      <t>ネン</t>
    </rPh>
    <phoneticPr fontId="4"/>
  </si>
  <si>
    <t>１０年</t>
    <rPh sb="2" eb="3">
      <t>ネン</t>
    </rPh>
    <phoneticPr fontId="4"/>
  </si>
  <si>
    <t>１件当たり＝決定点数÷件数</t>
    <rPh sb="1" eb="2">
      <t>ケン</t>
    </rPh>
    <rPh sb="2" eb="3">
      <t>ア</t>
    </rPh>
    <rPh sb="6" eb="8">
      <t>ケッテイ</t>
    </rPh>
    <rPh sb="8" eb="10">
      <t>テンスウ</t>
    </rPh>
    <rPh sb="11" eb="13">
      <t>ケンスウ</t>
    </rPh>
    <phoneticPr fontId="4"/>
  </si>
  <si>
    <t>本人負担点数÷総件数＝１件当たり*10</t>
    <rPh sb="0" eb="2">
      <t>ホンニン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</si>
  <si>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他法負担点数÷総件数＝１件当たり*10</t>
    <rPh sb="0" eb="1">
      <t>タ</t>
    </rPh>
    <rPh sb="1" eb="2">
      <t>ホウ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</si>
  <si>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１件＝１０円</t>
    <rPh sb="1" eb="2">
      <t>ケン</t>
    </rPh>
    <rPh sb="5" eb="6">
      <t>エン</t>
    </rPh>
    <phoneticPr fontId="4"/>
  </si>
  <si>
    <t>３　性・年齢階級別一般診療件数の推移</t>
    <rPh sb="2" eb="3">
      <t>セイ</t>
    </rPh>
    <rPh sb="4" eb="6">
      <t>ネンレイ</t>
    </rPh>
    <rPh sb="6" eb="8">
      <t>カイキュウ</t>
    </rPh>
    <rPh sb="8" eb="9">
      <t>ベツ</t>
    </rPh>
    <rPh sb="9" eb="11">
      <t>イッパン</t>
    </rPh>
    <rPh sb="11" eb="13">
      <t>シンリョウ</t>
    </rPh>
    <rPh sb="13" eb="15">
      <t>ケンスウ</t>
    </rPh>
    <rPh sb="16" eb="18">
      <t>スイイ</t>
    </rPh>
    <phoneticPr fontId="4"/>
  </si>
  <si>
    <t>60年</t>
    <rPh sb="2" eb="3">
      <t>ネン</t>
    </rPh>
    <phoneticPr fontId="4"/>
  </si>
  <si>
    <t>２年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</si>
  <si>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</si>
  <si>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</si>
  <si>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６年</t>
    <rPh sb="1" eb="2">
      <t>ネン</t>
    </rPh>
    <phoneticPr fontId="4"/>
  </si>
  <si>
    <t>７年</t>
    <rPh sb="1" eb="2">
      <t>ネン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</si>
  <si>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</si>
  <si>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</si>
  <si>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14歳以下</t>
    <rPh sb="2" eb="3">
      <t>サイ</t>
    </rPh>
    <rPh sb="3" eb="5">
      <t>イカ</t>
    </rPh>
    <phoneticPr fontId="4"/>
  </si>
  <si>
    <t>15歳～34歳</t>
    <rPh sb="2" eb="3">
      <t>サイ</t>
    </rPh>
    <rPh sb="6" eb="7">
      <t>サイ</t>
    </rPh>
    <phoneticPr fontId="4"/>
  </si>
  <si>
    <t>35歳～64歳</t>
    <rPh sb="2" eb="3">
      <t>サイ</t>
    </rPh>
    <rPh sb="6" eb="7">
      <t>サイ</t>
    </rPh>
    <phoneticPr fontId="4"/>
  </si>
  <si>
    <t>再</t>
    <rPh sb="0" eb="1">
      <t>サイ</t>
    </rPh>
    <phoneticPr fontId="4"/>
  </si>
  <si>
    <t>掲</t>
    <rPh sb="0" eb="1">
      <t>ケイ</t>
    </rPh>
    <phoneticPr fontId="4"/>
  </si>
  <si>
    <t>65歳以上</t>
    <rPh sb="2" eb="3">
      <t>サイ</t>
    </rPh>
    <rPh sb="3" eb="5">
      <t>イジョウ</t>
    </rPh>
    <phoneticPr fontId="4"/>
  </si>
  <si>
    <t>70歳以上</t>
    <rPh sb="2" eb="3">
      <t>サイ</t>
    </rPh>
    <rPh sb="3" eb="5">
      <t>イジョウ</t>
    </rPh>
    <phoneticPr fontId="4"/>
  </si>
  <si>
    <t>総　　　　　数</t>
    <rPh sb="0" eb="1">
      <t>フサ</t>
    </rPh>
    <rPh sb="6" eb="7">
      <t>カズ</t>
    </rPh>
    <phoneticPr fontId="4"/>
  </si>
  <si>
    <t>入　　　　　院</t>
    <rPh sb="0" eb="1">
      <t>イ</t>
    </rPh>
    <rPh sb="6" eb="7">
      <t>イン</t>
    </rPh>
    <phoneticPr fontId="4"/>
  </si>
  <si>
    <t>入　　　　　院　　　　　外</t>
    <rPh sb="0" eb="1">
      <t>イ</t>
    </rPh>
    <rPh sb="6" eb="7">
      <t>イン</t>
    </rPh>
    <rPh sb="12" eb="13">
      <t>ガイ</t>
    </rPh>
    <phoneticPr fontId="4"/>
  </si>
  <si>
    <t>総数（件）</t>
    <rPh sb="0" eb="2">
      <t>ソウスウ</t>
    </rPh>
    <rPh sb="3" eb="4">
      <t>ケン</t>
    </rPh>
    <phoneticPr fontId="4"/>
  </si>
  <si>
    <t>入院（件）</t>
    <rPh sb="0" eb="2">
      <t>ニュウイン</t>
    </rPh>
    <rPh sb="3" eb="4">
      <t>ケン</t>
    </rPh>
    <phoneticPr fontId="4"/>
  </si>
  <si>
    <t>入院外（件）</t>
    <rPh sb="0" eb="2">
      <t>ニュウイン</t>
    </rPh>
    <rPh sb="2" eb="3">
      <t>ガイ</t>
    </rPh>
    <rPh sb="4" eb="5">
      <t>ケン</t>
    </rPh>
    <phoneticPr fontId="4"/>
  </si>
  <si>
    <t>45年</t>
    <rPh sb="2" eb="3">
      <t>ネン</t>
    </rPh>
    <phoneticPr fontId="4"/>
  </si>
  <si>
    <t>50年</t>
    <rPh sb="2" eb="3">
      <t>ネン</t>
    </rPh>
    <phoneticPr fontId="4"/>
  </si>
  <si>
    <t>55年</t>
    <rPh sb="2" eb="3">
      <t>ネン</t>
    </rPh>
    <phoneticPr fontId="4"/>
  </si>
  <si>
    <t>昭和45年</t>
    <phoneticPr fontId="4"/>
  </si>
  <si>
    <t>昭和45年</t>
    <rPh sb="0" eb="2">
      <t>ショウワ</t>
    </rPh>
    <rPh sb="4" eb="5">
      <t>ネン</t>
    </rPh>
    <phoneticPr fontId="4"/>
  </si>
  <si>
    <t>-5-</t>
    <phoneticPr fontId="4"/>
  </si>
  <si>
    <t>２　医療費負担区分別一般診療件数・一件当たり医療費の推移</t>
    <rPh sb="2" eb="5">
      <t>イリョウヒ</t>
    </rPh>
    <rPh sb="5" eb="7">
      <t>フタン</t>
    </rPh>
    <rPh sb="7" eb="9">
      <t>クブン</t>
    </rPh>
    <rPh sb="9" eb="10">
      <t>ベツ</t>
    </rPh>
    <rPh sb="10" eb="12">
      <t>イッパン</t>
    </rPh>
    <rPh sb="12" eb="14">
      <t>シンリョウ</t>
    </rPh>
    <rPh sb="14" eb="16">
      <t>ケンスウ</t>
    </rPh>
    <rPh sb="17" eb="19">
      <t>イッケン</t>
    </rPh>
    <rPh sb="19" eb="20">
      <t>ア</t>
    </rPh>
    <rPh sb="22" eb="25">
      <t>イリョウヒ</t>
    </rPh>
    <rPh sb="26" eb="28">
      <t>スイイ</t>
    </rPh>
    <phoneticPr fontId="4"/>
  </si>
  <si>
    <t>その他</t>
    <rPh sb="2" eb="3">
      <t>タ</t>
    </rPh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</si>
  <si>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</si>
  <si>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</si>
  <si>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</si>
  <si>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</si>
  <si>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</si>
  <si>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</si>
  <si>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</si>
  <si>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</si>
  <si>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</si>
  <si>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</si>
  <si>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</si>
  <si>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</si>
  <si>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</si>
  <si>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</si>
  <si>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</si>
  <si>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</si>
  <si>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</si>
  <si>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</si>
  <si>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</si>
  <si>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</si>
  <si>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</si>
  <si>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</si>
  <si>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</si>
  <si>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</si>
  <si>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新生物＜腫瘍＞</t>
    <rPh sb="0" eb="3">
      <t>シンセイブツ</t>
    </rPh>
    <phoneticPr fontId="5"/>
  </si>
  <si>
    <t>精神・行動の障害</t>
    <rPh sb="0" eb="2">
      <t>セイシン</t>
    </rPh>
    <rPh sb="3" eb="5">
      <t>コウドウ</t>
    </rPh>
    <rPh sb="6" eb="8">
      <t>ショウガイ</t>
    </rPh>
    <phoneticPr fontId="4"/>
  </si>
  <si>
    <t>神経系の疾患</t>
    <rPh sb="0" eb="3">
      <t>シンケイケイ</t>
    </rPh>
    <rPh sb="4" eb="6">
      <t>シッカン</t>
    </rPh>
    <phoneticPr fontId="4"/>
  </si>
  <si>
    <t>循環系の疾患</t>
    <rPh sb="0" eb="3">
      <t>ジュンカンケイ</t>
    </rPh>
    <rPh sb="4" eb="6">
      <t>シッカン</t>
    </rPh>
    <phoneticPr fontId="4"/>
  </si>
  <si>
    <t>呼吸系の疾患</t>
    <rPh sb="0" eb="3">
      <t>コキュウケイ</t>
    </rPh>
    <rPh sb="4" eb="6">
      <t>シッカン</t>
    </rPh>
    <phoneticPr fontId="4"/>
  </si>
  <si>
    <t>消化系の疾患</t>
    <rPh sb="0" eb="3">
      <t>ショウカケイ</t>
    </rPh>
    <rPh sb="4" eb="6">
      <t>シッカン</t>
    </rPh>
    <phoneticPr fontId="4"/>
  </si>
  <si>
    <t>尿路性器系の疾患</t>
    <rPh sb="0" eb="2">
      <t>ニョウロ</t>
    </rPh>
    <rPh sb="2" eb="4">
      <t>セイキ</t>
    </rPh>
    <rPh sb="4" eb="5">
      <t>ケイ</t>
    </rPh>
    <rPh sb="6" eb="8">
      <t>シッカン</t>
    </rPh>
    <phoneticPr fontId="4"/>
  </si>
  <si>
    <t>筋骨格系及び結合組織の疾患</t>
    <rPh sb="0" eb="1">
      <t>スジ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4"/>
  </si>
  <si>
    <t>（点）</t>
    <rPh sb="1" eb="2">
      <t>テン</t>
    </rPh>
    <phoneticPr fontId="5"/>
  </si>
  <si>
    <t>（注１）電子レセプトのみを集計対象としている。</t>
    <phoneticPr fontId="5"/>
  </si>
  <si>
    <t>（注２）掲載の数値は四捨五入のため、内訳の合計が総数に合わない場合がある。</t>
    <phoneticPr fontId="5"/>
  </si>
  <si>
    <t>表７　一般診療の１件当たり点数，入院－入院外・傷病分類・年次別</t>
    <rPh sb="0" eb="1">
      <t>ヒョウ</t>
    </rPh>
    <rPh sb="3" eb="5">
      <t>イッパン</t>
    </rPh>
    <rPh sb="5" eb="7">
      <t>シンリョウ</t>
    </rPh>
    <rPh sb="9" eb="10">
      <t>ケン</t>
    </rPh>
    <rPh sb="10" eb="11">
      <t>ア</t>
    </rPh>
    <rPh sb="13" eb="15">
      <t>テンスウ</t>
    </rPh>
    <rPh sb="16" eb="18">
      <t>ニュウイン</t>
    </rPh>
    <rPh sb="19" eb="21">
      <t>ニュウイン</t>
    </rPh>
    <rPh sb="21" eb="22">
      <t>ガイ</t>
    </rPh>
    <rPh sb="23" eb="25">
      <t>ショウビョウ</t>
    </rPh>
    <rPh sb="25" eb="27">
      <t>ブンルイ</t>
    </rPh>
    <rPh sb="28" eb="31">
      <t>ネンジベツ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</si>
  <si>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5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</si>
  <si>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</si>
  <si>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</si>
  <si>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</si>
  <si>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</si>
  <si>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</si>
  <si>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</si>
  <si>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令和７年</t>
    <rPh sb="0" eb="2">
      <t>レイワ</t>
    </rPh>
    <rPh sb="3" eb="4">
      <t>ネン</t>
    </rPh>
    <phoneticPr fontId="4"/>
  </si>
  <si>
    <t>2025年</t>
    <rPh sb="4" eb="5">
      <t>ネン</t>
    </rPh>
    <phoneticPr fontId="4"/>
  </si>
  <si>
    <t>令和６年</t>
  </si>
  <si>
    <t>2024年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</si>
</sst>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.0_ "/>
    <numFmt numFmtId="178" formatCode="0_ "/>
    <numFmt numFmtId="179" formatCode="0.0_ "/>
    <numFmt numFmtId="180" formatCode="0.0_);[Red]\(0.0\)"/>
  </numFmts>
  <fonts count="24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7" fillId="0" borderId="0">
      <alignment vertical="center"/>
    </xf>
    <xf numFmtId="0" fontId="18" fillId="0" borderId="0">
      <alignment vertical="center"/>
    </xf>
    <xf numFmtId="9" fontId="6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8" fillId="0" borderId="0"/>
    <xf numFmtId="0" fontId="6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189">
    <xf numFmtId="0" fontId="0" fillId="0" borderId="0" xfId="0"/>
    <xf numFmtId="0" fontId="7" fillId="2" borderId="0" xfId="0" applyFont="1" applyFill="1" applyAlignment="1">
      <alignment vertical="top"/>
    </xf>
    <xf numFmtId="0" fontId="7" fillId="2" borderId="0" xfId="0" applyFont="1" applyFill="1"/>
    <xf numFmtId="0" fontId="6" fillId="2" borderId="0" xfId="0" applyFont="1" applyFill="1"/>
    <xf numFmtId="0" fontId="6" fillId="0" borderId="0" xfId="0" applyFont="1"/>
    <xf numFmtId="0" fontId="6" fillId="3" borderId="0" xfId="0" applyFont="1" applyFill="1"/>
    <xf numFmtId="0" fontId="7" fillId="2" borderId="1" xfId="0" applyFont="1" applyFill="1" applyBorder="1"/>
    <xf numFmtId="0" fontId="7" fillId="2" borderId="2" xfId="0" applyFont="1" applyFill="1" applyBorder="1"/>
    <xf numFmtId="0" fontId="8" fillId="2" borderId="0" xfId="0" applyFont="1" applyFill="1"/>
    <xf numFmtId="0" fontId="6" fillId="3" borderId="1" xfId="0" applyFont="1" applyFill="1" applyBorder="1"/>
    <xf numFmtId="0" fontId="6" fillId="3" borderId="2" xfId="0" applyFont="1" applyFill="1" applyBorder="1"/>
    <xf numFmtId="0" fontId="6" fillId="3" borderId="3" xfId="0" applyFont="1" applyFill="1" applyBorder="1"/>
    <xf numFmtId="0" fontId="6" fillId="3" borderId="4" xfId="0" applyFont="1" applyFill="1" applyBorder="1"/>
    <xf numFmtId="0" fontId="6" fillId="3" borderId="4" xfId="0" applyFont="1" applyFill="1" applyBorder="1" applyAlignment="1">
      <alignment horizontal="distributed"/>
    </xf>
    <xf numFmtId="0" fontId="6" fillId="3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7" fillId="2" borderId="8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6" fillId="3" borderId="6" xfId="0" applyFont="1" applyFill="1" applyBorder="1"/>
    <xf numFmtId="0" fontId="6" fillId="3" borderId="7" xfId="0" applyFont="1" applyFill="1" applyBorder="1"/>
    <xf numFmtId="0" fontId="6" fillId="3" borderId="3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7" fillId="2" borderId="9" xfId="0" applyFont="1" applyFill="1" applyBorder="1"/>
    <xf numFmtId="0" fontId="7" fillId="2" borderId="10" xfId="0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0" fontId="6" fillId="3" borderId="9" xfId="0" applyFont="1" applyFill="1" applyBorder="1"/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76" fontId="7" fillId="2" borderId="11" xfId="0" applyNumberFormat="1" applyFont="1" applyFill="1" applyBorder="1" applyAlignment="1">
      <alignment horizontal="right"/>
    </xf>
    <xf numFmtId="176" fontId="9" fillId="2" borderId="0" xfId="0" applyNumberFormat="1" applyFont="1" applyFill="1" applyAlignment="1">
      <alignment horizontal="right"/>
    </xf>
    <xf numFmtId="176" fontId="6" fillId="3" borderId="9" xfId="0" applyNumberFormat="1" applyFont="1" applyFill="1" applyBorder="1" applyAlignment="1">
      <alignment horizontal="right"/>
    </xf>
    <xf numFmtId="176" fontId="6" fillId="3" borderId="10" xfId="0" applyNumberFormat="1" applyFont="1" applyFill="1" applyBorder="1" applyAlignment="1">
      <alignment horizontal="right"/>
    </xf>
    <xf numFmtId="0" fontId="7" fillId="2" borderId="0" xfId="0" applyFont="1" applyFill="1" applyAlignment="1">
      <alignment horizontal="center"/>
    </xf>
    <xf numFmtId="176" fontId="7" fillId="2" borderId="11" xfId="0" applyNumberFormat="1" applyFont="1" applyFill="1" applyBorder="1" applyAlignment="1" applyProtection="1">
      <alignment horizontal="right"/>
      <protection locked="0"/>
    </xf>
    <xf numFmtId="176" fontId="9" fillId="2" borderId="0" xfId="0" applyNumberFormat="1" applyFont="1" applyFill="1" applyAlignment="1" applyProtection="1">
      <alignment horizontal="right"/>
      <protection locked="0"/>
    </xf>
    <xf numFmtId="0" fontId="6" fillId="3" borderId="0" xfId="0" applyFont="1" applyFill="1" applyAlignment="1">
      <alignment horizontal="center"/>
    </xf>
    <xf numFmtId="176" fontId="6" fillId="3" borderId="9" xfId="0" applyNumberFormat="1" applyFont="1" applyFill="1" applyBorder="1" applyAlignment="1" applyProtection="1">
      <alignment horizontal="right"/>
      <protection locked="0"/>
    </xf>
    <xf numFmtId="176" fontId="6" fillId="3" borderId="11" xfId="0" applyNumberFormat="1" applyFont="1" applyFill="1" applyBorder="1" applyAlignment="1" applyProtection="1">
      <alignment horizontal="right"/>
      <protection locked="0"/>
    </xf>
    <xf numFmtId="0" fontId="7" fillId="2" borderId="12" xfId="0" applyFont="1" applyFill="1" applyBorder="1" applyAlignment="1">
      <alignment horizontal="center"/>
    </xf>
    <xf numFmtId="176" fontId="7" fillId="2" borderId="13" xfId="0" applyNumberFormat="1" applyFont="1" applyFill="1" applyBorder="1" applyAlignment="1" applyProtection="1">
      <alignment horizontal="right"/>
      <protection locked="0"/>
    </xf>
    <xf numFmtId="0" fontId="6" fillId="3" borderId="12" xfId="0" applyFont="1" applyFill="1" applyBorder="1" applyAlignment="1">
      <alignment horizontal="center"/>
    </xf>
    <xf numFmtId="176" fontId="6" fillId="3" borderId="6" xfId="0" applyNumberFormat="1" applyFont="1" applyFill="1" applyBorder="1" applyAlignment="1" applyProtection="1">
      <alignment horizontal="right"/>
      <protection locked="0"/>
    </xf>
    <xf numFmtId="176" fontId="6" fillId="3" borderId="13" xfId="0" applyNumberFormat="1" applyFont="1" applyFill="1" applyBorder="1" applyAlignment="1" applyProtection="1">
      <alignment horizontal="right"/>
      <protection locked="0"/>
    </xf>
    <xf numFmtId="176" fontId="6" fillId="3" borderId="11" xfId="0" applyNumberFormat="1" applyFont="1" applyFill="1" applyBorder="1" applyAlignment="1">
      <alignment horizontal="right"/>
    </xf>
    <xf numFmtId="176" fontId="7" fillId="2" borderId="13" xfId="0" applyNumberFormat="1" applyFont="1" applyFill="1" applyBorder="1" applyAlignment="1">
      <alignment horizontal="right"/>
    </xf>
    <xf numFmtId="176" fontId="6" fillId="3" borderId="6" xfId="0" applyNumberFormat="1" applyFont="1" applyFill="1" applyBorder="1" applyAlignment="1">
      <alignment horizontal="right"/>
    </xf>
    <xf numFmtId="176" fontId="6" fillId="3" borderId="13" xfId="0" applyNumberFormat="1" applyFont="1" applyFill="1" applyBorder="1" applyAlignment="1">
      <alignment horizontal="right"/>
    </xf>
    <xf numFmtId="0" fontId="7" fillId="2" borderId="11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7" fillId="0" borderId="0" xfId="0" applyFont="1"/>
    <xf numFmtId="0" fontId="7" fillId="0" borderId="0" xfId="0" quotePrefix="1" applyFont="1"/>
    <xf numFmtId="0" fontId="10" fillId="2" borderId="0" xfId="0" applyFont="1" applyFill="1"/>
    <xf numFmtId="0" fontId="10" fillId="2" borderId="8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right"/>
    </xf>
    <xf numFmtId="0" fontId="10" fillId="2" borderId="1" xfId="0" applyFont="1" applyFill="1" applyBorder="1" applyAlignment="1">
      <alignment horizontal="right"/>
    </xf>
    <xf numFmtId="176" fontId="10" fillId="2" borderId="11" xfId="0" applyNumberFormat="1" applyFont="1" applyFill="1" applyBorder="1" applyAlignment="1">
      <alignment horizontal="right"/>
    </xf>
    <xf numFmtId="176" fontId="10" fillId="2" borderId="9" xfId="0" applyNumberFormat="1" applyFont="1" applyFill="1" applyBorder="1" applyAlignment="1">
      <alignment horizontal="right"/>
    </xf>
    <xf numFmtId="176" fontId="10" fillId="2" borderId="11" xfId="0" applyNumberFormat="1" applyFont="1" applyFill="1" applyBorder="1" applyAlignment="1" applyProtection="1">
      <alignment horizontal="right"/>
      <protection locked="0"/>
    </xf>
    <xf numFmtId="176" fontId="10" fillId="2" borderId="9" xfId="0" applyNumberFormat="1" applyFont="1" applyFill="1" applyBorder="1" applyAlignment="1" applyProtection="1">
      <alignment horizontal="right"/>
      <protection locked="0"/>
    </xf>
    <xf numFmtId="176" fontId="10" fillId="2" borderId="13" xfId="0" applyNumberFormat="1" applyFont="1" applyFill="1" applyBorder="1" applyAlignment="1" applyProtection="1">
      <alignment horizontal="right"/>
      <protection locked="0"/>
    </xf>
    <xf numFmtId="176" fontId="10" fillId="2" borderId="6" xfId="0" applyNumberFormat="1" applyFont="1" applyFill="1" applyBorder="1" applyAlignment="1" applyProtection="1">
      <alignment horizontal="right"/>
      <protection locked="0"/>
    </xf>
    <xf numFmtId="176" fontId="10" fillId="2" borderId="13" xfId="0" applyNumberFormat="1" applyFont="1" applyFill="1" applyBorder="1" applyAlignment="1">
      <alignment horizontal="right"/>
    </xf>
    <xf numFmtId="176" fontId="10" fillId="2" borderId="6" xfId="0" applyNumberFormat="1" applyFont="1" applyFill="1" applyBorder="1" applyAlignment="1">
      <alignment horizontal="right"/>
    </xf>
    <xf numFmtId="0" fontId="10" fillId="0" borderId="0" xfId="0" applyFont="1"/>
    <xf numFmtId="0" fontId="11" fillId="0" borderId="0" xfId="0" applyFont="1"/>
    <xf numFmtId="0" fontId="12" fillId="0" borderId="0" xfId="0" applyFont="1"/>
    <xf numFmtId="176" fontId="13" fillId="0" borderId="0" xfId="0" applyNumberFormat="1" applyFont="1"/>
    <xf numFmtId="176" fontId="13" fillId="2" borderId="9" xfId="0" applyNumberFormat="1" applyFont="1" applyFill="1" applyBorder="1" applyAlignment="1" applyProtection="1">
      <alignment horizontal="right"/>
      <protection locked="0"/>
    </xf>
    <xf numFmtId="0" fontId="15" fillId="2" borderId="0" xfId="0" applyFont="1" applyFill="1" applyAlignment="1">
      <alignment vertical="top"/>
    </xf>
    <xf numFmtId="0" fontId="6" fillId="2" borderId="1" xfId="0" applyFont="1" applyFill="1" applyBorder="1"/>
    <xf numFmtId="0" fontId="6" fillId="2" borderId="2" xfId="0" applyFont="1" applyFill="1" applyBorder="1"/>
    <xf numFmtId="0" fontId="6" fillId="2" borderId="9" xfId="0" applyFont="1" applyFill="1" applyBorder="1"/>
    <xf numFmtId="0" fontId="6" fillId="2" borderId="11" xfId="0" applyFont="1" applyFill="1" applyBorder="1" applyAlignment="1">
      <alignment vertical="center"/>
    </xf>
    <xf numFmtId="0" fontId="6" fillId="2" borderId="6" xfId="0" applyFont="1" applyFill="1" applyBorder="1"/>
    <xf numFmtId="0" fontId="6" fillId="2" borderId="9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 vertical="center"/>
    </xf>
    <xf numFmtId="177" fontId="6" fillId="2" borderId="11" xfId="0" applyNumberFormat="1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center" vertical="center"/>
    </xf>
    <xf numFmtId="177" fontId="6" fillId="2" borderId="13" xfId="0" applyNumberFormat="1" applyFont="1" applyFill="1" applyBorder="1" applyAlignment="1">
      <alignment horizontal="right" vertical="center"/>
    </xf>
    <xf numFmtId="176" fontId="6" fillId="2" borderId="11" xfId="0" applyNumberFormat="1" applyFont="1" applyFill="1" applyBorder="1" applyAlignment="1">
      <alignment horizontal="right" vertical="center"/>
    </xf>
    <xf numFmtId="177" fontId="6" fillId="0" borderId="11" xfId="0" applyNumberFormat="1" applyFont="1" applyBorder="1"/>
    <xf numFmtId="176" fontId="6" fillId="0" borderId="11" xfId="0" applyNumberFormat="1" applyFont="1" applyBorder="1"/>
    <xf numFmtId="179" fontId="6" fillId="0" borderId="11" xfId="0" applyNumberFormat="1" applyFont="1" applyBorder="1"/>
    <xf numFmtId="176" fontId="6" fillId="0" borderId="13" xfId="0" applyNumberFormat="1" applyFont="1" applyBorder="1"/>
    <xf numFmtId="0" fontId="6" fillId="2" borderId="11" xfId="0" applyFont="1" applyFill="1" applyBorder="1" applyAlignment="1">
      <alignment horizontal="right" vertical="center"/>
    </xf>
    <xf numFmtId="0" fontId="6" fillId="0" borderId="13" xfId="0" applyFont="1" applyBorder="1" applyAlignment="1">
      <alignment horizontal="center"/>
    </xf>
    <xf numFmtId="176" fontId="6" fillId="2" borderId="13" xfId="0" applyNumberFormat="1" applyFont="1" applyFill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/>
    </xf>
    <xf numFmtId="0" fontId="6" fillId="0" borderId="11" xfId="0" applyFont="1" applyBorder="1"/>
    <xf numFmtId="0" fontId="6" fillId="0" borderId="13" xfId="0" applyFont="1" applyBorder="1"/>
    <xf numFmtId="176" fontId="6" fillId="0" borderId="13" xfId="0" applyNumberFormat="1" applyFont="1" applyBorder="1" applyAlignment="1">
      <alignment horizontal="right"/>
    </xf>
    <xf numFmtId="0" fontId="6" fillId="2" borderId="3" xfId="0" applyFont="1" applyFill="1" applyBorder="1"/>
    <xf numFmtId="0" fontId="6" fillId="2" borderId="5" xfId="0" applyFont="1" applyFill="1" applyBorder="1"/>
    <xf numFmtId="0" fontId="6" fillId="2" borderId="10" xfId="0" applyFont="1" applyFill="1" applyBorder="1" applyAlignment="1">
      <alignment vertical="center"/>
    </xf>
    <xf numFmtId="0" fontId="6" fillId="2" borderId="0" xfId="0" applyFont="1" applyFill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176" fontId="6" fillId="2" borderId="12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distributed"/>
    </xf>
    <xf numFmtId="0" fontId="6" fillId="2" borderId="14" xfId="0" applyFont="1" applyFill="1" applyBorder="1" applyAlignment="1">
      <alignment horizontal="distributed"/>
    </xf>
    <xf numFmtId="0" fontId="6" fillId="2" borderId="3" xfId="0" applyFont="1" applyFill="1" applyBorder="1" applyAlignment="1">
      <alignment horizontal="distributed"/>
    </xf>
    <xf numFmtId="0" fontId="6" fillId="2" borderId="8" xfId="0" applyFont="1" applyFill="1" applyBorder="1" applyAlignment="1">
      <alignment horizontal="distributed"/>
    </xf>
    <xf numFmtId="0" fontId="6" fillId="2" borderId="10" xfId="0" applyFont="1" applyFill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0" fontId="6" fillId="2" borderId="6" xfId="0" applyFont="1" applyFill="1" applyBorder="1" applyAlignment="1">
      <alignment horizontal="center"/>
    </xf>
    <xf numFmtId="176" fontId="6" fillId="0" borderId="0" xfId="0" applyNumberFormat="1" applyFont="1"/>
    <xf numFmtId="178" fontId="6" fillId="0" borderId="11" xfId="0" applyNumberFormat="1" applyFont="1" applyBorder="1"/>
    <xf numFmtId="0" fontId="6" fillId="0" borderId="11" xfId="0" applyFont="1" applyBorder="1" applyAlignment="1">
      <alignment horizontal="right"/>
    </xf>
    <xf numFmtId="180" fontId="6" fillId="0" borderId="11" xfId="0" applyNumberFormat="1" applyFont="1" applyBorder="1"/>
    <xf numFmtId="180" fontId="6" fillId="0" borderId="11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180" fontId="6" fillId="0" borderId="13" xfId="0" applyNumberFormat="1" applyFont="1" applyBorder="1"/>
    <xf numFmtId="180" fontId="6" fillId="0" borderId="13" xfId="0" applyNumberFormat="1" applyFont="1" applyBorder="1" applyAlignment="1">
      <alignment horizontal="right"/>
    </xf>
    <xf numFmtId="0" fontId="16" fillId="0" borderId="0" xfId="0" applyFont="1"/>
    <xf numFmtId="0" fontId="14" fillId="0" borderId="0" xfId="0" applyFont="1"/>
    <xf numFmtId="0" fontId="14" fillId="0" borderId="0" xfId="5" applyFont="1" applyAlignment="1"/>
    <xf numFmtId="0" fontId="20" fillId="0" borderId="0" xfId="0" applyFont="1"/>
    <xf numFmtId="0" fontId="21" fillId="0" borderId="0" xfId="13" applyFont="1">
      <alignment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22" fillId="4" borderId="21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center" vertical="center" wrapText="1"/>
    </xf>
    <xf numFmtId="0" fontId="22" fillId="4" borderId="23" xfId="0" applyFont="1" applyFill="1" applyBorder="1" applyAlignment="1">
      <alignment horizontal="center" vertical="center" wrapText="1"/>
    </xf>
    <xf numFmtId="0" fontId="22" fillId="4" borderId="24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distributed" vertical="center"/>
    </xf>
    <xf numFmtId="0" fontId="6" fillId="4" borderId="19" xfId="0" applyFont="1" applyFill="1" applyBorder="1" applyAlignment="1">
      <alignment horizontal="distributed" vertical="center"/>
    </xf>
    <xf numFmtId="0" fontId="6" fillId="4" borderId="2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vertical="center"/>
    </xf>
    <xf numFmtId="0" fontId="6" fillId="4" borderId="17" xfId="0" applyFont="1" applyFill="1" applyBorder="1" applyAlignment="1">
      <alignment vertical="center"/>
    </xf>
    <xf numFmtId="0" fontId="14" fillId="0" borderId="30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6" fillId="4" borderId="34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0" fontId="6" fillId="4" borderId="35" xfId="0" applyFont="1" applyFill="1" applyBorder="1" applyAlignment="1">
      <alignment vertical="center"/>
    </xf>
    <xf numFmtId="0" fontId="14" fillId="0" borderId="14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14" fillId="0" borderId="37" xfId="0" applyFont="1" applyBorder="1" applyAlignment="1">
      <alignment vertical="center" wrapText="1"/>
    </xf>
    <xf numFmtId="0" fontId="6" fillId="4" borderId="38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vertical="center"/>
    </xf>
    <xf numFmtId="0" fontId="6" fillId="4" borderId="39" xfId="0" applyFont="1" applyFill="1" applyBorder="1" applyAlignment="1">
      <alignment vertical="center"/>
    </xf>
    <xf numFmtId="0" fontId="23" fillId="0" borderId="14" xfId="10" applyFont="1" applyBorder="1" applyAlignment="1">
      <alignment vertical="center" wrapText="1"/>
    </xf>
    <xf numFmtId="0" fontId="23" fillId="0" borderId="0" xfId="10" applyFont="1" applyAlignment="1">
      <alignment vertical="center" wrapText="1"/>
    </xf>
    <xf numFmtId="0" fontId="23" fillId="0" borderId="36" xfId="10" applyFont="1" applyBorder="1" applyAlignment="1">
      <alignment vertical="center" wrapText="1"/>
    </xf>
    <xf numFmtId="0" fontId="23" fillId="0" borderId="37" xfId="10" applyFont="1" applyBorder="1" applyAlignment="1">
      <alignment vertical="center" wrapText="1"/>
    </xf>
    <xf numFmtId="0" fontId="6" fillId="4" borderId="18" xfId="0" applyFont="1" applyFill="1" applyBorder="1" applyAlignment="1">
      <alignment vertical="center"/>
    </xf>
    <xf numFmtId="0" fontId="6" fillId="4" borderId="19" xfId="0" applyFont="1" applyFill="1" applyBorder="1" applyAlignment="1">
      <alignment vertical="center"/>
    </xf>
    <xf numFmtId="1" fontId="14" fillId="0" borderId="7" xfId="0" applyNumberFormat="1" applyFont="1" applyBorder="1" applyAlignment="1">
      <alignment vertical="center" wrapText="1"/>
    </xf>
    <xf numFmtId="1" fontId="14" fillId="0" borderId="12" xfId="0" applyNumberFormat="1" applyFont="1" applyBorder="1" applyAlignment="1">
      <alignment vertical="center" wrapText="1"/>
    </xf>
    <xf numFmtId="1" fontId="14" fillId="0" borderId="40" xfId="0" applyNumberFormat="1" applyFont="1" applyBorder="1" applyAlignment="1">
      <alignment vertical="center" wrapText="1"/>
    </xf>
    <xf numFmtId="1" fontId="14" fillId="0" borderId="41" xfId="0" applyNumberFormat="1" applyFont="1" applyBorder="1" applyAlignment="1">
      <alignment vertical="center" wrapText="1"/>
    </xf>
    <xf numFmtId="1" fontId="14" fillId="0" borderId="42" xfId="0" applyNumberFormat="1" applyFont="1" applyBorder="1" applyAlignment="1">
      <alignment vertical="center" wrapText="1"/>
    </xf>
    <xf numFmtId="1" fontId="14" fillId="0" borderId="43" xfId="0" applyNumberFormat="1" applyFont="1" applyBorder="1" applyAlignment="1">
      <alignment vertical="center" wrapText="1"/>
    </xf>
    <xf numFmtId="1" fontId="14" fillId="0" borderId="44" xfId="0" applyNumberFormat="1" applyFont="1" applyBorder="1" applyAlignment="1">
      <alignment vertical="center" wrapText="1"/>
    </xf>
    <xf numFmtId="1" fontId="14" fillId="0" borderId="45" xfId="0" applyNumberFormat="1" applyFont="1" applyBorder="1" applyAlignment="1">
      <alignment vertical="center" wrapText="1"/>
    </xf>
    <xf numFmtId="0" fontId="19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0" fontId="6" fillId="2" borderId="1" xfId="0" applyFont="1" applyFill="1" applyBorder="1" applyAlignment="1">
      <alignment horizontal="distributed" vertical="center"/>
    </xf>
    <xf numFmtId="0" fontId="6" fillId="2" borderId="2" xfId="0" applyFont="1" applyFill="1" applyBorder="1" applyAlignment="1">
      <alignment horizontal="distributed" vertical="center"/>
    </xf>
    <xf numFmtId="0" fontId="6" fillId="2" borderId="9" xfId="0" applyFont="1" applyFill="1" applyBorder="1" applyAlignment="1">
      <alignment horizontal="distributed" vertical="center"/>
    </xf>
    <xf numFmtId="0" fontId="6" fillId="2" borderId="0" xfId="0" applyFont="1" applyFill="1" applyAlignment="1">
      <alignment horizontal="distributed" vertical="center"/>
    </xf>
    <xf numFmtId="0" fontId="6" fillId="2" borderId="4" xfId="0" applyFont="1" applyFill="1" applyBorder="1" applyAlignment="1">
      <alignment horizontal="distributed"/>
    </xf>
    <xf numFmtId="0" fontId="6" fillId="2" borderId="0" xfId="0" applyFont="1" applyFill="1" applyAlignment="1">
      <alignment horizontal="distributed"/>
    </xf>
    <xf numFmtId="0" fontId="6" fillId="3" borderId="1" xfId="0" applyFont="1" applyFill="1" applyBorder="1" applyAlignment="1">
      <alignment horizontal="distributed"/>
    </xf>
    <xf numFmtId="0" fontId="6" fillId="3" borderId="15" xfId="0" applyFont="1" applyFill="1" applyBorder="1" applyAlignment="1">
      <alignment horizontal="distributed"/>
    </xf>
    <xf numFmtId="0" fontId="6" fillId="0" borderId="0" xfId="0" quotePrefix="1" applyFont="1" applyAlignment="1">
      <alignment horizontal="center" vertical="center" textRotation="180"/>
    </xf>
    <xf numFmtId="0" fontId="7" fillId="2" borderId="9" xfId="0" applyFont="1" applyFill="1" applyBorder="1" applyAlignment="1">
      <alignment horizontal="distributed"/>
    </xf>
    <xf numFmtId="0" fontId="7" fillId="2" borderId="0" xfId="0" applyFont="1" applyFill="1" applyAlignment="1">
      <alignment horizontal="distributed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distributed"/>
    </xf>
    <xf numFmtId="0" fontId="6" fillId="3" borderId="9" xfId="0" applyFont="1" applyFill="1" applyBorder="1" applyAlignment="1">
      <alignment horizontal="distributed"/>
    </xf>
    <xf numFmtId="0" fontId="6" fillId="3" borderId="14" xfId="0" applyFont="1" applyFill="1" applyBorder="1" applyAlignment="1">
      <alignment horizontal="distributed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N73"/>
  <sheetViews>
    <sheetView workbookViewId="0">
      <pane xSplit="2" ySplit="5" topLeftCell="C49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" defaultRowHeight="13.5" x14ac:dyDescent="0.15"/>
  <cols>
    <col min="1" max="1" width="3.875" style="4" customWidth="1"/>
    <col min="2" max="2" width="10.5" style="4" customWidth="1"/>
    <col min="3" max="3" width="12.125" style="4" customWidth="1"/>
    <col min="4" max="6" width="10.5" style="4" customWidth="1"/>
    <col min="7" max="7" width="10.125" style="4" customWidth="1"/>
    <col min="8" max="9" width="9" style="4"/>
    <col min="10" max="10" width="9.5" style="4" bestFit="1" customWidth="1"/>
    <col min="11" max="11" width="10.125" style="4" customWidth="1"/>
    <col min="12" max="16384" width="9" style="4"/>
  </cols>
  <sheetData>
    <row r="1" spans="1:14" ht="17.25" customHeight="1" x14ac:dyDescent="0.15">
      <c r="A1" s="71" t="s">
        <v>74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.75" customHeight="1" x14ac:dyDescent="0.15">
      <c r="A2" s="72"/>
      <c r="B2" s="73"/>
      <c r="C2" s="170" t="s">
        <v>14</v>
      </c>
      <c r="D2" s="171"/>
      <c r="E2" s="171"/>
      <c r="F2" s="171"/>
      <c r="G2" s="94"/>
      <c r="H2" s="174" t="s">
        <v>15</v>
      </c>
      <c r="I2" s="174"/>
      <c r="J2" s="174"/>
      <c r="K2" s="174"/>
      <c r="L2" s="174"/>
      <c r="M2" s="174"/>
      <c r="N2" s="95"/>
    </row>
    <row r="3" spans="1:14" ht="12.75" customHeight="1" x14ac:dyDescent="0.15">
      <c r="A3" s="74"/>
      <c r="B3" s="3"/>
      <c r="C3" s="172"/>
      <c r="D3" s="173"/>
      <c r="E3" s="173"/>
      <c r="F3" s="173"/>
      <c r="G3" s="76"/>
      <c r="H3" s="175" t="s">
        <v>16</v>
      </c>
      <c r="I3" s="175"/>
      <c r="J3" s="100"/>
      <c r="K3" s="76"/>
      <c r="L3" s="175" t="s">
        <v>17</v>
      </c>
      <c r="M3" s="175"/>
      <c r="N3" s="101"/>
    </row>
    <row r="4" spans="1:14" ht="12.75" customHeight="1" x14ac:dyDescent="0.15">
      <c r="A4" s="74"/>
      <c r="B4" s="3"/>
      <c r="C4" s="102" t="s">
        <v>18</v>
      </c>
      <c r="D4" s="103" t="s">
        <v>19</v>
      </c>
      <c r="E4" s="103" t="s">
        <v>20</v>
      </c>
      <c r="F4" s="103" t="s">
        <v>21</v>
      </c>
      <c r="G4" s="103" t="s">
        <v>18</v>
      </c>
      <c r="H4" s="103" t="s">
        <v>19</v>
      </c>
      <c r="I4" s="103" t="s">
        <v>20</v>
      </c>
      <c r="J4" s="103" t="s">
        <v>21</v>
      </c>
      <c r="K4" s="103" t="s">
        <v>18</v>
      </c>
      <c r="L4" s="103" t="s">
        <v>19</v>
      </c>
      <c r="M4" s="103" t="s">
        <v>20</v>
      </c>
      <c r="N4" s="103" t="s">
        <v>21</v>
      </c>
    </row>
    <row r="5" spans="1:14" ht="10.5" customHeight="1" x14ac:dyDescent="0.15">
      <c r="A5" s="72"/>
      <c r="B5" s="96"/>
      <c r="C5" s="97" t="s">
        <v>22</v>
      </c>
      <c r="D5" s="87" t="s">
        <v>2</v>
      </c>
      <c r="E5" s="87" t="s">
        <v>2</v>
      </c>
      <c r="F5" s="87" t="s">
        <v>2</v>
      </c>
      <c r="G5" s="87" t="s">
        <v>23</v>
      </c>
      <c r="H5" s="87" t="s">
        <v>23</v>
      </c>
      <c r="I5" s="87" t="s">
        <v>23</v>
      </c>
      <c r="J5" s="87" t="s">
        <v>23</v>
      </c>
      <c r="K5" s="87" t="s">
        <v>5</v>
      </c>
      <c r="L5" s="87" t="s">
        <v>3</v>
      </c>
      <c r="M5" s="87" t="s">
        <v>3</v>
      </c>
      <c r="N5" s="104" t="s">
        <v>3</v>
      </c>
    </row>
    <row r="6" spans="1:14" hidden="1" x14ac:dyDescent="0.15">
      <c r="A6" s="77"/>
      <c r="B6" s="75" t="s">
        <v>24</v>
      </c>
      <c r="C6" s="98">
        <v>520080</v>
      </c>
      <c r="D6" s="82" t="s">
        <v>0</v>
      </c>
      <c r="E6" s="82" t="s">
        <v>0</v>
      </c>
      <c r="F6" s="82" t="s">
        <v>0</v>
      </c>
      <c r="G6" s="82">
        <v>10609</v>
      </c>
      <c r="H6" s="82">
        <v>235</v>
      </c>
      <c r="I6" s="82">
        <v>86</v>
      </c>
      <c r="J6" s="82">
        <v>87</v>
      </c>
      <c r="K6" s="79">
        <f>G6/G6*100</f>
        <v>100</v>
      </c>
      <c r="L6" s="79">
        <f>IF(H6="-","-",H6/G6*100)</f>
        <v>2.2151003864643228</v>
      </c>
      <c r="M6" s="79">
        <f>IF(I6="-","-",I6/G6*100)</f>
        <v>0.81063248185502879</v>
      </c>
      <c r="N6" s="79">
        <f>IF(J6="-","-",J6/G6*100)</f>
        <v>0.82005844094636626</v>
      </c>
    </row>
    <row r="7" spans="1:14" x14ac:dyDescent="0.15">
      <c r="A7" s="77"/>
      <c r="B7" s="75" t="s">
        <v>72</v>
      </c>
      <c r="C7" s="98">
        <v>690150</v>
      </c>
      <c r="D7" s="82" t="s">
        <v>0</v>
      </c>
      <c r="E7" s="82" t="s">
        <v>0</v>
      </c>
      <c r="F7" s="82" t="s">
        <v>0</v>
      </c>
      <c r="G7" s="82">
        <v>19580</v>
      </c>
      <c r="H7" s="82">
        <v>537</v>
      </c>
      <c r="I7" s="82">
        <v>141</v>
      </c>
      <c r="J7" s="82">
        <v>103</v>
      </c>
      <c r="K7" s="79">
        <f t="shared" ref="K7:K59" si="0">G7/G7*100</f>
        <v>100</v>
      </c>
      <c r="L7" s="79">
        <f t="shared" ref="L7:L59" si="1">IF(H7="-","-",H7/G7*100)</f>
        <v>2.7425944841675176</v>
      </c>
      <c r="M7" s="79">
        <f t="shared" ref="M7:M59" si="2">IF(I7="-","-",I7/G7*100)</f>
        <v>0.72012257405515834</v>
      </c>
      <c r="N7" s="79">
        <f t="shared" ref="N7:N59" si="3">IF(J7="-","-",J7/G7*100)</f>
        <v>0.52604698672114403</v>
      </c>
    </row>
    <row r="8" spans="1:14" x14ac:dyDescent="0.15">
      <c r="A8" s="77" t="s">
        <v>25</v>
      </c>
      <c r="B8" s="78">
        <v>50</v>
      </c>
      <c r="C8" s="98">
        <v>766220</v>
      </c>
      <c r="D8" s="82">
        <v>20900</v>
      </c>
      <c r="E8" s="82">
        <v>38810</v>
      </c>
      <c r="F8" s="82">
        <v>9560</v>
      </c>
      <c r="G8" s="82">
        <v>43920</v>
      </c>
      <c r="H8" s="82">
        <v>1226</v>
      </c>
      <c r="I8" s="82">
        <v>198</v>
      </c>
      <c r="J8" s="82">
        <v>114</v>
      </c>
      <c r="K8" s="79">
        <f t="shared" si="0"/>
        <v>100</v>
      </c>
      <c r="L8" s="79">
        <f t="shared" si="1"/>
        <v>2.7914389799635702</v>
      </c>
      <c r="M8" s="79">
        <f t="shared" si="2"/>
        <v>0.4508196721311476</v>
      </c>
      <c r="N8" s="79">
        <f t="shared" si="3"/>
        <v>0.25956284153005466</v>
      </c>
    </row>
    <row r="9" spans="1:14" x14ac:dyDescent="0.15">
      <c r="A9" s="77"/>
      <c r="B9" s="78">
        <v>55</v>
      </c>
      <c r="C9" s="98">
        <v>871620</v>
      </c>
      <c r="D9" s="82" t="s">
        <v>0</v>
      </c>
      <c r="E9" s="82">
        <v>17040</v>
      </c>
      <c r="F9" s="82">
        <v>9190</v>
      </c>
      <c r="G9" s="82">
        <v>59406</v>
      </c>
      <c r="H9" s="82" t="s">
        <v>26</v>
      </c>
      <c r="I9" s="82">
        <v>123</v>
      </c>
      <c r="J9" s="82">
        <v>125</v>
      </c>
      <c r="K9" s="79">
        <f t="shared" si="0"/>
        <v>100</v>
      </c>
      <c r="L9" s="79" t="str">
        <f t="shared" si="1"/>
        <v>-</v>
      </c>
      <c r="M9" s="79">
        <f t="shared" si="2"/>
        <v>0.20704979295020706</v>
      </c>
      <c r="N9" s="79">
        <f t="shared" si="3"/>
        <v>0.21041645625021044</v>
      </c>
    </row>
    <row r="10" spans="1:14" x14ac:dyDescent="0.15">
      <c r="A10" s="77"/>
      <c r="B10" s="78">
        <v>60</v>
      </c>
      <c r="C10" s="98">
        <v>991210</v>
      </c>
      <c r="D10" s="82" t="s">
        <v>0</v>
      </c>
      <c r="E10" s="82">
        <v>29540</v>
      </c>
      <c r="F10" s="82">
        <v>8550</v>
      </c>
      <c r="G10" s="82">
        <v>65423</v>
      </c>
      <c r="H10" s="82" t="s">
        <v>26</v>
      </c>
      <c r="I10" s="82">
        <v>235</v>
      </c>
      <c r="J10" s="82">
        <v>129</v>
      </c>
      <c r="K10" s="79">
        <f t="shared" si="0"/>
        <v>100</v>
      </c>
      <c r="L10" s="79" t="str">
        <f t="shared" si="1"/>
        <v>-</v>
      </c>
      <c r="M10" s="79">
        <f t="shared" si="2"/>
        <v>0.3592008926524311</v>
      </c>
      <c r="N10" s="79">
        <f t="shared" si="3"/>
        <v>0.1971783623496324</v>
      </c>
    </row>
    <row r="11" spans="1:14" ht="13.5" hidden="1" customHeight="1" x14ac:dyDescent="0.15">
      <c r="A11" s="77"/>
      <c r="B11" s="78">
        <v>63</v>
      </c>
      <c r="C11" s="98">
        <v>903160</v>
      </c>
      <c r="D11" s="82" t="s">
        <v>0</v>
      </c>
      <c r="E11" s="82">
        <v>34530</v>
      </c>
      <c r="F11" s="82">
        <v>8210</v>
      </c>
      <c r="G11" s="82">
        <v>62103</v>
      </c>
      <c r="H11" s="82" t="s">
        <v>26</v>
      </c>
      <c r="I11" s="82">
        <v>320</v>
      </c>
      <c r="J11" s="82">
        <v>142</v>
      </c>
      <c r="K11" s="79">
        <f t="shared" si="0"/>
        <v>100</v>
      </c>
      <c r="L11" s="79" t="str">
        <f t="shared" si="1"/>
        <v>-</v>
      </c>
      <c r="M11" s="79">
        <f t="shared" si="2"/>
        <v>0.51527301418611016</v>
      </c>
      <c r="N11" s="79">
        <f t="shared" si="3"/>
        <v>0.22865240004508641</v>
      </c>
    </row>
    <row r="12" spans="1:14" x14ac:dyDescent="0.15">
      <c r="A12" s="77"/>
      <c r="B12" s="75" t="s">
        <v>27</v>
      </c>
      <c r="C12" s="98">
        <v>875000</v>
      </c>
      <c r="D12" s="82" t="s">
        <v>0</v>
      </c>
      <c r="E12" s="82">
        <v>34740</v>
      </c>
      <c r="F12" s="82">
        <v>6980</v>
      </c>
      <c r="G12" s="82">
        <v>63244</v>
      </c>
      <c r="H12" s="82" t="s">
        <v>11</v>
      </c>
      <c r="I12" s="82">
        <v>359</v>
      </c>
      <c r="J12" s="82">
        <v>120</v>
      </c>
      <c r="K12" s="79">
        <f t="shared" si="0"/>
        <v>100</v>
      </c>
      <c r="L12" s="79" t="str">
        <f t="shared" si="1"/>
        <v>-</v>
      </c>
      <c r="M12" s="79">
        <f t="shared" si="2"/>
        <v>0.56764278034279925</v>
      </c>
      <c r="N12" s="79">
        <f t="shared" si="3"/>
        <v>0.18974131933464045</v>
      </c>
    </row>
    <row r="13" spans="1:14" x14ac:dyDescent="0.15">
      <c r="A13" s="77"/>
      <c r="B13" s="78">
        <v>2</v>
      </c>
      <c r="C13" s="98">
        <v>851790</v>
      </c>
      <c r="D13" s="82" t="s">
        <v>0</v>
      </c>
      <c r="E13" s="82">
        <v>37540</v>
      </c>
      <c r="F13" s="82">
        <v>7500</v>
      </c>
      <c r="G13" s="82">
        <v>65631</v>
      </c>
      <c r="H13" s="82" t="s">
        <v>11</v>
      </c>
      <c r="I13" s="82">
        <v>441</v>
      </c>
      <c r="J13" s="82">
        <v>165</v>
      </c>
      <c r="K13" s="79">
        <f t="shared" si="0"/>
        <v>100</v>
      </c>
      <c r="L13" s="79" t="str">
        <f t="shared" si="1"/>
        <v>-</v>
      </c>
      <c r="M13" s="79">
        <f t="shared" si="2"/>
        <v>0.67193856561685794</v>
      </c>
      <c r="N13" s="79">
        <f t="shared" si="3"/>
        <v>0.25140558577501487</v>
      </c>
    </row>
    <row r="14" spans="1:14" x14ac:dyDescent="0.15">
      <c r="A14" s="77" t="s">
        <v>28</v>
      </c>
      <c r="B14" s="78">
        <v>3</v>
      </c>
      <c r="C14" s="98">
        <v>827400</v>
      </c>
      <c r="D14" s="82" t="s">
        <v>0</v>
      </c>
      <c r="E14" s="82">
        <v>38170</v>
      </c>
      <c r="F14" s="82">
        <v>6580</v>
      </c>
      <c r="G14" s="82">
        <v>65942</v>
      </c>
      <c r="H14" s="82" t="s">
        <v>29</v>
      </c>
      <c r="I14" s="82">
        <v>490</v>
      </c>
      <c r="J14" s="82">
        <v>120</v>
      </c>
      <c r="K14" s="79">
        <f t="shared" si="0"/>
        <v>100</v>
      </c>
      <c r="L14" s="79" t="str">
        <f t="shared" si="1"/>
        <v>-</v>
      </c>
      <c r="M14" s="79">
        <f t="shared" si="2"/>
        <v>0.74307724970428557</v>
      </c>
      <c r="N14" s="79">
        <f t="shared" si="3"/>
        <v>0.18197810196839648</v>
      </c>
    </row>
    <row r="15" spans="1:14" x14ac:dyDescent="0.15">
      <c r="A15" s="77"/>
      <c r="B15" s="78">
        <v>4</v>
      </c>
      <c r="C15" s="98">
        <v>820930</v>
      </c>
      <c r="D15" s="82" t="s">
        <v>0</v>
      </c>
      <c r="E15" s="82">
        <v>41560</v>
      </c>
      <c r="F15" s="82">
        <v>6690</v>
      </c>
      <c r="G15" s="82">
        <v>69395</v>
      </c>
      <c r="H15" s="82" t="s">
        <v>29</v>
      </c>
      <c r="I15" s="82">
        <v>527</v>
      </c>
      <c r="J15" s="82">
        <v>128</v>
      </c>
      <c r="K15" s="79">
        <f t="shared" si="0"/>
        <v>100</v>
      </c>
      <c r="L15" s="79" t="str">
        <f t="shared" si="1"/>
        <v>-</v>
      </c>
      <c r="M15" s="79">
        <f t="shared" si="2"/>
        <v>0.75942070754377122</v>
      </c>
      <c r="N15" s="79">
        <f t="shared" si="3"/>
        <v>0.18445132934649472</v>
      </c>
    </row>
    <row r="16" spans="1:14" x14ac:dyDescent="0.15">
      <c r="A16" s="77"/>
      <c r="B16" s="78">
        <v>5</v>
      </c>
      <c r="C16" s="98">
        <v>817220</v>
      </c>
      <c r="D16" s="82" t="s">
        <v>0</v>
      </c>
      <c r="E16" s="82">
        <v>43020</v>
      </c>
      <c r="F16" s="82">
        <v>6760</v>
      </c>
      <c r="G16" s="82">
        <v>70900</v>
      </c>
      <c r="H16" s="82" t="s">
        <v>29</v>
      </c>
      <c r="I16" s="82">
        <v>563</v>
      </c>
      <c r="J16" s="82">
        <v>164</v>
      </c>
      <c r="K16" s="79">
        <f t="shared" si="0"/>
        <v>100</v>
      </c>
      <c r="L16" s="79" t="str">
        <f t="shared" si="1"/>
        <v>-</v>
      </c>
      <c r="M16" s="79">
        <f t="shared" si="2"/>
        <v>0.79407616361071942</v>
      </c>
      <c r="N16" s="79">
        <f t="shared" si="3"/>
        <v>0.23131170662905504</v>
      </c>
    </row>
    <row r="17" spans="1:14" x14ac:dyDescent="0.15">
      <c r="A17" s="77"/>
      <c r="B17" s="78">
        <v>6</v>
      </c>
      <c r="C17" s="98">
        <v>810710</v>
      </c>
      <c r="D17" s="82" t="s">
        <v>29</v>
      </c>
      <c r="E17" s="82">
        <v>47520</v>
      </c>
      <c r="F17" s="82">
        <v>6935</v>
      </c>
      <c r="G17" s="82">
        <v>70387.67598771448</v>
      </c>
      <c r="H17" s="82" t="s">
        <v>29</v>
      </c>
      <c r="I17" s="82">
        <v>674.46016454712537</v>
      </c>
      <c r="J17" s="82">
        <v>151.95976366394888</v>
      </c>
      <c r="K17" s="79">
        <f t="shared" si="0"/>
        <v>100</v>
      </c>
      <c r="L17" s="79" t="str">
        <f t="shared" si="1"/>
        <v>-</v>
      </c>
      <c r="M17" s="79">
        <f t="shared" si="2"/>
        <v>0.95820774742562342</v>
      </c>
      <c r="N17" s="79">
        <f t="shared" si="3"/>
        <v>0.21588973002954673</v>
      </c>
    </row>
    <row r="18" spans="1:14" x14ac:dyDescent="0.15">
      <c r="A18" s="77"/>
      <c r="B18" s="78">
        <v>7</v>
      </c>
      <c r="C18" s="98">
        <v>820900</v>
      </c>
      <c r="D18" s="82" t="s">
        <v>29</v>
      </c>
      <c r="E18" s="105">
        <v>46530</v>
      </c>
      <c r="F18" s="82">
        <v>7375</v>
      </c>
      <c r="G18" s="82">
        <v>65584.382750639546</v>
      </c>
      <c r="H18" s="82" t="s">
        <v>0</v>
      </c>
      <c r="I18" s="82">
        <v>716.71872335241812</v>
      </c>
      <c r="J18" s="82">
        <v>200.36112803021075</v>
      </c>
      <c r="K18" s="79">
        <f t="shared" ref="K18:K23" si="4">G18/G18*100</f>
        <v>100</v>
      </c>
      <c r="L18" s="79" t="str">
        <f t="shared" ref="L18:L23" si="5">IF(H18="-","-",H18/G18*100)</f>
        <v>-</v>
      </c>
      <c r="M18" s="79">
        <f t="shared" ref="M18:M23" si="6">IF(I18="-","-",I18/G18*100)</f>
        <v>1.0928191945900856</v>
      </c>
      <c r="N18" s="79">
        <f t="shared" ref="N18:N23" si="7">IF(J18="-","-",J18/G18*100)</f>
        <v>0.30550127885172013</v>
      </c>
    </row>
    <row r="19" spans="1:14" x14ac:dyDescent="0.15">
      <c r="A19" s="77"/>
      <c r="B19" s="78">
        <v>8</v>
      </c>
      <c r="C19" s="98">
        <v>800365</v>
      </c>
      <c r="D19" s="82" t="s">
        <v>29</v>
      </c>
      <c r="E19" s="105">
        <v>8890</v>
      </c>
      <c r="F19" s="82">
        <v>8730</v>
      </c>
      <c r="G19" s="82">
        <f>5428069925/C19*10</f>
        <v>67819.931218881378</v>
      </c>
      <c r="H19" s="82" t="s">
        <v>29</v>
      </c>
      <c r="I19" s="105">
        <f>13106970/C19*10</f>
        <v>163.76240840116697</v>
      </c>
      <c r="J19" s="105">
        <f>16994715/C19*10</f>
        <v>212.33705871696037</v>
      </c>
      <c r="K19" s="79">
        <f t="shared" si="4"/>
        <v>100</v>
      </c>
      <c r="L19" s="79" t="str">
        <f t="shared" si="5"/>
        <v>-</v>
      </c>
      <c r="M19" s="79">
        <f t="shared" si="6"/>
        <v>0.24146649142512663</v>
      </c>
      <c r="N19" s="79">
        <f t="shared" si="7"/>
        <v>0.31308946337864285</v>
      </c>
    </row>
    <row r="20" spans="1:14" ht="13.5" customHeight="1" x14ac:dyDescent="0.15">
      <c r="A20" s="77"/>
      <c r="B20" s="78">
        <v>9</v>
      </c>
      <c r="C20" s="98">
        <v>815425</v>
      </c>
      <c r="D20" s="82" t="s">
        <v>29</v>
      </c>
      <c r="E20" s="82" t="s">
        <v>29</v>
      </c>
      <c r="F20" s="82">
        <v>8240</v>
      </c>
      <c r="G20" s="82">
        <f>5551170280/C20*10</f>
        <v>68077.018487291905</v>
      </c>
      <c r="H20" s="82" t="s">
        <v>29</v>
      </c>
      <c r="I20" s="82" t="s">
        <v>29</v>
      </c>
      <c r="J20" s="82">
        <f>18228660/C20*10</f>
        <v>223.54796578471348</v>
      </c>
      <c r="K20" s="79">
        <f t="shared" si="4"/>
        <v>100</v>
      </c>
      <c r="L20" s="79" t="str">
        <f t="shared" si="5"/>
        <v>-</v>
      </c>
      <c r="M20" s="79" t="str">
        <f t="shared" si="6"/>
        <v>-</v>
      </c>
      <c r="N20" s="79">
        <f t="shared" si="7"/>
        <v>0.32837508274021093</v>
      </c>
    </row>
    <row r="21" spans="1:14" ht="13.5" customHeight="1" x14ac:dyDescent="0.15">
      <c r="A21" s="77"/>
      <c r="B21" s="78">
        <v>10</v>
      </c>
      <c r="C21" s="98">
        <v>833245</v>
      </c>
      <c r="D21" s="82" t="s">
        <v>0</v>
      </c>
      <c r="E21" s="82" t="s">
        <v>29</v>
      </c>
      <c r="F21" s="82">
        <v>9445</v>
      </c>
      <c r="G21" s="82">
        <f>5659564715/C21*10</f>
        <v>67921.976309488804</v>
      </c>
      <c r="H21" s="82" t="s">
        <v>29</v>
      </c>
      <c r="I21" s="82" t="s">
        <v>29</v>
      </c>
      <c r="J21" s="82">
        <f>19032875/C21*10</f>
        <v>228.41871238351268</v>
      </c>
      <c r="K21" s="79">
        <f t="shared" si="4"/>
        <v>100</v>
      </c>
      <c r="L21" s="79" t="str">
        <f t="shared" si="5"/>
        <v>-</v>
      </c>
      <c r="M21" s="79" t="str">
        <f t="shared" si="6"/>
        <v>-</v>
      </c>
      <c r="N21" s="79">
        <f t="shared" si="7"/>
        <v>0.33629573930934376</v>
      </c>
    </row>
    <row r="22" spans="1:14" ht="13.5" customHeight="1" x14ac:dyDescent="0.15">
      <c r="A22" s="77"/>
      <c r="B22" s="78">
        <v>11</v>
      </c>
      <c r="C22" s="98">
        <v>881455</v>
      </c>
      <c r="D22" s="82" t="s">
        <v>29</v>
      </c>
      <c r="E22" s="82" t="s">
        <v>29</v>
      </c>
      <c r="F22" s="82">
        <v>9905</v>
      </c>
      <c r="G22" s="82">
        <f>5953534260/C22*10</f>
        <v>67542.123647832283</v>
      </c>
      <c r="H22" s="82" t="s">
        <v>0</v>
      </c>
      <c r="I22" s="82" t="s">
        <v>0</v>
      </c>
      <c r="J22" s="82">
        <f>23169785/C22*10</f>
        <v>262.85839889727777</v>
      </c>
      <c r="K22" s="79">
        <f t="shared" si="4"/>
        <v>100</v>
      </c>
      <c r="L22" s="79" t="str">
        <f t="shared" si="5"/>
        <v>-</v>
      </c>
      <c r="M22" s="79" t="str">
        <f t="shared" si="6"/>
        <v>-</v>
      </c>
      <c r="N22" s="79">
        <f t="shared" si="7"/>
        <v>0.38917698274906704</v>
      </c>
    </row>
    <row r="23" spans="1:14" ht="13.5" customHeight="1" x14ac:dyDescent="0.15">
      <c r="A23" s="77"/>
      <c r="B23" s="78">
        <v>12</v>
      </c>
      <c r="C23" s="98">
        <v>958410</v>
      </c>
      <c r="D23" s="82" t="s">
        <v>0</v>
      </c>
      <c r="E23" s="82" t="s">
        <v>0</v>
      </c>
      <c r="F23" s="82">
        <v>10745</v>
      </c>
      <c r="G23" s="82">
        <f>6285092960/C23*10</f>
        <v>65578.332446447763</v>
      </c>
      <c r="H23" s="82" t="s">
        <v>0</v>
      </c>
      <c r="I23" s="82" t="s">
        <v>0</v>
      </c>
      <c r="J23" s="82">
        <f>23971695/C23*10</f>
        <v>250.11941653363382</v>
      </c>
      <c r="K23" s="79">
        <f t="shared" si="4"/>
        <v>100</v>
      </c>
      <c r="L23" s="79" t="str">
        <f t="shared" si="5"/>
        <v>-</v>
      </c>
      <c r="M23" s="79" t="str">
        <f t="shared" si="6"/>
        <v>-</v>
      </c>
      <c r="N23" s="79">
        <f t="shared" si="7"/>
        <v>0.38140557590098079</v>
      </c>
    </row>
    <row r="24" spans="1:14" ht="13.5" customHeight="1" x14ac:dyDescent="0.15">
      <c r="A24" s="77"/>
      <c r="B24" s="78">
        <v>13</v>
      </c>
      <c r="C24" s="98">
        <v>1142375</v>
      </c>
      <c r="D24" s="82" t="s">
        <v>29</v>
      </c>
      <c r="E24" s="82" t="s">
        <v>29</v>
      </c>
      <c r="F24" s="82">
        <v>12815</v>
      </c>
      <c r="G24" s="82">
        <f>6699312650/C24*10</f>
        <v>58643.726009410224</v>
      </c>
      <c r="H24" s="82" t="s">
        <v>0</v>
      </c>
      <c r="I24" s="82" t="s">
        <v>0</v>
      </c>
      <c r="J24" s="82">
        <f>69960570/C24*10</f>
        <v>612.41334938177044</v>
      </c>
      <c r="K24" s="79">
        <f>G24/G24*100</f>
        <v>100</v>
      </c>
      <c r="L24" s="79" t="str">
        <f>IF(H24="-","-",H24/G24*100)</f>
        <v>-</v>
      </c>
      <c r="M24" s="79" t="str">
        <f>IF(I24="-","-",I24/G24*100)</f>
        <v>-</v>
      </c>
      <c r="N24" s="79">
        <f>IF(J24="-","-",J24/G24*100)</f>
        <v>1.0442947456706622</v>
      </c>
    </row>
    <row r="25" spans="1:14" ht="13.5" customHeight="1" x14ac:dyDescent="0.15">
      <c r="A25" s="106"/>
      <c r="B25" s="80">
        <v>14</v>
      </c>
      <c r="C25" s="99">
        <v>1258600</v>
      </c>
      <c r="D25" s="89" t="s">
        <v>29</v>
      </c>
      <c r="E25" s="89" t="s">
        <v>29</v>
      </c>
      <c r="F25" s="89">
        <v>13900</v>
      </c>
      <c r="G25" s="89">
        <f>6822347760/C25*10</f>
        <v>54205.845860479894</v>
      </c>
      <c r="H25" s="89" t="s">
        <v>0</v>
      </c>
      <c r="I25" s="89" t="s">
        <v>0</v>
      </c>
      <c r="J25" s="89">
        <f>23496245/C25*10</f>
        <v>186.6855633243286</v>
      </c>
      <c r="K25" s="81">
        <f>G25/G25*100</f>
        <v>100</v>
      </c>
      <c r="L25" s="81" t="str">
        <f>IF(H25="-","-",H25/G25*100)</f>
        <v>-</v>
      </c>
      <c r="M25" s="81" t="str">
        <f>IF(I25="-","-",I25/G25*100)</f>
        <v>-</v>
      </c>
      <c r="N25" s="81">
        <f>IF(J25="-","-",J25/G25*100)</f>
        <v>0.34440116256987757</v>
      </c>
    </row>
    <row r="26" spans="1:14" ht="11.25" customHeight="1" x14ac:dyDescent="0.15">
      <c r="A26" s="77"/>
      <c r="B26" s="78"/>
      <c r="C26" s="98" t="s">
        <v>2</v>
      </c>
      <c r="D26" s="82" t="s">
        <v>2</v>
      </c>
      <c r="E26" s="82" t="s">
        <v>2</v>
      </c>
      <c r="F26" s="82" t="s">
        <v>2</v>
      </c>
      <c r="G26" s="82" t="s">
        <v>4</v>
      </c>
      <c r="H26" s="82" t="s">
        <v>4</v>
      </c>
      <c r="I26" s="82" t="s">
        <v>4</v>
      </c>
      <c r="J26" s="82" t="s">
        <v>4</v>
      </c>
      <c r="K26" s="79" t="s">
        <v>3</v>
      </c>
      <c r="L26" s="79" t="s">
        <v>3</v>
      </c>
      <c r="M26" s="79" t="s">
        <v>3</v>
      </c>
      <c r="N26" s="79" t="s">
        <v>3</v>
      </c>
    </row>
    <row r="27" spans="1:14" hidden="1" x14ac:dyDescent="0.15">
      <c r="A27" s="77"/>
      <c r="B27" s="75" t="s">
        <v>24</v>
      </c>
      <c r="C27" s="98">
        <v>133410</v>
      </c>
      <c r="D27" s="82" t="s">
        <v>0</v>
      </c>
      <c r="E27" s="82" t="s">
        <v>0</v>
      </c>
      <c r="F27" s="82" t="s">
        <v>0</v>
      </c>
      <c r="G27" s="82">
        <v>32039</v>
      </c>
      <c r="H27" s="82">
        <v>807</v>
      </c>
      <c r="I27" s="82">
        <v>161</v>
      </c>
      <c r="J27" s="82">
        <v>325</v>
      </c>
      <c r="K27" s="79">
        <f t="shared" si="0"/>
        <v>100</v>
      </c>
      <c r="L27" s="79">
        <f t="shared" si="1"/>
        <v>2.5188052061549988</v>
      </c>
      <c r="M27" s="79">
        <f t="shared" si="2"/>
        <v>0.50251256281407031</v>
      </c>
      <c r="N27" s="79">
        <f t="shared" si="3"/>
        <v>1.0143887137551111</v>
      </c>
    </row>
    <row r="28" spans="1:14" x14ac:dyDescent="0.15">
      <c r="A28" s="77"/>
      <c r="B28" s="78" t="s">
        <v>71</v>
      </c>
      <c r="C28" s="98">
        <v>190870</v>
      </c>
      <c r="D28" s="82" t="s">
        <v>0</v>
      </c>
      <c r="E28" s="82" t="s">
        <v>0</v>
      </c>
      <c r="F28" s="82" t="s">
        <v>0</v>
      </c>
      <c r="G28" s="82">
        <v>54642</v>
      </c>
      <c r="H28" s="82">
        <v>1625</v>
      </c>
      <c r="I28" s="82">
        <v>159</v>
      </c>
      <c r="J28" s="82">
        <v>352</v>
      </c>
      <c r="K28" s="79">
        <f t="shared" si="0"/>
        <v>100</v>
      </c>
      <c r="L28" s="79">
        <f t="shared" si="1"/>
        <v>2.973902858606932</v>
      </c>
      <c r="M28" s="79">
        <f t="shared" si="2"/>
        <v>0.29098495662677065</v>
      </c>
      <c r="N28" s="79">
        <f t="shared" si="3"/>
        <v>0.64419311152593239</v>
      </c>
    </row>
    <row r="29" spans="1:14" x14ac:dyDescent="0.15">
      <c r="A29" s="77" t="s">
        <v>30</v>
      </c>
      <c r="B29" s="78">
        <v>50</v>
      </c>
      <c r="C29" s="98">
        <v>198350</v>
      </c>
      <c r="D29" s="82">
        <v>7630</v>
      </c>
      <c r="E29" s="82">
        <v>6310</v>
      </c>
      <c r="F29" s="82">
        <v>8620</v>
      </c>
      <c r="G29" s="82">
        <v>136324</v>
      </c>
      <c r="H29" s="82">
        <v>4227</v>
      </c>
      <c r="I29" s="82">
        <v>164</v>
      </c>
      <c r="J29" s="82">
        <v>422</v>
      </c>
      <c r="K29" s="79">
        <f t="shared" si="0"/>
        <v>100</v>
      </c>
      <c r="L29" s="79">
        <f t="shared" si="1"/>
        <v>3.100701270502626</v>
      </c>
      <c r="M29" s="79">
        <f t="shared" si="2"/>
        <v>0.12030163434171533</v>
      </c>
      <c r="N29" s="79">
        <f t="shared" si="3"/>
        <v>0.30955664446465775</v>
      </c>
    </row>
    <row r="30" spans="1:14" x14ac:dyDescent="0.15">
      <c r="A30" s="77"/>
      <c r="B30" s="78">
        <v>55</v>
      </c>
      <c r="C30" s="98">
        <v>197110</v>
      </c>
      <c r="D30" s="82" t="s">
        <v>0</v>
      </c>
      <c r="E30" s="82">
        <v>90</v>
      </c>
      <c r="F30" s="82">
        <v>8410</v>
      </c>
      <c r="G30" s="82">
        <v>204633</v>
      </c>
      <c r="H30" s="82" t="s">
        <v>12</v>
      </c>
      <c r="I30" s="82">
        <v>8</v>
      </c>
      <c r="J30" s="82">
        <v>520</v>
      </c>
      <c r="K30" s="79">
        <f t="shared" si="0"/>
        <v>100</v>
      </c>
      <c r="L30" s="79" t="str">
        <f t="shared" si="1"/>
        <v>-</v>
      </c>
      <c r="M30" s="79">
        <f t="shared" si="2"/>
        <v>3.9094378717020222E-3</v>
      </c>
      <c r="N30" s="79">
        <f t="shared" si="3"/>
        <v>0.25411346166063148</v>
      </c>
    </row>
    <row r="31" spans="1:14" x14ac:dyDescent="0.15">
      <c r="A31" s="77"/>
      <c r="B31" s="78">
        <v>60</v>
      </c>
      <c r="C31" s="98">
        <v>201620</v>
      </c>
      <c r="D31" s="82" t="s">
        <v>0</v>
      </c>
      <c r="E31" s="82">
        <v>90</v>
      </c>
      <c r="F31" s="82">
        <v>8340</v>
      </c>
      <c r="G31" s="82">
        <v>248116</v>
      </c>
      <c r="H31" s="82" t="s">
        <v>12</v>
      </c>
      <c r="I31" s="82">
        <v>6</v>
      </c>
      <c r="J31" s="82">
        <v>629</v>
      </c>
      <c r="K31" s="79">
        <f t="shared" si="0"/>
        <v>100</v>
      </c>
      <c r="L31" s="79" t="str">
        <f t="shared" si="1"/>
        <v>-</v>
      </c>
      <c r="M31" s="79">
        <f t="shared" si="2"/>
        <v>2.4182237340598751E-3</v>
      </c>
      <c r="N31" s="79">
        <f t="shared" si="3"/>
        <v>0.25351045478727691</v>
      </c>
    </row>
    <row r="32" spans="1:14" ht="13.5" hidden="1" customHeight="1" x14ac:dyDescent="0.15">
      <c r="A32" s="77"/>
      <c r="B32" s="78">
        <v>63</v>
      </c>
      <c r="C32" s="98">
        <v>162340</v>
      </c>
      <c r="D32" s="82" t="s">
        <v>0</v>
      </c>
      <c r="E32" s="82">
        <v>50</v>
      </c>
      <c r="F32" s="82">
        <v>7900</v>
      </c>
      <c r="G32" s="82">
        <v>254335</v>
      </c>
      <c r="H32" s="82" t="s">
        <v>12</v>
      </c>
      <c r="I32" s="82" t="s">
        <v>12</v>
      </c>
      <c r="J32" s="82">
        <v>772</v>
      </c>
      <c r="K32" s="79">
        <f t="shared" si="0"/>
        <v>100</v>
      </c>
      <c r="L32" s="79" t="str">
        <f t="shared" si="1"/>
        <v>-</v>
      </c>
      <c r="M32" s="79" t="str">
        <f t="shared" si="2"/>
        <v>-</v>
      </c>
      <c r="N32" s="79">
        <f t="shared" si="3"/>
        <v>0.30353667407159851</v>
      </c>
    </row>
    <row r="33" spans="1:14" x14ac:dyDescent="0.15">
      <c r="A33" s="77"/>
      <c r="B33" s="75" t="s">
        <v>27</v>
      </c>
      <c r="C33" s="98">
        <v>155420</v>
      </c>
      <c r="D33" s="82" t="s">
        <v>0</v>
      </c>
      <c r="E33" s="82">
        <v>40</v>
      </c>
      <c r="F33" s="82">
        <v>6640</v>
      </c>
      <c r="G33" s="82">
        <v>256916</v>
      </c>
      <c r="H33" s="82" t="s">
        <v>11</v>
      </c>
      <c r="I33" s="82">
        <v>0</v>
      </c>
      <c r="J33" s="82">
        <v>656</v>
      </c>
      <c r="K33" s="79">
        <f t="shared" si="0"/>
        <v>100</v>
      </c>
      <c r="L33" s="79" t="str">
        <f t="shared" si="1"/>
        <v>-</v>
      </c>
      <c r="M33" s="79">
        <f t="shared" si="2"/>
        <v>0</v>
      </c>
      <c r="N33" s="79">
        <f t="shared" si="3"/>
        <v>0.25533637453486741</v>
      </c>
    </row>
    <row r="34" spans="1:14" x14ac:dyDescent="0.15">
      <c r="A34" s="77"/>
      <c r="B34" s="78">
        <v>2</v>
      </c>
      <c r="C34" s="98">
        <v>149690</v>
      </c>
      <c r="D34" s="82" t="s">
        <v>0</v>
      </c>
      <c r="E34" s="82">
        <v>60</v>
      </c>
      <c r="F34" s="82">
        <v>6380</v>
      </c>
      <c r="G34" s="82">
        <v>268662</v>
      </c>
      <c r="H34" s="82" t="s">
        <v>11</v>
      </c>
      <c r="I34" s="82">
        <v>18</v>
      </c>
      <c r="J34" s="82">
        <v>771</v>
      </c>
      <c r="K34" s="79">
        <f t="shared" si="0"/>
        <v>100</v>
      </c>
      <c r="L34" s="79" t="str">
        <f t="shared" si="1"/>
        <v>-</v>
      </c>
      <c r="M34" s="79">
        <f t="shared" si="2"/>
        <v>6.6998682359246933E-3</v>
      </c>
      <c r="N34" s="79">
        <f t="shared" si="3"/>
        <v>0.28697768943877439</v>
      </c>
    </row>
    <row r="35" spans="1:14" x14ac:dyDescent="0.15">
      <c r="A35" s="77" t="s">
        <v>31</v>
      </c>
      <c r="B35" s="78">
        <v>3</v>
      </c>
      <c r="C35" s="98">
        <v>144660</v>
      </c>
      <c r="D35" s="82" t="s">
        <v>0</v>
      </c>
      <c r="E35" s="82">
        <v>20</v>
      </c>
      <c r="F35" s="82">
        <v>6310</v>
      </c>
      <c r="G35" s="82">
        <v>268527</v>
      </c>
      <c r="H35" s="82" t="s">
        <v>32</v>
      </c>
      <c r="I35" s="82">
        <v>0</v>
      </c>
      <c r="J35" s="82">
        <v>658</v>
      </c>
      <c r="K35" s="79">
        <f t="shared" si="0"/>
        <v>100</v>
      </c>
      <c r="L35" s="79" t="str">
        <f t="shared" si="1"/>
        <v>-</v>
      </c>
      <c r="M35" s="79">
        <f t="shared" si="2"/>
        <v>0</v>
      </c>
      <c r="N35" s="79">
        <f t="shared" si="3"/>
        <v>0.24504053596100206</v>
      </c>
    </row>
    <row r="36" spans="1:14" x14ac:dyDescent="0.15">
      <c r="A36" s="77"/>
      <c r="B36" s="78">
        <v>4</v>
      </c>
      <c r="C36" s="98">
        <v>147650</v>
      </c>
      <c r="D36" s="82" t="s">
        <v>0</v>
      </c>
      <c r="E36" s="82" t="s">
        <v>0</v>
      </c>
      <c r="F36" s="82">
        <v>6510</v>
      </c>
      <c r="G36" s="82">
        <v>283168</v>
      </c>
      <c r="H36" s="82" t="s">
        <v>32</v>
      </c>
      <c r="I36" s="82" t="s">
        <v>32</v>
      </c>
      <c r="J36" s="82">
        <v>697</v>
      </c>
      <c r="K36" s="79">
        <f t="shared" si="0"/>
        <v>100</v>
      </c>
      <c r="L36" s="79" t="str">
        <f t="shared" si="1"/>
        <v>-</v>
      </c>
      <c r="M36" s="79" t="str">
        <f t="shared" si="2"/>
        <v>-</v>
      </c>
      <c r="N36" s="79">
        <f t="shared" si="3"/>
        <v>0.24614363204881906</v>
      </c>
    </row>
    <row r="37" spans="1:14" x14ac:dyDescent="0.15">
      <c r="A37" s="77"/>
      <c r="B37" s="78">
        <v>5</v>
      </c>
      <c r="C37" s="98">
        <v>143490</v>
      </c>
      <c r="D37" s="82" t="s">
        <v>0</v>
      </c>
      <c r="E37" s="82" t="s">
        <v>0</v>
      </c>
      <c r="F37" s="82">
        <v>6490</v>
      </c>
      <c r="G37" s="82">
        <v>292762</v>
      </c>
      <c r="H37" s="82" t="s">
        <v>32</v>
      </c>
      <c r="I37" s="82" t="s">
        <v>32</v>
      </c>
      <c r="J37" s="82">
        <v>918</v>
      </c>
      <c r="K37" s="79">
        <f t="shared" si="0"/>
        <v>100</v>
      </c>
      <c r="L37" s="79" t="str">
        <f t="shared" si="1"/>
        <v>-</v>
      </c>
      <c r="M37" s="79" t="str">
        <f t="shared" si="2"/>
        <v>-</v>
      </c>
      <c r="N37" s="79">
        <f t="shared" si="3"/>
        <v>0.31356528511213888</v>
      </c>
    </row>
    <row r="38" spans="1:14" x14ac:dyDescent="0.15">
      <c r="A38" s="77"/>
      <c r="B38" s="78">
        <v>6</v>
      </c>
      <c r="C38" s="98">
        <v>132090</v>
      </c>
      <c r="D38" s="82" t="s">
        <v>32</v>
      </c>
      <c r="E38" s="82" t="s">
        <v>32</v>
      </c>
      <c r="F38" s="82">
        <v>6695</v>
      </c>
      <c r="G38" s="82">
        <v>307566.51828298887</v>
      </c>
      <c r="H38" s="82" t="s">
        <v>32</v>
      </c>
      <c r="I38" s="82" t="s">
        <v>32</v>
      </c>
      <c r="J38" s="82">
        <v>907.53652812476344</v>
      </c>
      <c r="K38" s="79">
        <f t="shared" si="0"/>
        <v>100</v>
      </c>
      <c r="L38" s="79" t="str">
        <f t="shared" si="1"/>
        <v>-</v>
      </c>
      <c r="M38" s="79" t="str">
        <f t="shared" si="2"/>
        <v>-</v>
      </c>
      <c r="N38" s="79">
        <f t="shared" si="3"/>
        <v>0.29507000085417234</v>
      </c>
    </row>
    <row r="39" spans="1:14" x14ac:dyDescent="0.15">
      <c r="A39" s="77"/>
      <c r="B39" s="78">
        <v>7</v>
      </c>
      <c r="C39" s="98">
        <v>132980</v>
      </c>
      <c r="D39" s="82" t="s">
        <v>32</v>
      </c>
      <c r="E39" s="82">
        <v>10</v>
      </c>
      <c r="F39" s="82">
        <v>7135</v>
      </c>
      <c r="G39" s="82">
        <v>271534.84132952325</v>
      </c>
      <c r="H39" s="82" t="s">
        <v>32</v>
      </c>
      <c r="I39" s="82">
        <v>30.388028274928562</v>
      </c>
      <c r="J39" s="82">
        <v>1229.7055948262896</v>
      </c>
      <c r="K39" s="79">
        <f t="shared" ref="K39:K44" si="8">G39/G39*100</f>
        <v>100</v>
      </c>
      <c r="L39" s="79" t="str">
        <f t="shared" ref="L39:L44" si="9">IF(H39="-","-",H39/G39*100)</f>
        <v>-</v>
      </c>
      <c r="M39" s="79">
        <f t="shared" ref="M39:M44" si="10">IF(I39="-","-",I39/G39*100)</f>
        <v>1.1191207775082878E-2</v>
      </c>
      <c r="N39" s="79">
        <f>IF(J39="-","-",J39/G39*100)</f>
        <v>0.45287212086863304</v>
      </c>
    </row>
    <row r="40" spans="1:14" x14ac:dyDescent="0.15">
      <c r="A40" s="77"/>
      <c r="B40" s="78">
        <v>8</v>
      </c>
      <c r="C40" s="98">
        <v>131625</v>
      </c>
      <c r="D40" s="82" t="s">
        <v>32</v>
      </c>
      <c r="E40" s="105">
        <v>50</v>
      </c>
      <c r="F40" s="82">
        <v>8210</v>
      </c>
      <c r="G40" s="82">
        <f>3749934625/C40*10</f>
        <v>284895.31813865143</v>
      </c>
      <c r="H40" s="82" t="s">
        <v>32</v>
      </c>
      <c r="I40" s="105">
        <f>89570/131625*10</f>
        <v>6.8049382716049376</v>
      </c>
      <c r="J40" s="107">
        <f>16639495/131625*10</f>
        <v>1264.1591642924977</v>
      </c>
      <c r="K40" s="79">
        <f t="shared" si="8"/>
        <v>100</v>
      </c>
      <c r="L40" s="79" t="str">
        <f t="shared" si="9"/>
        <v>-</v>
      </c>
      <c r="M40" s="79">
        <f t="shared" si="10"/>
        <v>2.3885749741570494E-3</v>
      </c>
      <c r="N40" s="79">
        <f>IF(J42="-","-",J42/G40*100)</f>
        <v>0.47369410292385539</v>
      </c>
    </row>
    <row r="41" spans="1:14" ht="13.5" customHeight="1" x14ac:dyDescent="0.15">
      <c r="A41" s="77"/>
      <c r="B41" s="78">
        <v>9</v>
      </c>
      <c r="C41" s="98">
        <v>132685</v>
      </c>
      <c r="D41" s="82" t="s">
        <v>32</v>
      </c>
      <c r="E41" s="82" t="s">
        <v>32</v>
      </c>
      <c r="F41" s="82">
        <v>7740</v>
      </c>
      <c r="G41" s="82">
        <f>3876143580/C41*10</f>
        <v>292131.25673587818</v>
      </c>
      <c r="H41" s="82" t="s">
        <v>32</v>
      </c>
      <c r="I41" s="82" t="s">
        <v>32</v>
      </c>
      <c r="J41" s="82">
        <f>17839360/C41*10</f>
        <v>1344.4895805855977</v>
      </c>
      <c r="K41" s="79">
        <f t="shared" si="8"/>
        <v>100</v>
      </c>
      <c r="L41" s="79" t="str">
        <f t="shared" si="9"/>
        <v>-</v>
      </c>
      <c r="M41" s="79" t="str">
        <f t="shared" si="10"/>
        <v>-</v>
      </c>
      <c r="N41" s="79">
        <f t="shared" ref="N41:N46" si="11">IF(J41="-","-",J41/G41*100)</f>
        <v>0.4602347573512745</v>
      </c>
    </row>
    <row r="42" spans="1:14" ht="13.5" customHeight="1" x14ac:dyDescent="0.15">
      <c r="A42" s="77"/>
      <c r="B42" s="78">
        <v>10</v>
      </c>
      <c r="C42" s="98">
        <v>133425</v>
      </c>
      <c r="D42" s="82" t="s">
        <v>32</v>
      </c>
      <c r="E42" s="82" t="s">
        <v>32</v>
      </c>
      <c r="F42" s="82">
        <v>8965</v>
      </c>
      <c r="G42" s="82">
        <f>4037724995/C42*10</f>
        <v>302621.32246580475</v>
      </c>
      <c r="H42" s="82" t="s">
        <v>32</v>
      </c>
      <c r="I42" s="82" t="s">
        <v>32</v>
      </c>
      <c r="J42" s="82">
        <f>18006135/C42*10</f>
        <v>1349.5323215289488</v>
      </c>
      <c r="K42" s="79">
        <f t="shared" si="8"/>
        <v>100</v>
      </c>
      <c r="L42" s="79" t="str">
        <f t="shared" si="9"/>
        <v>-</v>
      </c>
      <c r="M42" s="79" t="str">
        <f t="shared" si="10"/>
        <v>-</v>
      </c>
      <c r="N42" s="79">
        <f t="shared" si="11"/>
        <v>0.44594753288788558</v>
      </c>
    </row>
    <row r="43" spans="1:14" ht="13.5" customHeight="1" x14ac:dyDescent="0.15">
      <c r="A43" s="77"/>
      <c r="B43" s="78">
        <v>11</v>
      </c>
      <c r="C43" s="98">
        <v>135825</v>
      </c>
      <c r="D43" s="82" t="s">
        <v>32</v>
      </c>
      <c r="E43" s="82" t="s">
        <v>32</v>
      </c>
      <c r="F43" s="82">
        <v>9425</v>
      </c>
      <c r="G43" s="82">
        <f>4249579420/C43*10</f>
        <v>312871.66721884778</v>
      </c>
      <c r="H43" s="82" t="s">
        <v>0</v>
      </c>
      <c r="I43" s="82" t="s">
        <v>0</v>
      </c>
      <c r="J43" s="82">
        <f>22084045/C43*10</f>
        <v>1625.9190134364073</v>
      </c>
      <c r="K43" s="79">
        <f t="shared" si="8"/>
        <v>100</v>
      </c>
      <c r="L43" s="79" t="str">
        <f t="shared" si="9"/>
        <v>-</v>
      </c>
      <c r="M43" s="79" t="str">
        <f t="shared" si="10"/>
        <v>-</v>
      </c>
      <c r="N43" s="79">
        <f t="shared" si="11"/>
        <v>0.51967601537377561</v>
      </c>
    </row>
    <row r="44" spans="1:14" ht="13.5" customHeight="1" x14ac:dyDescent="0.15">
      <c r="A44" s="77"/>
      <c r="B44" s="78">
        <v>12</v>
      </c>
      <c r="C44" s="98">
        <v>137090</v>
      </c>
      <c r="D44" s="82" t="s">
        <v>32</v>
      </c>
      <c r="E44" s="82" t="s">
        <v>32</v>
      </c>
      <c r="F44" s="82">
        <v>10005</v>
      </c>
      <c r="G44" s="82">
        <f>4397341260/C44*10</f>
        <v>320763.09431760159</v>
      </c>
      <c r="H44" s="82" t="s">
        <v>0</v>
      </c>
      <c r="I44" s="82" t="s">
        <v>0</v>
      </c>
      <c r="J44" s="82">
        <f>23934835/C44*10</f>
        <v>1745.9212925815157</v>
      </c>
      <c r="K44" s="79">
        <f t="shared" si="8"/>
        <v>100</v>
      </c>
      <c r="L44" s="79" t="str">
        <f t="shared" si="9"/>
        <v>-</v>
      </c>
      <c r="M44" s="79" t="str">
        <f t="shared" si="10"/>
        <v>-</v>
      </c>
      <c r="N44" s="79">
        <f t="shared" si="11"/>
        <v>0.54430242241422033</v>
      </c>
    </row>
    <row r="45" spans="1:14" ht="13.5" customHeight="1" x14ac:dyDescent="0.15">
      <c r="A45" s="77"/>
      <c r="B45" s="78">
        <v>13</v>
      </c>
      <c r="C45" s="98">
        <v>145115</v>
      </c>
      <c r="D45" s="82" t="s">
        <v>32</v>
      </c>
      <c r="E45" s="82" t="s">
        <v>32</v>
      </c>
      <c r="F45" s="82">
        <v>11755</v>
      </c>
      <c r="G45" s="82">
        <f>4624957930/C45*10</f>
        <v>318709.84598421946</v>
      </c>
      <c r="H45" s="82" t="s">
        <v>0</v>
      </c>
      <c r="I45" s="82" t="s">
        <v>0</v>
      </c>
      <c r="J45" s="82">
        <f>68768130/C45*10</f>
        <v>4738.8712400509939</v>
      </c>
      <c r="K45" s="79">
        <f>G45/G45*100</f>
        <v>100</v>
      </c>
      <c r="L45" s="79" t="str">
        <f>IF(H45="-","-",H45/G45*100)</f>
        <v>-</v>
      </c>
      <c r="M45" s="79" t="str">
        <f>IF(I45="-","-",I45/G45*100)</f>
        <v>-</v>
      </c>
      <c r="N45" s="79">
        <f t="shared" si="11"/>
        <v>1.4868920115777138</v>
      </c>
    </row>
    <row r="46" spans="1:14" ht="13.5" customHeight="1" x14ac:dyDescent="0.15">
      <c r="A46" s="106"/>
      <c r="B46" s="80">
        <v>14</v>
      </c>
      <c r="C46" s="99">
        <v>147960</v>
      </c>
      <c r="D46" s="89" t="s">
        <v>32</v>
      </c>
      <c r="E46" s="89" t="s">
        <v>32</v>
      </c>
      <c r="F46" s="89">
        <v>13200</v>
      </c>
      <c r="G46" s="89">
        <f>4746115760/C46*10</f>
        <v>320770.19194376859</v>
      </c>
      <c r="H46" s="89" t="s">
        <v>0</v>
      </c>
      <c r="I46" s="89" t="s">
        <v>0</v>
      </c>
      <c r="J46" s="89">
        <f>23154725/C46*10</f>
        <v>1564.9314003784807</v>
      </c>
      <c r="K46" s="81">
        <f>G46/G46*100</f>
        <v>100</v>
      </c>
      <c r="L46" s="81" t="str">
        <f>IF(H46="-","-",H46/G46*100)</f>
        <v>-</v>
      </c>
      <c r="M46" s="81" t="str">
        <f>IF(I46="-","-",I46/G46*100)</f>
        <v>-</v>
      </c>
      <c r="N46" s="81">
        <f t="shared" si="11"/>
        <v>0.48786684039918993</v>
      </c>
    </row>
    <row r="47" spans="1:14" ht="10.5" customHeight="1" x14ac:dyDescent="0.15">
      <c r="A47" s="77"/>
      <c r="B47" s="78"/>
      <c r="C47" s="98" t="s">
        <v>2</v>
      </c>
      <c r="D47" s="82" t="s">
        <v>2</v>
      </c>
      <c r="E47" s="82" t="s">
        <v>2</v>
      </c>
      <c r="F47" s="82" t="s">
        <v>2</v>
      </c>
      <c r="G47" s="82" t="s">
        <v>4</v>
      </c>
      <c r="H47" s="82" t="s">
        <v>4</v>
      </c>
      <c r="I47" s="82" t="s">
        <v>4</v>
      </c>
      <c r="J47" s="82" t="s">
        <v>4</v>
      </c>
      <c r="K47" s="79" t="s">
        <v>3</v>
      </c>
      <c r="L47" s="79" t="s">
        <v>3</v>
      </c>
      <c r="M47" s="79" t="s">
        <v>3</v>
      </c>
      <c r="N47" s="79" t="s">
        <v>3</v>
      </c>
    </row>
    <row r="48" spans="1:14" hidden="1" x14ac:dyDescent="0.15">
      <c r="A48" s="77"/>
      <c r="B48" s="75" t="s">
        <v>24</v>
      </c>
      <c r="C48" s="98">
        <v>386670</v>
      </c>
      <c r="D48" s="82" t="s">
        <v>0</v>
      </c>
      <c r="E48" s="82" t="s">
        <v>0</v>
      </c>
      <c r="F48" s="82" t="s">
        <v>0</v>
      </c>
      <c r="G48" s="82">
        <v>3215</v>
      </c>
      <c r="H48" s="82">
        <v>62</v>
      </c>
      <c r="I48" s="82">
        <v>5</v>
      </c>
      <c r="J48" s="82">
        <v>1</v>
      </c>
      <c r="K48" s="79">
        <f t="shared" si="0"/>
        <v>100</v>
      </c>
      <c r="L48" s="79">
        <f t="shared" si="1"/>
        <v>1.9284603421461897</v>
      </c>
      <c r="M48" s="79">
        <f t="shared" si="2"/>
        <v>0.15552099533437014</v>
      </c>
      <c r="N48" s="79">
        <f t="shared" si="3"/>
        <v>3.1104199066874026E-2</v>
      </c>
    </row>
    <row r="49" spans="1:14" x14ac:dyDescent="0.15">
      <c r="A49" s="77"/>
      <c r="B49" s="75" t="s">
        <v>72</v>
      </c>
      <c r="C49" s="98">
        <v>499280</v>
      </c>
      <c r="D49" s="82" t="s">
        <v>0</v>
      </c>
      <c r="E49" s="82" t="s">
        <v>0</v>
      </c>
      <c r="F49" s="82" t="s">
        <v>0</v>
      </c>
      <c r="G49" s="82">
        <v>6126</v>
      </c>
      <c r="H49" s="82">
        <v>122</v>
      </c>
      <c r="I49" s="82">
        <v>133</v>
      </c>
      <c r="J49" s="82">
        <v>8</v>
      </c>
      <c r="K49" s="79">
        <f t="shared" si="0"/>
        <v>100</v>
      </c>
      <c r="L49" s="79">
        <f t="shared" si="1"/>
        <v>1.9915115899444988</v>
      </c>
      <c r="M49" s="79">
        <f t="shared" si="2"/>
        <v>2.1710741103493305</v>
      </c>
      <c r="N49" s="79">
        <f t="shared" si="3"/>
        <v>0.13059092393078681</v>
      </c>
    </row>
    <row r="50" spans="1:14" x14ac:dyDescent="0.15">
      <c r="A50" s="77"/>
      <c r="B50" s="78">
        <v>50</v>
      </c>
      <c r="C50" s="98">
        <v>567870</v>
      </c>
      <c r="D50" s="82">
        <v>13270</v>
      </c>
      <c r="E50" s="82">
        <v>32500</v>
      </c>
      <c r="F50" s="82">
        <v>940</v>
      </c>
      <c r="G50" s="82">
        <v>11645</v>
      </c>
      <c r="H50" s="82">
        <v>178</v>
      </c>
      <c r="I50" s="82">
        <v>210</v>
      </c>
      <c r="J50" s="82">
        <v>6</v>
      </c>
      <c r="K50" s="79">
        <f t="shared" si="0"/>
        <v>100</v>
      </c>
      <c r="L50" s="79">
        <f t="shared" si="1"/>
        <v>1.5285530270502363</v>
      </c>
      <c r="M50" s="79">
        <f t="shared" si="2"/>
        <v>1.8033490768570204</v>
      </c>
      <c r="N50" s="79">
        <f t="shared" si="3"/>
        <v>5.1524259338772013E-2</v>
      </c>
    </row>
    <row r="51" spans="1:14" x14ac:dyDescent="0.15">
      <c r="A51" s="77" t="s">
        <v>13</v>
      </c>
      <c r="B51" s="78">
        <v>55</v>
      </c>
      <c r="C51" s="98">
        <v>674510</v>
      </c>
      <c r="D51" s="82" t="s">
        <v>0</v>
      </c>
      <c r="E51" s="82">
        <v>16950</v>
      </c>
      <c r="F51" s="82">
        <v>780</v>
      </c>
      <c r="G51" s="82">
        <v>16967</v>
      </c>
      <c r="H51" s="82" t="s">
        <v>10</v>
      </c>
      <c r="I51" s="82">
        <v>157</v>
      </c>
      <c r="J51" s="82">
        <v>10</v>
      </c>
      <c r="K51" s="79">
        <f t="shared" si="0"/>
        <v>100</v>
      </c>
      <c r="L51" s="79" t="str">
        <f t="shared" si="1"/>
        <v>-</v>
      </c>
      <c r="M51" s="79">
        <f t="shared" si="2"/>
        <v>0.9253256321093889</v>
      </c>
      <c r="N51" s="79">
        <f t="shared" si="3"/>
        <v>5.8937938350916486E-2</v>
      </c>
    </row>
    <row r="52" spans="1:14" x14ac:dyDescent="0.15">
      <c r="A52" s="77"/>
      <c r="B52" s="78">
        <v>60</v>
      </c>
      <c r="C52" s="98">
        <v>789590</v>
      </c>
      <c r="D52" s="82" t="s">
        <v>0</v>
      </c>
      <c r="E52" s="82">
        <v>29540</v>
      </c>
      <c r="F52" s="82">
        <v>210</v>
      </c>
      <c r="G52" s="82">
        <v>18773</v>
      </c>
      <c r="H52" s="82" t="s">
        <v>10</v>
      </c>
      <c r="I52" s="82">
        <v>294</v>
      </c>
      <c r="J52" s="82">
        <v>2</v>
      </c>
      <c r="K52" s="79">
        <f t="shared" si="0"/>
        <v>100</v>
      </c>
      <c r="L52" s="79" t="str">
        <f t="shared" si="1"/>
        <v>-</v>
      </c>
      <c r="M52" s="79">
        <f t="shared" si="2"/>
        <v>1.5660789431630535</v>
      </c>
      <c r="N52" s="79">
        <f t="shared" si="3"/>
        <v>1.0653598252809886E-2</v>
      </c>
    </row>
    <row r="53" spans="1:14" ht="13.5" hidden="1" customHeight="1" x14ac:dyDescent="0.15">
      <c r="A53" s="77" t="s">
        <v>31</v>
      </c>
      <c r="B53" s="78">
        <v>63</v>
      </c>
      <c r="C53" s="98">
        <v>740820</v>
      </c>
      <c r="D53" s="82" t="s">
        <v>0</v>
      </c>
      <c r="E53" s="82">
        <v>34480</v>
      </c>
      <c r="F53" s="82">
        <v>310</v>
      </c>
      <c r="G53" s="82">
        <v>19978</v>
      </c>
      <c r="H53" s="82" t="s">
        <v>32</v>
      </c>
      <c r="I53" s="82">
        <v>390</v>
      </c>
      <c r="J53" s="82">
        <v>4</v>
      </c>
      <c r="K53" s="79">
        <f t="shared" si="0"/>
        <v>100</v>
      </c>
      <c r="L53" s="79" t="str">
        <f t="shared" si="1"/>
        <v>-</v>
      </c>
      <c r="M53" s="79">
        <f t="shared" si="2"/>
        <v>1.9521473620983083</v>
      </c>
      <c r="N53" s="79">
        <f t="shared" si="3"/>
        <v>2.0022024226649313E-2</v>
      </c>
    </row>
    <row r="54" spans="1:14" x14ac:dyDescent="0.15">
      <c r="A54" s="77" t="s">
        <v>31</v>
      </c>
      <c r="B54" s="75" t="s">
        <v>27</v>
      </c>
      <c r="C54" s="98">
        <v>719580</v>
      </c>
      <c r="D54" s="82" t="s">
        <v>0</v>
      </c>
      <c r="E54" s="82">
        <v>34700</v>
      </c>
      <c r="F54" s="82">
        <v>340</v>
      </c>
      <c r="G54" s="82">
        <v>21413</v>
      </c>
      <c r="H54" s="82" t="s">
        <v>11</v>
      </c>
      <c r="I54" s="82">
        <v>436</v>
      </c>
      <c r="J54" s="82">
        <v>5</v>
      </c>
      <c r="K54" s="79">
        <f t="shared" si="0"/>
        <v>100</v>
      </c>
      <c r="L54" s="79" t="str">
        <f t="shared" si="1"/>
        <v>-</v>
      </c>
      <c r="M54" s="79">
        <f t="shared" si="2"/>
        <v>2.0361462662868353</v>
      </c>
      <c r="N54" s="79">
        <f t="shared" si="3"/>
        <v>2.3350301218885722E-2</v>
      </c>
    </row>
    <row r="55" spans="1:14" x14ac:dyDescent="0.15">
      <c r="A55" s="77"/>
      <c r="B55" s="78">
        <v>2</v>
      </c>
      <c r="C55" s="98">
        <v>702100</v>
      </c>
      <c r="D55" s="82" t="s">
        <v>0</v>
      </c>
      <c r="E55" s="82">
        <v>37480</v>
      </c>
      <c r="F55" s="82">
        <v>1120</v>
      </c>
      <c r="G55" s="82">
        <v>22344</v>
      </c>
      <c r="H55" s="82" t="s">
        <v>11</v>
      </c>
      <c r="I55" s="82">
        <v>531</v>
      </c>
      <c r="J55" s="82">
        <v>36</v>
      </c>
      <c r="K55" s="79">
        <f t="shared" si="0"/>
        <v>100</v>
      </c>
      <c r="L55" s="79" t="str">
        <f t="shared" si="1"/>
        <v>-</v>
      </c>
      <c r="M55" s="79">
        <f t="shared" si="2"/>
        <v>2.3764769065520945</v>
      </c>
      <c r="N55" s="79">
        <f t="shared" si="3"/>
        <v>0.1611170784103115</v>
      </c>
    </row>
    <row r="56" spans="1:14" x14ac:dyDescent="0.15">
      <c r="A56" s="77" t="s">
        <v>33</v>
      </c>
      <c r="B56" s="78">
        <v>3</v>
      </c>
      <c r="C56" s="98">
        <v>682740</v>
      </c>
      <c r="D56" s="82" t="s">
        <v>0</v>
      </c>
      <c r="E56" s="82">
        <v>38150</v>
      </c>
      <c r="F56" s="82">
        <v>270</v>
      </c>
      <c r="G56" s="82">
        <v>23017</v>
      </c>
      <c r="H56" s="82" t="s">
        <v>34</v>
      </c>
      <c r="I56" s="82">
        <v>593</v>
      </c>
      <c r="J56" s="82">
        <v>6</v>
      </c>
      <c r="K56" s="79">
        <f t="shared" si="0"/>
        <v>100</v>
      </c>
      <c r="L56" s="79" t="str">
        <f t="shared" si="1"/>
        <v>-</v>
      </c>
      <c r="M56" s="79">
        <f t="shared" si="2"/>
        <v>2.576356605986879</v>
      </c>
      <c r="N56" s="79">
        <f t="shared" si="3"/>
        <v>2.606768909936134E-2</v>
      </c>
    </row>
    <row r="57" spans="1:14" x14ac:dyDescent="0.15">
      <c r="A57" s="77"/>
      <c r="B57" s="78">
        <v>4</v>
      </c>
      <c r="C57" s="98">
        <v>673280</v>
      </c>
      <c r="D57" s="82" t="s">
        <v>0</v>
      </c>
      <c r="E57" s="82">
        <v>41560</v>
      </c>
      <c r="F57" s="82">
        <v>180</v>
      </c>
      <c r="G57" s="82">
        <v>22514</v>
      </c>
      <c r="H57" s="82" t="s">
        <v>34</v>
      </c>
      <c r="I57" s="82">
        <v>643</v>
      </c>
      <c r="J57" s="82">
        <v>3</v>
      </c>
      <c r="K57" s="79">
        <f t="shared" si="0"/>
        <v>100</v>
      </c>
      <c r="L57" s="79" t="str">
        <f t="shared" si="1"/>
        <v>-</v>
      </c>
      <c r="M57" s="79">
        <f t="shared" si="2"/>
        <v>2.8560007106689169</v>
      </c>
      <c r="N57" s="79">
        <f t="shared" si="3"/>
        <v>1.3325042195966953E-2</v>
      </c>
    </row>
    <row r="58" spans="1:14" x14ac:dyDescent="0.15">
      <c r="A58" s="77"/>
      <c r="B58" s="78">
        <v>5</v>
      </c>
      <c r="C58" s="98">
        <v>673730</v>
      </c>
      <c r="D58" s="82" t="s">
        <v>0</v>
      </c>
      <c r="E58" s="82">
        <v>43020</v>
      </c>
      <c r="F58" s="82">
        <v>270</v>
      </c>
      <c r="G58" s="82">
        <v>23648</v>
      </c>
      <c r="H58" s="82" t="s">
        <v>34</v>
      </c>
      <c r="I58" s="82">
        <v>683</v>
      </c>
      <c r="J58" s="82">
        <v>4</v>
      </c>
      <c r="K58" s="79">
        <f t="shared" si="0"/>
        <v>100</v>
      </c>
      <c r="L58" s="79" t="str">
        <f t="shared" si="1"/>
        <v>-</v>
      </c>
      <c r="M58" s="79">
        <f t="shared" si="2"/>
        <v>2.88819350473613</v>
      </c>
      <c r="N58" s="79">
        <f t="shared" si="3"/>
        <v>1.6914749661705007E-2</v>
      </c>
    </row>
    <row r="59" spans="1:14" x14ac:dyDescent="0.15">
      <c r="A59" s="77"/>
      <c r="B59" s="78">
        <v>6</v>
      </c>
      <c r="C59" s="98">
        <v>678620</v>
      </c>
      <c r="D59" s="82" t="s">
        <v>34</v>
      </c>
      <c r="E59" s="82">
        <v>47520</v>
      </c>
      <c r="F59" s="82">
        <v>240</v>
      </c>
      <c r="G59" s="82">
        <v>24221.996699183637</v>
      </c>
      <c r="H59" s="82" t="s">
        <v>34</v>
      </c>
      <c r="I59" s="82">
        <v>805.74047331348913</v>
      </c>
      <c r="J59" s="82">
        <v>4.8905131001149389</v>
      </c>
      <c r="K59" s="79">
        <f t="shared" si="0"/>
        <v>100</v>
      </c>
      <c r="L59" s="79" t="str">
        <f t="shared" si="1"/>
        <v>-</v>
      </c>
      <c r="M59" s="79">
        <f t="shared" si="2"/>
        <v>3.3264824668258886</v>
      </c>
      <c r="N59" s="79">
        <f t="shared" si="3"/>
        <v>2.0190379681951511E-2</v>
      </c>
    </row>
    <row r="60" spans="1:14" ht="15.75" customHeight="1" x14ac:dyDescent="0.15">
      <c r="A60" s="77"/>
      <c r="B60" s="78">
        <v>7</v>
      </c>
      <c r="C60" s="98">
        <v>687920</v>
      </c>
      <c r="D60" s="82" t="s">
        <v>34</v>
      </c>
      <c r="E60" s="82">
        <v>46520</v>
      </c>
      <c r="F60" s="82">
        <v>240</v>
      </c>
      <c r="G60" s="82">
        <v>25772.64303988836</v>
      </c>
      <c r="H60" s="82" t="s">
        <v>34</v>
      </c>
      <c r="I60" s="82">
        <v>849.39149901151302</v>
      </c>
      <c r="J60" s="82">
        <v>1.3812652634027212</v>
      </c>
      <c r="K60" s="79">
        <f t="shared" ref="K60:K65" si="12">G60/G60*100</f>
        <v>100</v>
      </c>
      <c r="L60" s="79" t="str">
        <f t="shared" ref="L60:L65" si="13">IF(H60="-","-",H60/G60*100)</f>
        <v>-</v>
      </c>
      <c r="M60" s="79">
        <f t="shared" ref="M60:M65" si="14">IF(I60="-","-",I60/G60*100)</f>
        <v>3.2957097093104051</v>
      </c>
      <c r="N60" s="79">
        <f t="shared" ref="N60:N65" si="15">IF(J60="-","-",J60/G60*100)</f>
        <v>5.3594241819317281E-3</v>
      </c>
    </row>
    <row r="61" spans="1:14" x14ac:dyDescent="0.15">
      <c r="A61" s="91"/>
      <c r="B61" s="78">
        <v>8</v>
      </c>
      <c r="C61" s="84">
        <v>668740</v>
      </c>
      <c r="D61" s="90" t="s">
        <v>0</v>
      </c>
      <c r="E61" s="84">
        <v>8840</v>
      </c>
      <c r="F61" s="84">
        <v>520</v>
      </c>
      <c r="G61" s="84">
        <f>1678135300/C61*10</f>
        <v>25093.987199808595</v>
      </c>
      <c r="H61" s="82" t="s">
        <v>34</v>
      </c>
      <c r="I61" s="108">
        <f>13017400/668740*10</f>
        <v>194.65562101863208</v>
      </c>
      <c r="J61" s="108">
        <f>355220/668740*10</f>
        <v>5.3117803630708496</v>
      </c>
      <c r="K61" s="85">
        <f t="shared" si="12"/>
        <v>100</v>
      </c>
      <c r="L61" s="109" t="str">
        <f t="shared" si="13"/>
        <v>-</v>
      </c>
      <c r="M61" s="85">
        <f t="shared" si="14"/>
        <v>0.77570622583292304</v>
      </c>
      <c r="N61" s="85">
        <f t="shared" si="15"/>
        <v>2.1167542331062342E-2</v>
      </c>
    </row>
    <row r="62" spans="1:14" x14ac:dyDescent="0.15">
      <c r="A62" s="91"/>
      <c r="B62" s="78">
        <v>9</v>
      </c>
      <c r="C62" s="84">
        <v>682740</v>
      </c>
      <c r="D62" s="90" t="s">
        <v>0</v>
      </c>
      <c r="E62" s="90" t="s">
        <v>34</v>
      </c>
      <c r="F62" s="84">
        <v>500</v>
      </c>
      <c r="G62" s="84">
        <f>1675026700/C62*10</f>
        <v>24533.888449482965</v>
      </c>
      <c r="H62" s="82" t="s">
        <v>34</v>
      </c>
      <c r="I62" s="82" t="s">
        <v>34</v>
      </c>
      <c r="J62" s="108">
        <f>389300/C62*10</f>
        <v>5.7020241966195044</v>
      </c>
      <c r="K62" s="83">
        <f t="shared" si="12"/>
        <v>100</v>
      </c>
      <c r="L62" s="109" t="str">
        <f t="shared" si="13"/>
        <v>-</v>
      </c>
      <c r="M62" s="109" t="str">
        <f t="shared" si="14"/>
        <v>-</v>
      </c>
      <c r="N62" s="85">
        <f t="shared" si="15"/>
        <v>2.3241420569594506E-2</v>
      </c>
    </row>
    <row r="63" spans="1:14" x14ac:dyDescent="0.15">
      <c r="A63" s="91"/>
      <c r="B63" s="78">
        <v>10</v>
      </c>
      <c r="C63" s="84">
        <v>699820</v>
      </c>
      <c r="D63" s="90" t="s">
        <v>0</v>
      </c>
      <c r="E63" s="90" t="s">
        <v>34</v>
      </c>
      <c r="F63" s="84">
        <v>480</v>
      </c>
      <c r="G63" s="84">
        <f>1621839720/C63*10</f>
        <v>23175.098168100369</v>
      </c>
      <c r="H63" s="82" t="s">
        <v>34</v>
      </c>
      <c r="I63" s="82" t="s">
        <v>34</v>
      </c>
      <c r="J63" s="108">
        <f>1026740/C63*10</f>
        <v>14.671486953788119</v>
      </c>
      <c r="K63" s="110">
        <f t="shared" si="12"/>
        <v>100</v>
      </c>
      <c r="L63" s="111" t="str">
        <f t="shared" si="13"/>
        <v>-</v>
      </c>
      <c r="M63" s="111" t="str">
        <f t="shared" si="14"/>
        <v>-</v>
      </c>
      <c r="N63" s="110">
        <f t="shared" si="15"/>
        <v>6.3307118905683232E-2</v>
      </c>
    </row>
    <row r="64" spans="1:14" x14ac:dyDescent="0.15">
      <c r="A64" s="91"/>
      <c r="B64" s="78">
        <v>11</v>
      </c>
      <c r="C64" s="84">
        <v>745620</v>
      </c>
      <c r="D64" s="90" t="s">
        <v>34</v>
      </c>
      <c r="E64" s="90" t="s">
        <v>34</v>
      </c>
      <c r="F64" s="84">
        <v>480</v>
      </c>
      <c r="G64" s="84">
        <f>1703954840/C64*10</f>
        <v>22852.858560660927</v>
      </c>
      <c r="H64" s="82" t="s">
        <v>0</v>
      </c>
      <c r="I64" s="82" t="s">
        <v>0</v>
      </c>
      <c r="J64" s="108">
        <f>1085740/C64*10</f>
        <v>14.561572919181351</v>
      </c>
      <c r="K64" s="110">
        <f t="shared" si="12"/>
        <v>100</v>
      </c>
      <c r="L64" s="111" t="str">
        <f t="shared" si="13"/>
        <v>-</v>
      </c>
      <c r="M64" s="111" t="str">
        <f t="shared" si="14"/>
        <v>-</v>
      </c>
      <c r="N64" s="110">
        <f t="shared" si="15"/>
        <v>6.3718824848667935E-2</v>
      </c>
    </row>
    <row r="65" spans="1:14" x14ac:dyDescent="0.15">
      <c r="A65" s="91"/>
      <c r="B65" s="78">
        <v>12</v>
      </c>
      <c r="C65" s="84">
        <v>821320</v>
      </c>
      <c r="D65" s="90" t="s">
        <v>34</v>
      </c>
      <c r="E65" s="90" t="s">
        <v>34</v>
      </c>
      <c r="F65" s="84">
        <v>740</v>
      </c>
      <c r="G65" s="84">
        <f>1887751700/C65*10</f>
        <v>22984.362976671699</v>
      </c>
      <c r="H65" s="82" t="s">
        <v>0</v>
      </c>
      <c r="I65" s="82" t="s">
        <v>0</v>
      </c>
      <c r="J65" s="108">
        <f>476870/C65*10</f>
        <v>5.8061413334632048</v>
      </c>
      <c r="K65" s="110">
        <f t="shared" si="12"/>
        <v>100</v>
      </c>
      <c r="L65" s="111" t="str">
        <f t="shared" si="13"/>
        <v>-</v>
      </c>
      <c r="M65" s="111" t="str">
        <f t="shared" si="14"/>
        <v>-</v>
      </c>
      <c r="N65" s="110">
        <f t="shared" si="15"/>
        <v>2.5261267146521438E-2</v>
      </c>
    </row>
    <row r="66" spans="1:14" x14ac:dyDescent="0.15">
      <c r="A66" s="91"/>
      <c r="B66" s="78">
        <v>13</v>
      </c>
      <c r="C66" s="84">
        <v>997260</v>
      </c>
      <c r="D66" s="90" t="s">
        <v>34</v>
      </c>
      <c r="E66" s="90" t="s">
        <v>34</v>
      </c>
      <c r="F66" s="84">
        <v>1060</v>
      </c>
      <c r="G66" s="84">
        <f>2074354720/C66*10</f>
        <v>20800.540681467217</v>
      </c>
      <c r="H66" s="82" t="s">
        <v>0</v>
      </c>
      <c r="I66" s="82" t="s">
        <v>0</v>
      </c>
      <c r="J66" s="108">
        <f>1192440/C66*10</f>
        <v>11.95716262559413</v>
      </c>
      <c r="K66" s="110">
        <f>G66/G66*100</f>
        <v>100</v>
      </c>
      <c r="L66" s="111" t="str">
        <f>IF(H66="-","-",H66/G66*100)</f>
        <v>-</v>
      </c>
      <c r="M66" s="111" t="str">
        <f>IF(I66="-","-",I66/G66*100)</f>
        <v>-</v>
      </c>
      <c r="N66" s="110">
        <f>IF(J66="-","-",J66/G66*100)</f>
        <v>5.7484864498006411E-2</v>
      </c>
    </row>
    <row r="67" spans="1:14" x14ac:dyDescent="0.15">
      <c r="A67" s="92"/>
      <c r="B67" s="88">
        <v>14</v>
      </c>
      <c r="C67" s="86">
        <v>1110640</v>
      </c>
      <c r="D67" s="112" t="s">
        <v>1</v>
      </c>
      <c r="E67" s="112" t="s">
        <v>1</v>
      </c>
      <c r="F67" s="86">
        <v>700</v>
      </c>
      <c r="G67" s="86">
        <f>2076232000/C67*10</f>
        <v>18694.014262047109</v>
      </c>
      <c r="H67" s="93" t="s">
        <v>0</v>
      </c>
      <c r="I67" s="93" t="s">
        <v>0</v>
      </c>
      <c r="J67" s="86">
        <f>341520/C67*10</f>
        <v>3.0749837931282862</v>
      </c>
      <c r="K67" s="113">
        <f>G67/G67*100</f>
        <v>100</v>
      </c>
      <c r="L67" s="114" t="str">
        <f>IF(H67="-","-",H67/G67*100)</f>
        <v>-</v>
      </c>
      <c r="M67" s="114" t="str">
        <f>IF(I67="-","-",I67/G67*100)</f>
        <v>-</v>
      </c>
      <c r="N67" s="113">
        <f>IF(J67="-","-",J67/G67*100)</f>
        <v>1.6449028817588786E-2</v>
      </c>
    </row>
    <row r="68" spans="1:14" x14ac:dyDescent="0.15">
      <c r="C68" s="4" t="s">
        <v>37</v>
      </c>
    </row>
    <row r="69" spans="1:14" x14ac:dyDescent="0.15">
      <c r="C69" s="4" t="s">
        <v>38</v>
      </c>
    </row>
    <row r="70" spans="1:14" x14ac:dyDescent="0.15">
      <c r="C70" s="4" t="s">
        <v>42</v>
      </c>
    </row>
    <row r="71" spans="1:14" x14ac:dyDescent="0.15">
      <c r="C71" s="67" t="s">
        <v>43</v>
      </c>
    </row>
    <row r="72" spans="1:14" x14ac:dyDescent="0.15">
      <c r="C72" s="67" t="s">
        <v>44</v>
      </c>
    </row>
    <row r="73" spans="1:14" x14ac:dyDescent="0.15">
      <c r="C73" s="4" t="s">
        <v>45</v>
      </c>
    </row>
  </sheetData>
  <mergeCells count="4">
    <mergeCell ref="C2:F3"/>
    <mergeCell ref="H2:M2"/>
    <mergeCell ref="H3:I3"/>
    <mergeCell ref="L3:M3"/>
  </mergeCells>
  <phoneticPr fontId="4"/>
  <pageMargins left="1.06" right="0.78700000000000003" top="0.42" bottom="0.49" header="0.44" footer="0.51200000000000001"/>
  <pageSetup paperSize="9" scale="7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BG36"/>
  <sheetViews>
    <sheetView zoomScale="120" zoomScaleNormal="75" workbookViewId="0">
      <pane xSplit="3" ySplit="3" topLeftCell="D13" activePane="bottomRight" state="frozen"/>
      <selection activeCell="F34" sqref="F34"/>
      <selection pane="topRight" activeCell="F34" sqref="F34"/>
      <selection pane="bottomLeft" activeCell="F34" sqref="F34"/>
      <selection pane="bottomRight" activeCell="U20" sqref="U20"/>
    </sheetView>
  </sheetViews>
  <sheetFormatPr defaultColWidth="9" defaultRowHeight="13.5" x14ac:dyDescent="0.15"/>
  <cols>
    <col min="1" max="1" width="3.75" style="4" customWidth="1"/>
    <col min="2" max="2" width="4" style="52" customWidth="1"/>
    <col min="3" max="3" width="5.625" style="52" customWidth="1"/>
    <col min="4" max="11" width="5.625" style="52" hidden="1" customWidth="1"/>
    <col min="12" max="12" width="6.625" style="66" customWidth="1"/>
    <col min="13" max="20" width="5.625" style="66" hidden="1" customWidth="1"/>
    <col min="21" max="21" width="6.5" style="66" customWidth="1"/>
    <col min="22" max="29" width="5.625" style="66" hidden="1" customWidth="1"/>
    <col min="30" max="30" width="6.625" style="66" customWidth="1"/>
    <col min="31" max="32" width="7.5" style="4" customWidth="1"/>
    <col min="33" max="33" width="9" style="4"/>
    <col min="34" max="34" width="3.875" style="4" customWidth="1"/>
    <col min="35" max="16384" width="9" style="4"/>
  </cols>
  <sheetData>
    <row r="1" spans="1:59" ht="17.25" customHeight="1" x14ac:dyDescent="0.15">
      <c r="A1" s="178" t="s">
        <v>73</v>
      </c>
      <c r="B1" s="1" t="s">
        <v>46</v>
      </c>
      <c r="C1" s="2"/>
      <c r="D1" s="2"/>
      <c r="E1" s="2"/>
      <c r="F1" s="2"/>
      <c r="G1" s="2"/>
      <c r="H1" s="2"/>
      <c r="I1" s="2"/>
      <c r="J1" s="2"/>
      <c r="K1" s="2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3"/>
      <c r="AF1" s="3"/>
      <c r="AH1" s="5" t="s">
        <v>35</v>
      </c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ht="18" customHeight="1" x14ac:dyDescent="0.15">
      <c r="A2" s="178"/>
      <c r="B2" s="6"/>
      <c r="C2" s="7"/>
      <c r="D2" s="181" t="s">
        <v>62</v>
      </c>
      <c r="E2" s="181"/>
      <c r="F2" s="181"/>
      <c r="G2" s="181"/>
      <c r="H2" s="181"/>
      <c r="I2" s="181"/>
      <c r="J2" s="181"/>
      <c r="K2" s="181"/>
      <c r="L2" s="182"/>
      <c r="M2" s="183" t="s">
        <v>63</v>
      </c>
      <c r="N2" s="184"/>
      <c r="O2" s="184"/>
      <c r="P2" s="184"/>
      <c r="Q2" s="184"/>
      <c r="R2" s="184"/>
      <c r="S2" s="184"/>
      <c r="T2" s="184"/>
      <c r="U2" s="185"/>
      <c r="V2" s="183" t="s">
        <v>64</v>
      </c>
      <c r="W2" s="184"/>
      <c r="X2" s="184"/>
      <c r="Y2" s="184"/>
      <c r="Z2" s="184"/>
      <c r="AA2" s="184"/>
      <c r="AB2" s="184"/>
      <c r="AC2" s="184"/>
      <c r="AD2" s="185"/>
      <c r="AE2" s="8"/>
      <c r="AF2" s="8"/>
      <c r="AH2" s="9"/>
      <c r="AI2" s="10"/>
      <c r="AJ2" s="11"/>
      <c r="AK2" s="12"/>
      <c r="AL2" s="186" t="s">
        <v>65</v>
      </c>
      <c r="AM2" s="186"/>
      <c r="AN2" s="186"/>
      <c r="AO2" s="13"/>
      <c r="AP2" s="13"/>
      <c r="AQ2" s="14"/>
      <c r="AR2" s="11"/>
      <c r="AS2" s="12"/>
      <c r="AT2" s="186" t="s">
        <v>66</v>
      </c>
      <c r="AU2" s="186"/>
      <c r="AV2" s="186"/>
      <c r="AW2" s="13"/>
      <c r="AX2" s="13"/>
      <c r="AY2" s="14"/>
      <c r="AZ2" s="11"/>
      <c r="BA2" s="12"/>
      <c r="BB2" s="186" t="s">
        <v>67</v>
      </c>
      <c r="BC2" s="186"/>
      <c r="BD2" s="186"/>
      <c r="BE2" s="13"/>
      <c r="BF2" s="13"/>
      <c r="BG2" s="14"/>
    </row>
    <row r="3" spans="1:59" ht="18" customHeight="1" x14ac:dyDescent="0.15">
      <c r="A3" s="178"/>
      <c r="B3" s="15"/>
      <c r="C3" s="16"/>
      <c r="D3" s="17" t="s">
        <v>47</v>
      </c>
      <c r="E3" s="17" t="s">
        <v>48</v>
      </c>
      <c r="F3" s="17" t="s">
        <v>49</v>
      </c>
      <c r="G3" s="17" t="s">
        <v>50</v>
      </c>
      <c r="H3" s="17" t="s">
        <v>51</v>
      </c>
      <c r="I3" s="17" t="s">
        <v>52</v>
      </c>
      <c r="J3" s="17" t="s">
        <v>39</v>
      </c>
      <c r="K3" s="17" t="s">
        <v>40</v>
      </c>
      <c r="L3" s="55" t="s">
        <v>41</v>
      </c>
      <c r="M3" s="55" t="s">
        <v>47</v>
      </c>
      <c r="N3" s="55" t="s">
        <v>48</v>
      </c>
      <c r="O3" s="55" t="s">
        <v>49</v>
      </c>
      <c r="P3" s="55" t="s">
        <v>50</v>
      </c>
      <c r="Q3" s="55" t="s">
        <v>51</v>
      </c>
      <c r="R3" s="55" t="s">
        <v>52</v>
      </c>
      <c r="S3" s="55" t="s">
        <v>39</v>
      </c>
      <c r="T3" s="55" t="s">
        <v>40</v>
      </c>
      <c r="U3" s="55" t="s">
        <v>41</v>
      </c>
      <c r="V3" s="55" t="s">
        <v>47</v>
      </c>
      <c r="W3" s="55" t="s">
        <v>48</v>
      </c>
      <c r="X3" s="55" t="s">
        <v>49</v>
      </c>
      <c r="Y3" s="55" t="s">
        <v>50</v>
      </c>
      <c r="Z3" s="55" t="s">
        <v>51</v>
      </c>
      <c r="AA3" s="55" t="s">
        <v>52</v>
      </c>
      <c r="AB3" s="55" t="s">
        <v>39</v>
      </c>
      <c r="AC3" s="55" t="s">
        <v>40</v>
      </c>
      <c r="AD3" s="55" t="s">
        <v>41</v>
      </c>
      <c r="AE3" s="18"/>
      <c r="AF3" s="18"/>
      <c r="AH3" s="19"/>
      <c r="AI3" s="20"/>
      <c r="AJ3" s="21" t="s">
        <v>68</v>
      </c>
      <c r="AK3" s="22" t="s">
        <v>69</v>
      </c>
      <c r="AL3" s="22" t="s">
        <v>70</v>
      </c>
      <c r="AM3" s="22" t="s">
        <v>47</v>
      </c>
      <c r="AN3" s="22" t="s">
        <v>48</v>
      </c>
      <c r="AO3" s="22" t="s">
        <v>49</v>
      </c>
      <c r="AP3" s="22" t="s">
        <v>50</v>
      </c>
      <c r="AQ3" s="22" t="s">
        <v>51</v>
      </c>
      <c r="AR3" s="22" t="s">
        <v>68</v>
      </c>
      <c r="AS3" s="22" t="s">
        <v>69</v>
      </c>
      <c r="AT3" s="22" t="s">
        <v>70</v>
      </c>
      <c r="AU3" s="22" t="s">
        <v>47</v>
      </c>
      <c r="AV3" s="22" t="s">
        <v>48</v>
      </c>
      <c r="AW3" s="22" t="s">
        <v>49</v>
      </c>
      <c r="AX3" s="22" t="s">
        <v>50</v>
      </c>
      <c r="AY3" s="22" t="s">
        <v>51</v>
      </c>
      <c r="AZ3" s="22" t="s">
        <v>68</v>
      </c>
      <c r="BA3" s="22" t="s">
        <v>69</v>
      </c>
      <c r="BB3" s="22" t="s">
        <v>70</v>
      </c>
      <c r="BC3" s="22" t="s">
        <v>47</v>
      </c>
      <c r="BD3" s="22" t="s">
        <v>48</v>
      </c>
      <c r="BE3" s="22" t="s">
        <v>49</v>
      </c>
      <c r="BF3" s="22" t="s">
        <v>50</v>
      </c>
      <c r="BG3" s="22" t="s">
        <v>51</v>
      </c>
    </row>
    <row r="4" spans="1:59" ht="21" customHeight="1" x14ac:dyDescent="0.15">
      <c r="A4" s="178"/>
      <c r="B4" s="23"/>
      <c r="C4" s="2"/>
      <c r="D4" s="24" t="s">
        <v>2</v>
      </c>
      <c r="E4" s="24" t="s">
        <v>2</v>
      </c>
      <c r="F4" s="24" t="s">
        <v>2</v>
      </c>
      <c r="G4" s="24" t="s">
        <v>2</v>
      </c>
      <c r="H4" s="24" t="s">
        <v>2</v>
      </c>
      <c r="I4" s="24" t="s">
        <v>2</v>
      </c>
      <c r="J4" s="24" t="s">
        <v>2</v>
      </c>
      <c r="K4" s="24" t="s">
        <v>2</v>
      </c>
      <c r="L4" s="56" t="s">
        <v>2</v>
      </c>
      <c r="M4" s="56" t="s">
        <v>2</v>
      </c>
      <c r="N4" s="56" t="s">
        <v>2</v>
      </c>
      <c r="O4" s="56" t="s">
        <v>2</v>
      </c>
      <c r="P4" s="56" t="s">
        <v>2</v>
      </c>
      <c r="Q4" s="56" t="s">
        <v>2</v>
      </c>
      <c r="R4" s="56" t="s">
        <v>2</v>
      </c>
      <c r="S4" s="57" t="s">
        <v>2</v>
      </c>
      <c r="T4" s="57" t="s">
        <v>2</v>
      </c>
      <c r="U4" s="57" t="s">
        <v>2</v>
      </c>
      <c r="V4" s="56" t="s">
        <v>2</v>
      </c>
      <c r="W4" s="56" t="s">
        <v>2</v>
      </c>
      <c r="X4" s="56" t="s">
        <v>2</v>
      </c>
      <c r="Y4" s="56" t="s">
        <v>2</v>
      </c>
      <c r="Z4" s="56" t="s">
        <v>2</v>
      </c>
      <c r="AA4" s="56" t="s">
        <v>2</v>
      </c>
      <c r="AB4" s="56" t="s">
        <v>2</v>
      </c>
      <c r="AC4" s="56" t="s">
        <v>2</v>
      </c>
      <c r="AD4" s="56" t="s">
        <v>2</v>
      </c>
      <c r="AE4" s="25"/>
      <c r="AF4" s="25"/>
      <c r="AH4" s="26"/>
      <c r="AI4" s="5"/>
      <c r="AJ4" s="27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7"/>
      <c r="BA4" s="28"/>
      <c r="BB4" s="28"/>
      <c r="BC4" s="28"/>
      <c r="BD4" s="28"/>
      <c r="BE4" s="28"/>
      <c r="BF4" s="28"/>
      <c r="BG4" s="28"/>
    </row>
    <row r="5" spans="1:59" ht="21" customHeight="1" x14ac:dyDescent="0.15">
      <c r="A5" s="178"/>
      <c r="B5" s="179" t="s">
        <v>18</v>
      </c>
      <c r="C5" s="180"/>
      <c r="D5" s="29">
        <f t="shared" ref="D5:D34" si="0">M5+V5</f>
        <v>991210</v>
      </c>
      <c r="E5" s="29">
        <f t="shared" ref="E5:E34" si="1">N5+W5</f>
        <v>851790</v>
      </c>
      <c r="F5" s="29">
        <f t="shared" ref="F5:F34" si="2">O5+X5</f>
        <v>820930</v>
      </c>
      <c r="G5" s="29">
        <f t="shared" ref="G5:G34" si="3">P5+Y5</f>
        <v>817220</v>
      </c>
      <c r="H5" s="29">
        <f t="shared" ref="H5:H34" si="4">Q5+Z5</f>
        <v>810710</v>
      </c>
      <c r="I5" s="29">
        <f t="shared" ref="I5:I34" si="5">R5+AA5</f>
        <v>820900</v>
      </c>
      <c r="J5" s="29">
        <f t="shared" ref="J5:J34" si="6">S5+AB5</f>
        <v>800365</v>
      </c>
      <c r="K5" s="29">
        <f t="shared" ref="K5:K34" si="7">T5+AC5</f>
        <v>815425</v>
      </c>
      <c r="L5" s="58">
        <f t="shared" ref="L5:L34" si="8">U5+AD5</f>
        <v>833245</v>
      </c>
      <c r="M5" s="58">
        <f t="shared" ref="M5:AD5" si="9">SUM(M6:M7)</f>
        <v>201620</v>
      </c>
      <c r="N5" s="58">
        <f t="shared" si="9"/>
        <v>149690</v>
      </c>
      <c r="O5" s="58">
        <f t="shared" si="9"/>
        <v>147650</v>
      </c>
      <c r="P5" s="58">
        <f t="shared" si="9"/>
        <v>143490</v>
      </c>
      <c r="Q5" s="58">
        <f t="shared" si="9"/>
        <v>132090</v>
      </c>
      <c r="R5" s="58">
        <f t="shared" si="9"/>
        <v>132980</v>
      </c>
      <c r="S5" s="59">
        <f t="shared" si="9"/>
        <v>131625</v>
      </c>
      <c r="T5" s="59">
        <f t="shared" si="9"/>
        <v>132685</v>
      </c>
      <c r="U5" s="59">
        <f t="shared" si="9"/>
        <v>133425</v>
      </c>
      <c r="V5" s="58">
        <f t="shared" si="9"/>
        <v>789590</v>
      </c>
      <c r="W5" s="58">
        <f t="shared" si="9"/>
        <v>702100</v>
      </c>
      <c r="X5" s="58">
        <f t="shared" si="9"/>
        <v>673280</v>
      </c>
      <c r="Y5" s="58">
        <f t="shared" si="9"/>
        <v>673730</v>
      </c>
      <c r="Z5" s="58">
        <f t="shared" si="9"/>
        <v>678620</v>
      </c>
      <c r="AA5" s="58">
        <f t="shared" si="9"/>
        <v>687920</v>
      </c>
      <c r="AB5" s="58">
        <f t="shared" si="9"/>
        <v>668740</v>
      </c>
      <c r="AC5" s="58">
        <f t="shared" si="9"/>
        <v>682740</v>
      </c>
      <c r="AD5" s="58">
        <f t="shared" si="9"/>
        <v>699820</v>
      </c>
      <c r="AE5" s="30"/>
      <c r="AF5" s="30"/>
      <c r="AH5" s="187" t="s">
        <v>18</v>
      </c>
      <c r="AI5" s="188"/>
      <c r="AJ5" s="31">
        <f t="shared" ref="AJ5:AJ16" si="10">AR5+AZ5</f>
        <v>69015</v>
      </c>
      <c r="AK5" s="32">
        <f t="shared" ref="AK5:AK16" si="11">AS5+BA5</f>
        <v>76622</v>
      </c>
      <c r="AL5" s="32">
        <f t="shared" ref="AL5:AL16" si="12">AT5+BB5</f>
        <v>87162</v>
      </c>
      <c r="AM5" s="32">
        <f t="shared" ref="AM5:AM16" si="13">AU5+BC5</f>
        <v>99121</v>
      </c>
      <c r="AN5" s="32">
        <f t="shared" ref="AN5:AN16" si="14">AV5+BD5</f>
        <v>85179</v>
      </c>
      <c r="AO5" s="32">
        <f t="shared" ref="AO5:AO16" si="15">AW5+BE5</f>
        <v>82093</v>
      </c>
      <c r="AP5" s="32">
        <f t="shared" ref="AP5:AP16" si="16">AX5+BF5</f>
        <v>81722</v>
      </c>
      <c r="AQ5" s="32">
        <f t="shared" ref="AQ5:AQ16" si="17">AY5+BG5</f>
        <v>810710</v>
      </c>
      <c r="AR5" s="32">
        <f t="shared" ref="AR5:BG5" si="18">SUM(AR6:AR7)</f>
        <v>19087</v>
      </c>
      <c r="AS5" s="32">
        <f t="shared" si="18"/>
        <v>19835</v>
      </c>
      <c r="AT5" s="32">
        <f t="shared" si="18"/>
        <v>19711</v>
      </c>
      <c r="AU5" s="32">
        <f t="shared" si="18"/>
        <v>20162</v>
      </c>
      <c r="AV5" s="32">
        <f t="shared" si="18"/>
        <v>14969</v>
      </c>
      <c r="AW5" s="32">
        <f t="shared" si="18"/>
        <v>14765</v>
      </c>
      <c r="AX5" s="32">
        <f t="shared" si="18"/>
        <v>14349</v>
      </c>
      <c r="AY5" s="32">
        <f t="shared" si="18"/>
        <v>132090</v>
      </c>
      <c r="AZ5" s="31">
        <f t="shared" si="18"/>
        <v>49928</v>
      </c>
      <c r="BA5" s="32">
        <f t="shared" si="18"/>
        <v>56787</v>
      </c>
      <c r="BB5" s="32">
        <f t="shared" si="18"/>
        <v>67451</v>
      </c>
      <c r="BC5" s="32">
        <f t="shared" si="18"/>
        <v>78959</v>
      </c>
      <c r="BD5" s="32">
        <f t="shared" si="18"/>
        <v>70210</v>
      </c>
      <c r="BE5" s="32">
        <f t="shared" si="18"/>
        <v>67328</v>
      </c>
      <c r="BF5" s="32">
        <f t="shared" si="18"/>
        <v>67373</v>
      </c>
      <c r="BG5" s="32">
        <f t="shared" si="18"/>
        <v>678620</v>
      </c>
    </row>
    <row r="6" spans="1:59" ht="21" customHeight="1" x14ac:dyDescent="0.15">
      <c r="A6" s="178"/>
      <c r="B6" s="23"/>
      <c r="C6" s="33" t="s">
        <v>53</v>
      </c>
      <c r="D6" s="34">
        <f t="shared" si="0"/>
        <v>418270</v>
      </c>
      <c r="E6" s="34">
        <f t="shared" si="1"/>
        <v>354570</v>
      </c>
      <c r="F6" s="34">
        <f t="shared" si="2"/>
        <v>339600</v>
      </c>
      <c r="G6" s="34">
        <f t="shared" si="3"/>
        <v>337650</v>
      </c>
      <c r="H6" s="34">
        <f t="shared" si="4"/>
        <v>337090</v>
      </c>
      <c r="I6" s="34">
        <f t="shared" si="5"/>
        <v>347280</v>
      </c>
      <c r="J6" s="34">
        <f t="shared" si="6"/>
        <v>330690</v>
      </c>
      <c r="K6" s="34">
        <f t="shared" si="7"/>
        <v>343125</v>
      </c>
      <c r="L6" s="60">
        <f t="shared" si="8"/>
        <v>352740</v>
      </c>
      <c r="M6" s="60">
        <f t="shared" ref="M6:P7" si="19">AU6*10</f>
        <v>117890</v>
      </c>
      <c r="N6" s="60">
        <f t="shared" si="19"/>
        <v>89560</v>
      </c>
      <c r="O6" s="60">
        <f t="shared" si="19"/>
        <v>85380</v>
      </c>
      <c r="P6" s="60">
        <f t="shared" si="19"/>
        <v>84430</v>
      </c>
      <c r="Q6" s="60">
        <v>79570</v>
      </c>
      <c r="R6" s="60">
        <v>78600</v>
      </c>
      <c r="S6" s="61">
        <v>77470</v>
      </c>
      <c r="T6" s="61">
        <v>78525</v>
      </c>
      <c r="U6" s="61">
        <v>77800</v>
      </c>
      <c r="V6" s="60">
        <v>300380</v>
      </c>
      <c r="W6" s="60">
        <v>265010</v>
      </c>
      <c r="X6" s="60">
        <v>254220</v>
      </c>
      <c r="Y6" s="60">
        <v>253220</v>
      </c>
      <c r="Z6" s="60">
        <v>257520</v>
      </c>
      <c r="AA6" s="60">
        <v>268680</v>
      </c>
      <c r="AB6" s="60">
        <v>253220</v>
      </c>
      <c r="AC6" s="60">
        <v>264600</v>
      </c>
      <c r="AD6" s="60">
        <v>274940</v>
      </c>
      <c r="AE6" s="35"/>
      <c r="AF6" s="35"/>
      <c r="AH6" s="26"/>
      <c r="AI6" s="36" t="s">
        <v>53</v>
      </c>
      <c r="AJ6" s="37">
        <f t="shared" si="10"/>
        <v>30275</v>
      </c>
      <c r="AK6" s="38">
        <f t="shared" si="11"/>
        <v>33599</v>
      </c>
      <c r="AL6" s="38">
        <f t="shared" si="12"/>
        <v>36958</v>
      </c>
      <c r="AM6" s="38">
        <f t="shared" si="13"/>
        <v>41827</v>
      </c>
      <c r="AN6" s="38">
        <f t="shared" si="14"/>
        <v>35457</v>
      </c>
      <c r="AO6" s="38">
        <f t="shared" si="15"/>
        <v>33960</v>
      </c>
      <c r="AP6" s="38">
        <f t="shared" si="16"/>
        <v>33765</v>
      </c>
      <c r="AQ6" s="38">
        <f t="shared" si="17"/>
        <v>337090</v>
      </c>
      <c r="AR6" s="38">
        <f t="shared" ref="AR6:AT7" si="20">SUM(AR9,AR12,AR15,AR27)</f>
        <v>10224</v>
      </c>
      <c r="AS6" s="38">
        <f t="shared" si="20"/>
        <v>11048</v>
      </c>
      <c r="AT6" s="38">
        <f t="shared" si="20"/>
        <v>10994</v>
      </c>
      <c r="AU6" s="38">
        <v>11789</v>
      </c>
      <c r="AV6" s="38">
        <v>8956</v>
      </c>
      <c r="AW6" s="38">
        <v>8538</v>
      </c>
      <c r="AX6" s="38">
        <v>8443</v>
      </c>
      <c r="AY6" s="38">
        <v>79570</v>
      </c>
      <c r="AZ6" s="37">
        <f t="shared" ref="AZ6:BB7" si="21">SUM(AZ9,AZ12,AZ15,AZ27)</f>
        <v>20051</v>
      </c>
      <c r="BA6" s="38">
        <f t="shared" si="21"/>
        <v>22551</v>
      </c>
      <c r="BB6" s="38">
        <f t="shared" si="21"/>
        <v>25964</v>
      </c>
      <c r="BC6" s="38">
        <v>30038</v>
      </c>
      <c r="BD6" s="38">
        <v>26501</v>
      </c>
      <c r="BE6" s="38">
        <v>25422</v>
      </c>
      <c r="BF6" s="38">
        <v>25322</v>
      </c>
      <c r="BG6" s="38">
        <v>257520</v>
      </c>
    </row>
    <row r="7" spans="1:59" ht="21" customHeight="1" x14ac:dyDescent="0.15">
      <c r="A7" s="178"/>
      <c r="B7" s="15"/>
      <c r="C7" s="39" t="s">
        <v>54</v>
      </c>
      <c r="D7" s="40">
        <f t="shared" si="0"/>
        <v>572940</v>
      </c>
      <c r="E7" s="40">
        <f t="shared" si="1"/>
        <v>497220</v>
      </c>
      <c r="F7" s="40">
        <f t="shared" si="2"/>
        <v>481330</v>
      </c>
      <c r="G7" s="40">
        <f t="shared" si="3"/>
        <v>479570</v>
      </c>
      <c r="H7" s="40">
        <f t="shared" si="4"/>
        <v>473620</v>
      </c>
      <c r="I7" s="40">
        <f t="shared" si="5"/>
        <v>473620</v>
      </c>
      <c r="J7" s="40">
        <f t="shared" si="6"/>
        <v>469675</v>
      </c>
      <c r="K7" s="40">
        <f t="shared" si="7"/>
        <v>472300</v>
      </c>
      <c r="L7" s="62">
        <f t="shared" si="8"/>
        <v>480505</v>
      </c>
      <c r="M7" s="62">
        <f t="shared" si="19"/>
        <v>83730</v>
      </c>
      <c r="N7" s="62">
        <f t="shared" si="19"/>
        <v>60130</v>
      </c>
      <c r="O7" s="62">
        <f t="shared" si="19"/>
        <v>62270</v>
      </c>
      <c r="P7" s="62">
        <f t="shared" si="19"/>
        <v>59060</v>
      </c>
      <c r="Q7" s="62">
        <v>52520</v>
      </c>
      <c r="R7" s="62">
        <v>54380</v>
      </c>
      <c r="S7" s="63">
        <v>54155</v>
      </c>
      <c r="T7" s="63">
        <v>54160</v>
      </c>
      <c r="U7" s="63">
        <v>55625</v>
      </c>
      <c r="V7" s="62">
        <v>489210</v>
      </c>
      <c r="W7" s="62">
        <v>437090</v>
      </c>
      <c r="X7" s="62">
        <v>419060</v>
      </c>
      <c r="Y7" s="62">
        <v>420510</v>
      </c>
      <c r="Z7" s="62">
        <v>421100</v>
      </c>
      <c r="AA7" s="62">
        <v>419240</v>
      </c>
      <c r="AB7" s="62">
        <v>415520</v>
      </c>
      <c r="AC7" s="62">
        <v>418140</v>
      </c>
      <c r="AD7" s="62">
        <v>424880</v>
      </c>
      <c r="AE7" s="35"/>
      <c r="AF7" s="35"/>
      <c r="AH7" s="19"/>
      <c r="AI7" s="41" t="s">
        <v>54</v>
      </c>
      <c r="AJ7" s="42">
        <f t="shared" si="10"/>
        <v>38740</v>
      </c>
      <c r="AK7" s="43">
        <f t="shared" si="11"/>
        <v>43023</v>
      </c>
      <c r="AL7" s="43">
        <f t="shared" si="12"/>
        <v>50204</v>
      </c>
      <c r="AM7" s="43">
        <f t="shared" si="13"/>
        <v>57294</v>
      </c>
      <c r="AN7" s="43">
        <f t="shared" si="14"/>
        <v>49722</v>
      </c>
      <c r="AO7" s="43">
        <f t="shared" si="15"/>
        <v>48133</v>
      </c>
      <c r="AP7" s="43">
        <f t="shared" si="16"/>
        <v>47957</v>
      </c>
      <c r="AQ7" s="43">
        <f t="shared" si="17"/>
        <v>473620</v>
      </c>
      <c r="AR7" s="43">
        <f t="shared" si="20"/>
        <v>8863</v>
      </c>
      <c r="AS7" s="43">
        <f t="shared" si="20"/>
        <v>8787</v>
      </c>
      <c r="AT7" s="43">
        <f t="shared" si="20"/>
        <v>8717</v>
      </c>
      <c r="AU7" s="43">
        <v>8373</v>
      </c>
      <c r="AV7" s="43">
        <v>6013</v>
      </c>
      <c r="AW7" s="43">
        <v>6227</v>
      </c>
      <c r="AX7" s="43">
        <f>SUM(AX10,AX13,AX16,AX28)</f>
        <v>5906</v>
      </c>
      <c r="AY7" s="43">
        <v>52520</v>
      </c>
      <c r="AZ7" s="42">
        <f t="shared" si="21"/>
        <v>29877</v>
      </c>
      <c r="BA7" s="43">
        <f t="shared" si="21"/>
        <v>34236</v>
      </c>
      <c r="BB7" s="43">
        <f t="shared" si="21"/>
        <v>41487</v>
      </c>
      <c r="BC7" s="43">
        <v>48921</v>
      </c>
      <c r="BD7" s="43">
        <v>43709</v>
      </c>
      <c r="BE7" s="43">
        <v>41906</v>
      </c>
      <c r="BF7" s="43">
        <v>42051</v>
      </c>
      <c r="BG7" s="43">
        <v>421100</v>
      </c>
    </row>
    <row r="8" spans="1:59" ht="21" customHeight="1" x14ac:dyDescent="0.15">
      <c r="A8" s="178"/>
      <c r="B8" s="179" t="s">
        <v>55</v>
      </c>
      <c r="C8" s="180"/>
      <c r="D8" s="29">
        <f t="shared" si="0"/>
        <v>104360</v>
      </c>
      <c r="E8" s="29">
        <f t="shared" si="1"/>
        <v>64490</v>
      </c>
      <c r="F8" s="29">
        <f t="shared" si="2"/>
        <v>53500</v>
      </c>
      <c r="G8" s="29">
        <f t="shared" si="3"/>
        <v>47700</v>
      </c>
      <c r="H8" s="29">
        <f t="shared" si="4"/>
        <v>45685</v>
      </c>
      <c r="I8" s="29">
        <f t="shared" si="5"/>
        <v>46365</v>
      </c>
      <c r="J8" s="29">
        <f t="shared" si="6"/>
        <v>47815</v>
      </c>
      <c r="K8" s="29">
        <f t="shared" si="7"/>
        <v>49650</v>
      </c>
      <c r="L8" s="58">
        <f t="shared" si="8"/>
        <v>50750</v>
      </c>
      <c r="M8" s="58">
        <f t="shared" ref="M8:AD8" si="22">SUM(M9:M10)</f>
        <v>2120</v>
      </c>
      <c r="N8" s="58">
        <f t="shared" si="22"/>
        <v>1460</v>
      </c>
      <c r="O8" s="58">
        <f t="shared" si="22"/>
        <v>1300</v>
      </c>
      <c r="P8" s="58">
        <f t="shared" si="22"/>
        <v>1080</v>
      </c>
      <c r="Q8" s="58">
        <f t="shared" si="22"/>
        <v>1005</v>
      </c>
      <c r="R8" s="58">
        <f t="shared" si="22"/>
        <v>785</v>
      </c>
      <c r="S8" s="59">
        <f t="shared" si="22"/>
        <v>915</v>
      </c>
      <c r="T8" s="59">
        <f t="shared" si="22"/>
        <v>1150</v>
      </c>
      <c r="U8" s="59">
        <f t="shared" si="22"/>
        <v>910</v>
      </c>
      <c r="V8" s="58">
        <f t="shared" si="22"/>
        <v>102240</v>
      </c>
      <c r="W8" s="58">
        <f t="shared" si="22"/>
        <v>63030</v>
      </c>
      <c r="X8" s="58">
        <f t="shared" si="22"/>
        <v>52200</v>
      </c>
      <c r="Y8" s="58">
        <f t="shared" si="22"/>
        <v>46620</v>
      </c>
      <c r="Z8" s="58">
        <f t="shared" si="22"/>
        <v>44680</v>
      </c>
      <c r="AA8" s="58">
        <f t="shared" si="22"/>
        <v>45580</v>
      </c>
      <c r="AB8" s="58">
        <f t="shared" si="22"/>
        <v>46900</v>
      </c>
      <c r="AC8" s="58">
        <f t="shared" si="22"/>
        <v>48500</v>
      </c>
      <c r="AD8" s="58">
        <f t="shared" si="22"/>
        <v>49840</v>
      </c>
      <c r="AE8" s="30"/>
      <c r="AF8" s="30"/>
      <c r="AH8" s="176" t="s">
        <v>55</v>
      </c>
      <c r="AI8" s="177"/>
      <c r="AJ8" s="31">
        <f t="shared" si="10"/>
        <v>8042</v>
      </c>
      <c r="AK8" s="44">
        <f t="shared" si="11"/>
        <v>7135</v>
      </c>
      <c r="AL8" s="44">
        <f t="shared" si="12"/>
        <v>10173</v>
      </c>
      <c r="AM8" s="44">
        <f t="shared" si="13"/>
        <v>10436</v>
      </c>
      <c r="AN8" s="44">
        <f t="shared" si="14"/>
        <v>6449</v>
      </c>
      <c r="AO8" s="44">
        <f t="shared" si="15"/>
        <v>5350</v>
      </c>
      <c r="AP8" s="44">
        <f t="shared" si="16"/>
        <v>4770</v>
      </c>
      <c r="AQ8" s="44">
        <f t="shared" si="17"/>
        <v>45685</v>
      </c>
      <c r="AR8" s="44">
        <f t="shared" ref="AR8:BG8" si="23">SUM(AR9:AR10)</f>
        <v>390</v>
      </c>
      <c r="AS8" s="44">
        <f t="shared" si="23"/>
        <v>206</v>
      </c>
      <c r="AT8" s="44">
        <f t="shared" si="23"/>
        <v>183</v>
      </c>
      <c r="AU8" s="44">
        <f t="shared" si="23"/>
        <v>212</v>
      </c>
      <c r="AV8" s="44">
        <f t="shared" si="23"/>
        <v>146</v>
      </c>
      <c r="AW8" s="44">
        <f t="shared" si="23"/>
        <v>130</v>
      </c>
      <c r="AX8" s="44">
        <f t="shared" si="23"/>
        <v>108</v>
      </c>
      <c r="AY8" s="44">
        <f t="shared" si="23"/>
        <v>1005</v>
      </c>
      <c r="AZ8" s="31">
        <f t="shared" si="23"/>
        <v>7652</v>
      </c>
      <c r="BA8" s="44">
        <f t="shared" si="23"/>
        <v>6929</v>
      </c>
      <c r="BB8" s="44">
        <f t="shared" si="23"/>
        <v>9990</v>
      </c>
      <c r="BC8" s="44">
        <f t="shared" si="23"/>
        <v>10224</v>
      </c>
      <c r="BD8" s="44">
        <f t="shared" si="23"/>
        <v>6303</v>
      </c>
      <c r="BE8" s="44">
        <f t="shared" si="23"/>
        <v>5220</v>
      </c>
      <c r="BF8" s="44">
        <f t="shared" si="23"/>
        <v>4662</v>
      </c>
      <c r="BG8" s="44">
        <f t="shared" si="23"/>
        <v>44680</v>
      </c>
    </row>
    <row r="9" spans="1:59" ht="21" customHeight="1" x14ac:dyDescent="0.15">
      <c r="A9" s="178"/>
      <c r="B9" s="23"/>
      <c r="C9" s="33" t="s">
        <v>53</v>
      </c>
      <c r="D9" s="34">
        <f t="shared" si="0"/>
        <v>55280</v>
      </c>
      <c r="E9" s="34">
        <f t="shared" si="1"/>
        <v>33360</v>
      </c>
      <c r="F9" s="34">
        <f t="shared" si="2"/>
        <v>27900</v>
      </c>
      <c r="G9" s="34">
        <f t="shared" si="3"/>
        <v>25440</v>
      </c>
      <c r="H9" s="34">
        <f t="shared" si="4"/>
        <v>23505</v>
      </c>
      <c r="I9" s="34">
        <f t="shared" si="5"/>
        <v>24405</v>
      </c>
      <c r="J9" s="34">
        <f t="shared" si="6"/>
        <v>24095</v>
      </c>
      <c r="K9" s="34">
        <f t="shared" si="7"/>
        <v>25710</v>
      </c>
      <c r="L9" s="60">
        <f t="shared" si="8"/>
        <v>27140</v>
      </c>
      <c r="M9" s="60">
        <f t="shared" ref="M9:P10" si="24">AU9*10</f>
        <v>1240</v>
      </c>
      <c r="N9" s="60">
        <f t="shared" si="24"/>
        <v>710</v>
      </c>
      <c r="O9" s="60">
        <f t="shared" si="24"/>
        <v>710</v>
      </c>
      <c r="P9" s="60">
        <f t="shared" si="24"/>
        <v>660</v>
      </c>
      <c r="Q9" s="60">
        <v>605</v>
      </c>
      <c r="R9" s="60">
        <f>230+215</f>
        <v>445</v>
      </c>
      <c r="S9" s="61">
        <f>250+205</f>
        <v>455</v>
      </c>
      <c r="T9" s="61">
        <f>330+300</f>
        <v>630</v>
      </c>
      <c r="U9" s="61">
        <f>215+265</f>
        <v>480</v>
      </c>
      <c r="V9" s="60">
        <f t="shared" ref="V9:Y10" si="25">BC9*10</f>
        <v>54040</v>
      </c>
      <c r="W9" s="60">
        <f t="shared" si="25"/>
        <v>32650</v>
      </c>
      <c r="X9" s="60">
        <f t="shared" si="25"/>
        <v>27190</v>
      </c>
      <c r="Y9" s="60">
        <f t="shared" si="25"/>
        <v>24780</v>
      </c>
      <c r="Z9" s="60">
        <v>22900</v>
      </c>
      <c r="AA9" s="60">
        <f>8420+15540</f>
        <v>23960</v>
      </c>
      <c r="AB9" s="60">
        <f>8400+15240</f>
        <v>23640</v>
      </c>
      <c r="AC9" s="60">
        <f>9280+15800</f>
        <v>25080</v>
      </c>
      <c r="AD9" s="60">
        <f>9920+16740</f>
        <v>26660</v>
      </c>
      <c r="AE9" s="35"/>
      <c r="AF9" s="35"/>
      <c r="AH9" s="26"/>
      <c r="AI9" s="36" t="s">
        <v>53</v>
      </c>
      <c r="AJ9" s="37">
        <f t="shared" si="10"/>
        <v>4160</v>
      </c>
      <c r="AK9" s="38">
        <f t="shared" si="11"/>
        <v>3735</v>
      </c>
      <c r="AL9" s="38">
        <f t="shared" si="12"/>
        <v>5211</v>
      </c>
      <c r="AM9" s="38">
        <f t="shared" si="13"/>
        <v>5528</v>
      </c>
      <c r="AN9" s="38">
        <f t="shared" si="14"/>
        <v>3336</v>
      </c>
      <c r="AO9" s="38">
        <f t="shared" si="15"/>
        <v>2790</v>
      </c>
      <c r="AP9" s="38">
        <f t="shared" si="16"/>
        <v>2544</v>
      </c>
      <c r="AQ9" s="38">
        <f t="shared" si="17"/>
        <v>23505</v>
      </c>
      <c r="AR9" s="38">
        <v>239</v>
      </c>
      <c r="AS9" s="38">
        <v>113</v>
      </c>
      <c r="AT9" s="38">
        <v>124</v>
      </c>
      <c r="AU9" s="38">
        <v>124</v>
      </c>
      <c r="AV9" s="38">
        <v>71</v>
      </c>
      <c r="AW9" s="38">
        <v>71</v>
      </c>
      <c r="AX9" s="38">
        <v>66</v>
      </c>
      <c r="AY9" s="38">
        <v>605</v>
      </c>
      <c r="AZ9" s="37">
        <v>3921</v>
      </c>
      <c r="BA9" s="38">
        <v>3622</v>
      </c>
      <c r="BB9" s="38">
        <v>5087</v>
      </c>
      <c r="BC9" s="38">
        <v>5404</v>
      </c>
      <c r="BD9" s="38">
        <v>3265</v>
      </c>
      <c r="BE9" s="38">
        <v>2719</v>
      </c>
      <c r="BF9" s="38">
        <v>2478</v>
      </c>
      <c r="BG9" s="38">
        <v>22900</v>
      </c>
    </row>
    <row r="10" spans="1:59" ht="21" customHeight="1" x14ac:dyDescent="0.15">
      <c r="A10" s="178"/>
      <c r="B10" s="15"/>
      <c r="C10" s="39" t="s">
        <v>54</v>
      </c>
      <c r="D10" s="40">
        <f t="shared" si="0"/>
        <v>49080</v>
      </c>
      <c r="E10" s="40">
        <f t="shared" si="1"/>
        <v>31130</v>
      </c>
      <c r="F10" s="40">
        <f t="shared" si="2"/>
        <v>25600</v>
      </c>
      <c r="G10" s="40">
        <f t="shared" si="3"/>
        <v>22260</v>
      </c>
      <c r="H10" s="40">
        <f t="shared" si="4"/>
        <v>22180</v>
      </c>
      <c r="I10" s="40">
        <f t="shared" si="5"/>
        <v>21960</v>
      </c>
      <c r="J10" s="40">
        <f t="shared" si="6"/>
        <v>23720</v>
      </c>
      <c r="K10" s="40">
        <f t="shared" si="7"/>
        <v>23940</v>
      </c>
      <c r="L10" s="62">
        <f t="shared" si="8"/>
        <v>23610</v>
      </c>
      <c r="M10" s="62">
        <f t="shared" si="24"/>
        <v>880</v>
      </c>
      <c r="N10" s="62">
        <f t="shared" si="24"/>
        <v>750</v>
      </c>
      <c r="O10" s="62">
        <f t="shared" si="24"/>
        <v>590</v>
      </c>
      <c r="P10" s="62">
        <f t="shared" si="24"/>
        <v>420</v>
      </c>
      <c r="Q10" s="62">
        <v>400</v>
      </c>
      <c r="R10" s="62">
        <f>115+225</f>
        <v>340</v>
      </c>
      <c r="S10" s="63">
        <f>215+245</f>
        <v>460</v>
      </c>
      <c r="T10" s="63">
        <f>210+310</f>
        <v>520</v>
      </c>
      <c r="U10" s="63">
        <f>250+180</f>
        <v>430</v>
      </c>
      <c r="V10" s="62">
        <f t="shared" si="25"/>
        <v>48200</v>
      </c>
      <c r="W10" s="62">
        <f t="shared" si="25"/>
        <v>30380</v>
      </c>
      <c r="X10" s="62">
        <f t="shared" si="25"/>
        <v>25010</v>
      </c>
      <c r="Y10" s="62">
        <f t="shared" si="25"/>
        <v>21840</v>
      </c>
      <c r="Z10" s="62">
        <v>21780</v>
      </c>
      <c r="AA10" s="62">
        <f>7660+13960</f>
        <v>21620</v>
      </c>
      <c r="AB10" s="62">
        <f>8340+14920</f>
        <v>23260</v>
      </c>
      <c r="AC10" s="62">
        <f>8100+15320</f>
        <v>23420</v>
      </c>
      <c r="AD10" s="62">
        <f>8180+15000</f>
        <v>23180</v>
      </c>
      <c r="AE10" s="35"/>
      <c r="AF10" s="35"/>
      <c r="AH10" s="19"/>
      <c r="AI10" s="41" t="s">
        <v>54</v>
      </c>
      <c r="AJ10" s="42">
        <f t="shared" si="10"/>
        <v>3882</v>
      </c>
      <c r="AK10" s="43">
        <f t="shared" si="11"/>
        <v>3400</v>
      </c>
      <c r="AL10" s="43">
        <f t="shared" si="12"/>
        <v>4962</v>
      </c>
      <c r="AM10" s="43">
        <f t="shared" si="13"/>
        <v>4908</v>
      </c>
      <c r="AN10" s="43">
        <f t="shared" si="14"/>
        <v>3113</v>
      </c>
      <c r="AO10" s="43">
        <f t="shared" si="15"/>
        <v>2560</v>
      </c>
      <c r="AP10" s="43">
        <f t="shared" si="16"/>
        <v>2226</v>
      </c>
      <c r="AQ10" s="43">
        <f t="shared" si="17"/>
        <v>22180</v>
      </c>
      <c r="AR10" s="43">
        <v>151</v>
      </c>
      <c r="AS10" s="43">
        <v>93</v>
      </c>
      <c r="AT10" s="43">
        <v>59</v>
      </c>
      <c r="AU10" s="43">
        <v>88</v>
      </c>
      <c r="AV10" s="43">
        <v>75</v>
      </c>
      <c r="AW10" s="43">
        <v>59</v>
      </c>
      <c r="AX10" s="43">
        <v>42</v>
      </c>
      <c r="AY10" s="43">
        <v>400</v>
      </c>
      <c r="AZ10" s="42">
        <v>3731</v>
      </c>
      <c r="BA10" s="43">
        <v>3307</v>
      </c>
      <c r="BB10" s="43">
        <v>4903</v>
      </c>
      <c r="BC10" s="43">
        <v>4820</v>
      </c>
      <c r="BD10" s="43">
        <v>3038</v>
      </c>
      <c r="BE10" s="43">
        <v>2501</v>
      </c>
      <c r="BF10" s="43">
        <v>2184</v>
      </c>
      <c r="BG10" s="43">
        <v>21780</v>
      </c>
    </row>
    <row r="11" spans="1:59" ht="21" customHeight="1" x14ac:dyDescent="0.15">
      <c r="A11" s="178"/>
      <c r="B11" s="179" t="s">
        <v>56</v>
      </c>
      <c r="C11" s="180"/>
      <c r="D11" s="29">
        <f t="shared" si="0"/>
        <v>75600</v>
      </c>
      <c r="E11" s="29">
        <f t="shared" si="1"/>
        <v>47920</v>
      </c>
      <c r="F11" s="29">
        <f t="shared" si="2"/>
        <v>43130</v>
      </c>
      <c r="G11" s="29">
        <f t="shared" si="3"/>
        <v>40070</v>
      </c>
      <c r="H11" s="29">
        <f t="shared" si="4"/>
        <v>41755</v>
      </c>
      <c r="I11" s="29">
        <f t="shared" si="5"/>
        <v>41200</v>
      </c>
      <c r="J11" s="29">
        <f t="shared" si="6"/>
        <v>39665</v>
      </c>
      <c r="K11" s="29">
        <f t="shared" si="7"/>
        <v>38315</v>
      </c>
      <c r="L11" s="58">
        <f t="shared" si="8"/>
        <v>40190</v>
      </c>
      <c r="M11" s="58">
        <f t="shared" ref="M11:AD11" si="26">SUM(M12:M13)</f>
        <v>16560</v>
      </c>
      <c r="N11" s="58">
        <f t="shared" si="26"/>
        <v>7520</v>
      </c>
      <c r="O11" s="58">
        <f t="shared" si="26"/>
        <v>5550</v>
      </c>
      <c r="P11" s="58">
        <f t="shared" si="26"/>
        <v>5420</v>
      </c>
      <c r="Q11" s="58">
        <f t="shared" si="26"/>
        <v>4935</v>
      </c>
      <c r="R11" s="58">
        <f t="shared" si="26"/>
        <v>4260</v>
      </c>
      <c r="S11" s="58">
        <f t="shared" si="26"/>
        <v>4885</v>
      </c>
      <c r="T11" s="58">
        <f t="shared" si="26"/>
        <v>4835</v>
      </c>
      <c r="U11" s="58">
        <f t="shared" si="26"/>
        <v>4610</v>
      </c>
      <c r="V11" s="58">
        <f t="shared" si="26"/>
        <v>59040</v>
      </c>
      <c r="W11" s="58">
        <f t="shared" si="26"/>
        <v>40400</v>
      </c>
      <c r="X11" s="58">
        <f t="shared" si="26"/>
        <v>37580</v>
      </c>
      <c r="Y11" s="58">
        <f t="shared" si="26"/>
        <v>34650</v>
      </c>
      <c r="Z11" s="58">
        <f t="shared" si="26"/>
        <v>36820</v>
      </c>
      <c r="AA11" s="58">
        <f t="shared" si="26"/>
        <v>36940</v>
      </c>
      <c r="AB11" s="58">
        <f t="shared" si="26"/>
        <v>34780</v>
      </c>
      <c r="AC11" s="58">
        <f t="shared" si="26"/>
        <v>33480</v>
      </c>
      <c r="AD11" s="58">
        <f t="shared" si="26"/>
        <v>35580</v>
      </c>
      <c r="AE11" s="30"/>
      <c r="AF11" s="30"/>
      <c r="AH11" s="176" t="s">
        <v>56</v>
      </c>
      <c r="AI11" s="177"/>
      <c r="AJ11" s="31">
        <f t="shared" si="10"/>
        <v>8026</v>
      </c>
      <c r="AK11" s="44">
        <f t="shared" si="11"/>
        <v>7395</v>
      </c>
      <c r="AL11" s="44">
        <f t="shared" si="12"/>
        <v>7677</v>
      </c>
      <c r="AM11" s="44">
        <f t="shared" si="13"/>
        <v>7560</v>
      </c>
      <c r="AN11" s="44">
        <f t="shared" si="14"/>
        <v>4792</v>
      </c>
      <c r="AO11" s="44">
        <f t="shared" si="15"/>
        <v>4313</v>
      </c>
      <c r="AP11" s="44">
        <f t="shared" si="16"/>
        <v>4007</v>
      </c>
      <c r="AQ11" s="44">
        <f t="shared" si="17"/>
        <v>41755</v>
      </c>
      <c r="AR11" s="44">
        <f t="shared" ref="AR11:BG11" si="27">SUM(AR12:AR13)</f>
        <v>3593</v>
      </c>
      <c r="AS11" s="44">
        <f t="shared" si="27"/>
        <v>3299</v>
      </c>
      <c r="AT11" s="44">
        <f t="shared" si="27"/>
        <v>2491</v>
      </c>
      <c r="AU11" s="44">
        <f t="shared" si="27"/>
        <v>1656</v>
      </c>
      <c r="AV11" s="44">
        <f t="shared" si="27"/>
        <v>752</v>
      </c>
      <c r="AW11" s="44">
        <f t="shared" si="27"/>
        <v>555</v>
      </c>
      <c r="AX11" s="44">
        <f t="shared" si="27"/>
        <v>542</v>
      </c>
      <c r="AY11" s="44">
        <f t="shared" si="27"/>
        <v>4935</v>
      </c>
      <c r="AZ11" s="31">
        <f t="shared" si="27"/>
        <v>4433</v>
      </c>
      <c r="BA11" s="44">
        <f t="shared" si="27"/>
        <v>4096</v>
      </c>
      <c r="BB11" s="44">
        <f t="shared" si="27"/>
        <v>5186</v>
      </c>
      <c r="BC11" s="44">
        <f t="shared" si="27"/>
        <v>5904</v>
      </c>
      <c r="BD11" s="44">
        <f t="shared" si="27"/>
        <v>4040</v>
      </c>
      <c r="BE11" s="44">
        <f t="shared" si="27"/>
        <v>3758</v>
      </c>
      <c r="BF11" s="44">
        <f t="shared" si="27"/>
        <v>3465</v>
      </c>
      <c r="BG11" s="44">
        <f t="shared" si="27"/>
        <v>36820</v>
      </c>
    </row>
    <row r="12" spans="1:59" ht="21" customHeight="1" x14ac:dyDescent="0.15">
      <c r="A12" s="178"/>
      <c r="B12" s="23"/>
      <c r="C12" s="33" t="s">
        <v>53</v>
      </c>
      <c r="D12" s="34">
        <f t="shared" si="0"/>
        <v>34090</v>
      </c>
      <c r="E12" s="34">
        <f t="shared" si="1"/>
        <v>21580</v>
      </c>
      <c r="F12" s="34">
        <f t="shared" si="2"/>
        <v>19020</v>
      </c>
      <c r="G12" s="34">
        <f t="shared" si="3"/>
        <v>17180</v>
      </c>
      <c r="H12" s="34">
        <f t="shared" si="4"/>
        <v>17640</v>
      </c>
      <c r="I12" s="34">
        <f t="shared" si="5"/>
        <v>16690</v>
      </c>
      <c r="J12" s="34">
        <f t="shared" si="6"/>
        <v>15920</v>
      </c>
      <c r="K12" s="34">
        <f t="shared" si="7"/>
        <v>15295</v>
      </c>
      <c r="L12" s="60">
        <f t="shared" si="8"/>
        <v>14730</v>
      </c>
      <c r="M12" s="60">
        <f t="shared" ref="M12:P13" si="28">AU12*10</f>
        <v>10440</v>
      </c>
      <c r="N12" s="60">
        <f t="shared" si="28"/>
        <v>4940</v>
      </c>
      <c r="O12" s="60">
        <f t="shared" si="28"/>
        <v>3650</v>
      </c>
      <c r="P12" s="60">
        <f t="shared" si="28"/>
        <v>3410</v>
      </c>
      <c r="Q12" s="60">
        <v>3160</v>
      </c>
      <c r="R12" s="60">
        <v>2610</v>
      </c>
      <c r="S12" s="61">
        <v>2940</v>
      </c>
      <c r="T12" s="61">
        <v>3095</v>
      </c>
      <c r="U12" s="61">
        <v>2790</v>
      </c>
      <c r="V12" s="60">
        <f t="shared" ref="V12:Y13" si="29">BC12*10</f>
        <v>23650</v>
      </c>
      <c r="W12" s="60">
        <f t="shared" si="29"/>
        <v>16640</v>
      </c>
      <c r="X12" s="60">
        <f t="shared" si="29"/>
        <v>15370</v>
      </c>
      <c r="Y12" s="60">
        <f t="shared" si="29"/>
        <v>13770</v>
      </c>
      <c r="Z12" s="60">
        <v>14480</v>
      </c>
      <c r="AA12" s="60">
        <v>14080</v>
      </c>
      <c r="AB12" s="60">
        <v>12980</v>
      </c>
      <c r="AC12" s="60">
        <v>12200</v>
      </c>
      <c r="AD12" s="60">
        <v>11940</v>
      </c>
      <c r="AE12" s="35"/>
      <c r="AF12" s="35"/>
      <c r="AH12" s="26"/>
      <c r="AI12" s="36" t="s">
        <v>53</v>
      </c>
      <c r="AJ12" s="37">
        <f t="shared" si="10"/>
        <v>3687</v>
      </c>
      <c r="AK12" s="38">
        <f t="shared" si="11"/>
        <v>3707</v>
      </c>
      <c r="AL12" s="38">
        <f t="shared" si="12"/>
        <v>3664</v>
      </c>
      <c r="AM12" s="38">
        <f t="shared" si="13"/>
        <v>3409</v>
      </c>
      <c r="AN12" s="38">
        <f t="shared" si="14"/>
        <v>2158</v>
      </c>
      <c r="AO12" s="38">
        <f t="shared" si="15"/>
        <v>1902</v>
      </c>
      <c r="AP12" s="38">
        <f t="shared" si="16"/>
        <v>1718</v>
      </c>
      <c r="AQ12" s="38">
        <f t="shared" si="17"/>
        <v>17640</v>
      </c>
      <c r="AR12" s="38">
        <v>2021</v>
      </c>
      <c r="AS12" s="38">
        <v>1955</v>
      </c>
      <c r="AT12" s="38">
        <v>1506</v>
      </c>
      <c r="AU12" s="38">
        <v>1044</v>
      </c>
      <c r="AV12" s="38">
        <v>494</v>
      </c>
      <c r="AW12" s="38">
        <v>365</v>
      </c>
      <c r="AX12" s="38">
        <v>341</v>
      </c>
      <c r="AY12" s="38">
        <v>3160</v>
      </c>
      <c r="AZ12" s="37">
        <v>1666</v>
      </c>
      <c r="BA12" s="38">
        <v>1752</v>
      </c>
      <c r="BB12" s="38">
        <v>2158</v>
      </c>
      <c r="BC12" s="38">
        <v>2365</v>
      </c>
      <c r="BD12" s="38">
        <v>1664</v>
      </c>
      <c r="BE12" s="38">
        <v>1537</v>
      </c>
      <c r="BF12" s="38">
        <v>1377</v>
      </c>
      <c r="BG12" s="38">
        <v>14480</v>
      </c>
    </row>
    <row r="13" spans="1:59" ht="21" customHeight="1" x14ac:dyDescent="0.15">
      <c r="A13" s="178"/>
      <c r="B13" s="15"/>
      <c r="C13" s="39" t="s">
        <v>54</v>
      </c>
      <c r="D13" s="40">
        <f t="shared" si="0"/>
        <v>41510</v>
      </c>
      <c r="E13" s="40">
        <f t="shared" si="1"/>
        <v>26340</v>
      </c>
      <c r="F13" s="40">
        <f t="shared" si="2"/>
        <v>24110</v>
      </c>
      <c r="G13" s="40">
        <f t="shared" si="3"/>
        <v>22890</v>
      </c>
      <c r="H13" s="40">
        <f t="shared" si="4"/>
        <v>24115</v>
      </c>
      <c r="I13" s="40">
        <f t="shared" si="5"/>
        <v>24510</v>
      </c>
      <c r="J13" s="40">
        <f t="shared" si="6"/>
        <v>23745</v>
      </c>
      <c r="K13" s="40">
        <f t="shared" si="7"/>
        <v>23020</v>
      </c>
      <c r="L13" s="62">
        <f t="shared" si="8"/>
        <v>25460</v>
      </c>
      <c r="M13" s="62">
        <f t="shared" si="28"/>
        <v>6120</v>
      </c>
      <c r="N13" s="62">
        <f t="shared" si="28"/>
        <v>2580</v>
      </c>
      <c r="O13" s="62">
        <f t="shared" si="28"/>
        <v>1900</v>
      </c>
      <c r="P13" s="62">
        <f t="shared" si="28"/>
        <v>2010</v>
      </c>
      <c r="Q13" s="62">
        <v>1775</v>
      </c>
      <c r="R13" s="62">
        <v>1650</v>
      </c>
      <c r="S13" s="63">
        <v>1945</v>
      </c>
      <c r="T13" s="63">
        <v>1740</v>
      </c>
      <c r="U13" s="63">
        <v>1820</v>
      </c>
      <c r="V13" s="62">
        <f t="shared" si="29"/>
        <v>35390</v>
      </c>
      <c r="W13" s="62">
        <f t="shared" si="29"/>
        <v>23760</v>
      </c>
      <c r="X13" s="62">
        <f t="shared" si="29"/>
        <v>22210</v>
      </c>
      <c r="Y13" s="62">
        <f t="shared" si="29"/>
        <v>20880</v>
      </c>
      <c r="Z13" s="62">
        <v>22340</v>
      </c>
      <c r="AA13" s="62">
        <v>22860</v>
      </c>
      <c r="AB13" s="62">
        <v>21800</v>
      </c>
      <c r="AC13" s="62">
        <v>21280</v>
      </c>
      <c r="AD13" s="62">
        <v>23640</v>
      </c>
      <c r="AE13" s="35"/>
      <c r="AF13" s="35"/>
      <c r="AH13" s="19"/>
      <c r="AI13" s="41" t="s">
        <v>54</v>
      </c>
      <c r="AJ13" s="42">
        <f t="shared" si="10"/>
        <v>4339</v>
      </c>
      <c r="AK13" s="43">
        <f t="shared" si="11"/>
        <v>3688</v>
      </c>
      <c r="AL13" s="43">
        <f t="shared" si="12"/>
        <v>4013</v>
      </c>
      <c r="AM13" s="43">
        <f t="shared" si="13"/>
        <v>4151</v>
      </c>
      <c r="AN13" s="43">
        <f t="shared" si="14"/>
        <v>2634</v>
      </c>
      <c r="AO13" s="43">
        <f t="shared" si="15"/>
        <v>2411</v>
      </c>
      <c r="AP13" s="43">
        <f t="shared" si="16"/>
        <v>2289</v>
      </c>
      <c r="AQ13" s="43">
        <f t="shared" si="17"/>
        <v>24115</v>
      </c>
      <c r="AR13" s="43">
        <v>1572</v>
      </c>
      <c r="AS13" s="43">
        <v>1344</v>
      </c>
      <c r="AT13" s="43">
        <v>985</v>
      </c>
      <c r="AU13" s="43">
        <v>612</v>
      </c>
      <c r="AV13" s="43">
        <v>258</v>
      </c>
      <c r="AW13" s="43">
        <v>190</v>
      </c>
      <c r="AX13" s="43">
        <v>201</v>
      </c>
      <c r="AY13" s="43">
        <v>1775</v>
      </c>
      <c r="AZ13" s="42">
        <v>2767</v>
      </c>
      <c r="BA13" s="43">
        <v>2344</v>
      </c>
      <c r="BB13" s="43">
        <v>3028</v>
      </c>
      <c r="BC13" s="43">
        <v>3539</v>
      </c>
      <c r="BD13" s="43">
        <v>2376</v>
      </c>
      <c r="BE13" s="43">
        <v>2221</v>
      </c>
      <c r="BF13" s="43">
        <v>2088</v>
      </c>
      <c r="BG13" s="43">
        <v>22340</v>
      </c>
    </row>
    <row r="14" spans="1:59" ht="21" customHeight="1" x14ac:dyDescent="0.15">
      <c r="A14" s="178"/>
      <c r="B14" s="179" t="s">
        <v>57</v>
      </c>
      <c r="C14" s="180"/>
      <c r="D14" s="29">
        <f t="shared" si="0"/>
        <v>513480</v>
      </c>
      <c r="E14" s="29">
        <f t="shared" si="1"/>
        <v>442090</v>
      </c>
      <c r="F14" s="29">
        <f t="shared" si="2"/>
        <v>418470</v>
      </c>
      <c r="G14" s="29">
        <f t="shared" si="3"/>
        <v>412370</v>
      </c>
      <c r="H14" s="29">
        <f t="shared" si="4"/>
        <v>407250</v>
      </c>
      <c r="I14" s="29">
        <f t="shared" si="5"/>
        <v>406515</v>
      </c>
      <c r="J14" s="29">
        <f t="shared" si="6"/>
        <v>364535</v>
      </c>
      <c r="K14" s="29">
        <f t="shared" si="7"/>
        <v>377190</v>
      </c>
      <c r="L14" s="58">
        <f t="shared" si="8"/>
        <v>374555</v>
      </c>
      <c r="M14" s="58">
        <v>136200</v>
      </c>
      <c r="N14" s="58">
        <v>97690</v>
      </c>
      <c r="O14" s="58">
        <v>93230</v>
      </c>
      <c r="P14" s="58">
        <v>90740</v>
      </c>
      <c r="Q14" s="58">
        <v>83950</v>
      </c>
      <c r="R14" s="58">
        <f>SUM(R15:R16)</f>
        <v>81895</v>
      </c>
      <c r="S14" s="59">
        <f>SUM(S15:S16)</f>
        <v>78175</v>
      </c>
      <c r="T14" s="59">
        <f>SUM(T15:T16)</f>
        <v>78850</v>
      </c>
      <c r="U14" s="59">
        <f>SUM(U15:U16)</f>
        <v>76695</v>
      </c>
      <c r="V14" s="58">
        <v>377280</v>
      </c>
      <c r="W14" s="58">
        <v>344400</v>
      </c>
      <c r="X14" s="58">
        <v>325240</v>
      </c>
      <c r="Y14" s="58">
        <v>321630</v>
      </c>
      <c r="Z14" s="58">
        <v>323300</v>
      </c>
      <c r="AA14" s="58">
        <f>SUM(AA15:AA16)</f>
        <v>324620</v>
      </c>
      <c r="AB14" s="58">
        <f>SUM(AB15:AB16)</f>
        <v>286360</v>
      </c>
      <c r="AC14" s="58">
        <f>SUM(AC15:AC16)</f>
        <v>298340</v>
      </c>
      <c r="AD14" s="58">
        <f>SUM(AD15:AD16)</f>
        <v>297860</v>
      </c>
      <c r="AE14" s="30"/>
      <c r="AF14" s="30"/>
      <c r="AH14" s="176" t="s">
        <v>57</v>
      </c>
      <c r="AI14" s="177"/>
      <c r="AJ14" s="31">
        <f t="shared" si="10"/>
        <v>33909</v>
      </c>
      <c r="AK14" s="44">
        <f t="shared" si="11"/>
        <v>38040</v>
      </c>
      <c r="AL14" s="44">
        <f t="shared" si="12"/>
        <v>42792</v>
      </c>
      <c r="AM14" s="44">
        <f t="shared" si="13"/>
        <v>51348</v>
      </c>
      <c r="AN14" s="44">
        <f t="shared" si="14"/>
        <v>44209</v>
      </c>
      <c r="AO14" s="44">
        <f t="shared" si="15"/>
        <v>41847</v>
      </c>
      <c r="AP14" s="44">
        <f t="shared" si="16"/>
        <v>41241</v>
      </c>
      <c r="AQ14" s="44">
        <f t="shared" si="17"/>
        <v>407250</v>
      </c>
      <c r="AR14" s="44">
        <f t="shared" ref="AR14:BG14" si="30">SUM(AR15:AR16)</f>
        <v>10735</v>
      </c>
      <c r="AS14" s="44">
        <f t="shared" si="30"/>
        <v>12013</v>
      </c>
      <c r="AT14" s="44">
        <f t="shared" si="30"/>
        <v>12669</v>
      </c>
      <c r="AU14" s="44">
        <f t="shared" si="30"/>
        <v>13620</v>
      </c>
      <c r="AV14" s="44">
        <f t="shared" si="30"/>
        <v>9769</v>
      </c>
      <c r="AW14" s="44">
        <f t="shared" si="30"/>
        <v>9323</v>
      </c>
      <c r="AX14" s="44">
        <f t="shared" si="30"/>
        <v>9078</v>
      </c>
      <c r="AY14" s="44">
        <f t="shared" si="30"/>
        <v>83950</v>
      </c>
      <c r="AZ14" s="31">
        <f t="shared" si="30"/>
        <v>23174</v>
      </c>
      <c r="BA14" s="44">
        <f t="shared" si="30"/>
        <v>26027</v>
      </c>
      <c r="BB14" s="44">
        <f t="shared" si="30"/>
        <v>30123</v>
      </c>
      <c r="BC14" s="44">
        <f t="shared" si="30"/>
        <v>37728</v>
      </c>
      <c r="BD14" s="44">
        <f t="shared" si="30"/>
        <v>34440</v>
      </c>
      <c r="BE14" s="44">
        <f t="shared" si="30"/>
        <v>32524</v>
      </c>
      <c r="BF14" s="44">
        <f t="shared" si="30"/>
        <v>32163</v>
      </c>
      <c r="BG14" s="44">
        <f t="shared" si="30"/>
        <v>323300</v>
      </c>
    </row>
    <row r="15" spans="1:59" ht="21" customHeight="1" x14ac:dyDescent="0.15">
      <c r="A15" s="178"/>
      <c r="B15" s="23"/>
      <c r="C15" s="33" t="s">
        <v>53</v>
      </c>
      <c r="D15" s="29">
        <f t="shared" si="0"/>
        <v>237200</v>
      </c>
      <c r="E15" s="29">
        <f t="shared" si="1"/>
        <v>212430</v>
      </c>
      <c r="F15" s="29">
        <f t="shared" si="2"/>
        <v>204400</v>
      </c>
      <c r="G15" s="29">
        <f t="shared" si="3"/>
        <v>200990</v>
      </c>
      <c r="H15" s="29">
        <f t="shared" si="4"/>
        <v>200645</v>
      </c>
      <c r="I15" s="29">
        <f t="shared" si="5"/>
        <v>204665</v>
      </c>
      <c r="J15" s="29">
        <f t="shared" si="6"/>
        <v>180765</v>
      </c>
      <c r="K15" s="29">
        <f t="shared" si="7"/>
        <v>189450</v>
      </c>
      <c r="L15" s="58">
        <f t="shared" si="8"/>
        <v>189865</v>
      </c>
      <c r="M15" s="58">
        <v>87330</v>
      </c>
      <c r="N15" s="58">
        <v>67670</v>
      </c>
      <c r="O15" s="58">
        <v>63330</v>
      </c>
      <c r="P15" s="58">
        <v>62530</v>
      </c>
      <c r="Q15" s="58">
        <v>58325</v>
      </c>
      <c r="R15" s="58">
        <f t="shared" ref="R15:U16" si="31">SUM(R18,R21,R24)</f>
        <v>56865</v>
      </c>
      <c r="S15" s="59">
        <f t="shared" si="31"/>
        <v>54265</v>
      </c>
      <c r="T15" s="59">
        <f t="shared" si="31"/>
        <v>54630</v>
      </c>
      <c r="U15" s="59">
        <f t="shared" si="31"/>
        <v>52745</v>
      </c>
      <c r="V15" s="58">
        <v>149870</v>
      </c>
      <c r="W15" s="58">
        <v>144760</v>
      </c>
      <c r="X15" s="58">
        <v>141070</v>
      </c>
      <c r="Y15" s="58">
        <v>138460</v>
      </c>
      <c r="Z15" s="58">
        <v>142320</v>
      </c>
      <c r="AA15" s="58">
        <f t="shared" ref="AA15:AD16" si="32">SUM(AA18,AA21,AA24)</f>
        <v>147800</v>
      </c>
      <c r="AB15" s="58">
        <f t="shared" si="32"/>
        <v>126500</v>
      </c>
      <c r="AC15" s="58">
        <f t="shared" si="32"/>
        <v>134820</v>
      </c>
      <c r="AD15" s="58">
        <f t="shared" si="32"/>
        <v>137120</v>
      </c>
      <c r="AE15" s="30"/>
      <c r="AF15" s="30"/>
      <c r="AH15" s="26"/>
      <c r="AI15" s="36" t="s">
        <v>53</v>
      </c>
      <c r="AJ15" s="31">
        <f t="shared" si="10"/>
        <v>14793</v>
      </c>
      <c r="AK15" s="44">
        <f t="shared" si="11"/>
        <v>17162</v>
      </c>
      <c r="AL15" s="44">
        <f t="shared" si="12"/>
        <v>19130</v>
      </c>
      <c r="AM15" s="44">
        <f t="shared" si="13"/>
        <v>23720</v>
      </c>
      <c r="AN15" s="44">
        <f t="shared" si="14"/>
        <v>21243</v>
      </c>
      <c r="AO15" s="44">
        <f t="shared" si="15"/>
        <v>20440</v>
      </c>
      <c r="AP15" s="44">
        <f t="shared" si="16"/>
        <v>20099</v>
      </c>
      <c r="AQ15" s="44">
        <f t="shared" si="17"/>
        <v>200645</v>
      </c>
      <c r="AR15" s="44">
        <v>5915</v>
      </c>
      <c r="AS15" s="44">
        <f t="shared" ref="AS15:AY16" si="33">SUM(AS18,AS21,AS24)</f>
        <v>7045</v>
      </c>
      <c r="AT15" s="44">
        <f t="shared" si="33"/>
        <v>7584</v>
      </c>
      <c r="AU15" s="44">
        <f t="shared" si="33"/>
        <v>8733</v>
      </c>
      <c r="AV15" s="44">
        <f t="shared" si="33"/>
        <v>6767</v>
      </c>
      <c r="AW15" s="44">
        <f t="shared" si="33"/>
        <v>6333</v>
      </c>
      <c r="AX15" s="44">
        <f t="shared" si="33"/>
        <v>6253</v>
      </c>
      <c r="AY15" s="44">
        <f t="shared" si="33"/>
        <v>58325</v>
      </c>
      <c r="AZ15" s="31">
        <v>8878</v>
      </c>
      <c r="BA15" s="44">
        <f t="shared" ref="BA15:BG16" si="34">SUM(BA18,BA21,BA24)</f>
        <v>10117</v>
      </c>
      <c r="BB15" s="44">
        <f t="shared" si="34"/>
        <v>11546</v>
      </c>
      <c r="BC15" s="44">
        <f t="shared" si="34"/>
        <v>14987</v>
      </c>
      <c r="BD15" s="44">
        <f t="shared" si="34"/>
        <v>14476</v>
      </c>
      <c r="BE15" s="44">
        <f t="shared" si="34"/>
        <v>14107</v>
      </c>
      <c r="BF15" s="44">
        <f t="shared" si="34"/>
        <v>13846</v>
      </c>
      <c r="BG15" s="44">
        <f t="shared" si="34"/>
        <v>142320</v>
      </c>
    </row>
    <row r="16" spans="1:59" ht="21" customHeight="1" x14ac:dyDescent="0.15">
      <c r="A16" s="178"/>
      <c r="B16" s="23"/>
      <c r="C16" s="39" t="s">
        <v>54</v>
      </c>
      <c r="D16" s="45">
        <f t="shared" si="0"/>
        <v>276280</v>
      </c>
      <c r="E16" s="45">
        <f t="shared" si="1"/>
        <v>229660</v>
      </c>
      <c r="F16" s="45">
        <f t="shared" si="2"/>
        <v>214070</v>
      </c>
      <c r="G16" s="45">
        <f t="shared" si="3"/>
        <v>211420</v>
      </c>
      <c r="H16" s="45">
        <f t="shared" si="4"/>
        <v>206605</v>
      </c>
      <c r="I16" s="45">
        <f t="shared" si="5"/>
        <v>201850</v>
      </c>
      <c r="J16" s="45">
        <f t="shared" si="6"/>
        <v>183770</v>
      </c>
      <c r="K16" s="45">
        <f t="shared" si="7"/>
        <v>187740</v>
      </c>
      <c r="L16" s="64">
        <f t="shared" si="8"/>
        <v>184690</v>
      </c>
      <c r="M16" s="64">
        <v>48870</v>
      </c>
      <c r="N16" s="64">
        <v>30020</v>
      </c>
      <c r="O16" s="64">
        <v>29900</v>
      </c>
      <c r="P16" s="64">
        <v>28250</v>
      </c>
      <c r="Q16" s="64">
        <v>25625</v>
      </c>
      <c r="R16" s="64">
        <f t="shared" si="31"/>
        <v>25030</v>
      </c>
      <c r="S16" s="65">
        <f t="shared" si="31"/>
        <v>23910</v>
      </c>
      <c r="T16" s="65">
        <f t="shared" si="31"/>
        <v>24220</v>
      </c>
      <c r="U16" s="65">
        <f t="shared" si="31"/>
        <v>23950</v>
      </c>
      <c r="V16" s="64">
        <v>227410</v>
      </c>
      <c r="W16" s="64">
        <v>199640</v>
      </c>
      <c r="X16" s="64">
        <v>184170</v>
      </c>
      <c r="Y16" s="64">
        <v>183170</v>
      </c>
      <c r="Z16" s="64">
        <v>180980</v>
      </c>
      <c r="AA16" s="64">
        <f t="shared" si="32"/>
        <v>176820</v>
      </c>
      <c r="AB16" s="64">
        <f t="shared" si="32"/>
        <v>159860</v>
      </c>
      <c r="AC16" s="64">
        <f t="shared" si="32"/>
        <v>163520</v>
      </c>
      <c r="AD16" s="64">
        <f t="shared" si="32"/>
        <v>160740</v>
      </c>
      <c r="AE16" s="30"/>
      <c r="AF16" s="30"/>
      <c r="AH16" s="26"/>
      <c r="AI16" s="41" t="s">
        <v>54</v>
      </c>
      <c r="AJ16" s="46">
        <f t="shared" si="10"/>
        <v>19116</v>
      </c>
      <c r="AK16" s="47">
        <f t="shared" si="11"/>
        <v>20878</v>
      </c>
      <c r="AL16" s="47">
        <f t="shared" si="12"/>
        <v>23662</v>
      </c>
      <c r="AM16" s="47">
        <f t="shared" si="13"/>
        <v>27628</v>
      </c>
      <c r="AN16" s="47">
        <f t="shared" si="14"/>
        <v>22966</v>
      </c>
      <c r="AO16" s="47">
        <f t="shared" si="15"/>
        <v>21407</v>
      </c>
      <c r="AP16" s="47">
        <f t="shared" si="16"/>
        <v>21142</v>
      </c>
      <c r="AQ16" s="47">
        <f t="shared" si="17"/>
        <v>206605</v>
      </c>
      <c r="AR16" s="47">
        <v>4820</v>
      </c>
      <c r="AS16" s="47">
        <f t="shared" si="33"/>
        <v>4968</v>
      </c>
      <c r="AT16" s="47">
        <f t="shared" si="33"/>
        <v>5085</v>
      </c>
      <c r="AU16" s="47">
        <f t="shared" si="33"/>
        <v>4887</v>
      </c>
      <c r="AV16" s="47">
        <f t="shared" si="33"/>
        <v>3002</v>
      </c>
      <c r="AW16" s="47">
        <f t="shared" si="33"/>
        <v>2990</v>
      </c>
      <c r="AX16" s="47">
        <f t="shared" si="33"/>
        <v>2825</v>
      </c>
      <c r="AY16" s="47">
        <f t="shared" si="33"/>
        <v>25625</v>
      </c>
      <c r="AZ16" s="46">
        <v>14296</v>
      </c>
      <c r="BA16" s="47">
        <f t="shared" si="34"/>
        <v>15910</v>
      </c>
      <c r="BB16" s="47">
        <f t="shared" si="34"/>
        <v>18577</v>
      </c>
      <c r="BC16" s="47">
        <f t="shared" si="34"/>
        <v>22741</v>
      </c>
      <c r="BD16" s="47">
        <f t="shared" si="34"/>
        <v>19964</v>
      </c>
      <c r="BE16" s="47">
        <f t="shared" si="34"/>
        <v>18417</v>
      </c>
      <c r="BF16" s="47">
        <f t="shared" si="34"/>
        <v>18317</v>
      </c>
      <c r="BG16" s="47">
        <f t="shared" si="34"/>
        <v>180980</v>
      </c>
    </row>
    <row r="17" spans="1:59" ht="21" customHeight="1" x14ac:dyDescent="0.15">
      <c r="A17" s="178"/>
      <c r="B17" s="23"/>
      <c r="C17" s="48" t="s">
        <v>6</v>
      </c>
      <c r="D17" s="29">
        <f t="shared" si="0"/>
        <v>320020</v>
      </c>
      <c r="E17" s="29">
        <f t="shared" si="1"/>
        <v>245330</v>
      </c>
      <c r="F17" s="29">
        <f t="shared" si="2"/>
        <v>217160</v>
      </c>
      <c r="G17" s="29">
        <f t="shared" si="3"/>
        <v>207960</v>
      </c>
      <c r="H17" s="29">
        <f t="shared" si="4"/>
        <v>206425</v>
      </c>
      <c r="I17" s="29">
        <f t="shared" si="5"/>
        <v>203325</v>
      </c>
      <c r="J17" s="29">
        <f t="shared" si="6"/>
        <v>178130</v>
      </c>
      <c r="K17" s="29">
        <f t="shared" si="7"/>
        <v>174195</v>
      </c>
      <c r="L17" s="58">
        <f t="shared" si="8"/>
        <v>171465</v>
      </c>
      <c r="M17" s="58">
        <v>94540</v>
      </c>
      <c r="N17" s="58">
        <v>59910</v>
      </c>
      <c r="O17" s="58">
        <v>52830</v>
      </c>
      <c r="P17" s="58">
        <v>50060</v>
      </c>
      <c r="Q17" s="58">
        <v>45945</v>
      </c>
      <c r="R17" s="58">
        <f>SUM(R18:R19)</f>
        <v>43405</v>
      </c>
      <c r="S17" s="59">
        <f>SUM(S18:S19)</f>
        <v>41710</v>
      </c>
      <c r="T17" s="59">
        <f>SUM(T18:T19)</f>
        <v>39635</v>
      </c>
      <c r="U17" s="59">
        <f>SUM(U18:U19)</f>
        <v>36745</v>
      </c>
      <c r="V17" s="58">
        <v>225480</v>
      </c>
      <c r="W17" s="58">
        <v>185420</v>
      </c>
      <c r="X17" s="58">
        <v>164330</v>
      </c>
      <c r="Y17" s="58">
        <v>157900</v>
      </c>
      <c r="Z17" s="58">
        <v>160480</v>
      </c>
      <c r="AA17" s="58">
        <f>SUM(AA18:AA19)</f>
        <v>159920</v>
      </c>
      <c r="AB17" s="58">
        <f>SUM(AB18:AB19)</f>
        <v>136420</v>
      </c>
      <c r="AC17" s="58">
        <f>SUM(AC18:AC19)</f>
        <v>134560</v>
      </c>
      <c r="AD17" s="58">
        <f>SUM(AD18:AD19)</f>
        <v>134720</v>
      </c>
      <c r="AE17" s="30"/>
      <c r="AF17" s="30"/>
      <c r="AH17" s="26"/>
      <c r="AI17" s="49" t="s">
        <v>6</v>
      </c>
      <c r="AJ17" s="31"/>
      <c r="AK17" s="44">
        <f t="shared" ref="AK17:AK34" si="35">AS17+BA17</f>
        <v>24201</v>
      </c>
      <c r="AL17" s="44">
        <f t="shared" ref="AL17:AL34" si="36">AT17+BB17</f>
        <v>28201</v>
      </c>
      <c r="AM17" s="44">
        <f t="shared" ref="AM17:AM34" si="37">AU17+BC17</f>
        <v>32002</v>
      </c>
      <c r="AN17" s="44">
        <f t="shared" ref="AN17:AN34" si="38">AV17+BD17</f>
        <v>24533</v>
      </c>
      <c r="AO17" s="44">
        <f t="shared" ref="AO17:AO34" si="39">AW17+BE17</f>
        <v>21716</v>
      </c>
      <c r="AP17" s="44">
        <f t="shared" ref="AP17:AP34" si="40">AX17+BF17</f>
        <v>20796</v>
      </c>
      <c r="AQ17" s="44">
        <f t="shared" ref="AQ17:AQ34" si="41">AY17+BG17</f>
        <v>206425</v>
      </c>
      <c r="AR17" s="44"/>
      <c r="AS17" s="44">
        <f t="shared" ref="AS17:AY17" si="42">SUM(AS18:AS19)</f>
        <v>8504</v>
      </c>
      <c r="AT17" s="44">
        <f t="shared" si="42"/>
        <v>9219</v>
      </c>
      <c r="AU17" s="44">
        <f t="shared" si="42"/>
        <v>9454</v>
      </c>
      <c r="AV17" s="44">
        <f t="shared" si="42"/>
        <v>5991</v>
      </c>
      <c r="AW17" s="44">
        <f t="shared" si="42"/>
        <v>5283</v>
      </c>
      <c r="AX17" s="44">
        <f t="shared" si="42"/>
        <v>5006</v>
      </c>
      <c r="AY17" s="44">
        <f t="shared" si="42"/>
        <v>45945</v>
      </c>
      <c r="AZ17" s="31"/>
      <c r="BA17" s="44">
        <f t="shared" ref="BA17:BG17" si="43">SUM(BA18:BA19)</f>
        <v>15697</v>
      </c>
      <c r="BB17" s="44">
        <f t="shared" si="43"/>
        <v>18982</v>
      </c>
      <c r="BC17" s="44">
        <f t="shared" si="43"/>
        <v>22548</v>
      </c>
      <c r="BD17" s="44">
        <f t="shared" si="43"/>
        <v>18542</v>
      </c>
      <c r="BE17" s="44">
        <f t="shared" si="43"/>
        <v>16433</v>
      </c>
      <c r="BF17" s="44">
        <f t="shared" si="43"/>
        <v>15790</v>
      </c>
      <c r="BG17" s="44">
        <f t="shared" si="43"/>
        <v>160480</v>
      </c>
    </row>
    <row r="18" spans="1:59" ht="21" customHeight="1" x14ac:dyDescent="0.15">
      <c r="A18" s="178"/>
      <c r="B18" s="23"/>
      <c r="C18" s="48" t="s">
        <v>53</v>
      </c>
      <c r="D18" s="34">
        <f t="shared" si="0"/>
        <v>159160</v>
      </c>
      <c r="E18" s="34">
        <f t="shared" si="1"/>
        <v>120670</v>
      </c>
      <c r="F18" s="34">
        <f t="shared" si="2"/>
        <v>107700</v>
      </c>
      <c r="G18" s="34">
        <f t="shared" si="3"/>
        <v>104120</v>
      </c>
      <c r="H18" s="34">
        <f t="shared" si="4"/>
        <v>103815</v>
      </c>
      <c r="I18" s="34">
        <f t="shared" si="5"/>
        <v>102325</v>
      </c>
      <c r="J18" s="34">
        <f t="shared" si="6"/>
        <v>88140</v>
      </c>
      <c r="K18" s="34">
        <f t="shared" si="7"/>
        <v>86160</v>
      </c>
      <c r="L18" s="60">
        <f t="shared" si="8"/>
        <v>87185</v>
      </c>
      <c r="M18" s="60">
        <v>63650</v>
      </c>
      <c r="N18" s="60">
        <v>41750</v>
      </c>
      <c r="O18" s="60">
        <v>36500</v>
      </c>
      <c r="P18" s="60">
        <v>34730</v>
      </c>
      <c r="Q18" s="60">
        <v>32055</v>
      </c>
      <c r="R18" s="60">
        <v>30265</v>
      </c>
      <c r="S18" s="61">
        <v>29140</v>
      </c>
      <c r="T18" s="61">
        <v>27580</v>
      </c>
      <c r="U18" s="70">
        <v>25785</v>
      </c>
      <c r="V18" s="60">
        <v>95510</v>
      </c>
      <c r="W18" s="60">
        <v>78920</v>
      </c>
      <c r="X18" s="60">
        <v>71200</v>
      </c>
      <c r="Y18" s="60">
        <v>69390</v>
      </c>
      <c r="Z18" s="60">
        <v>71760</v>
      </c>
      <c r="AA18" s="60">
        <v>72060</v>
      </c>
      <c r="AB18" s="60">
        <v>59000</v>
      </c>
      <c r="AC18" s="60">
        <v>58580</v>
      </c>
      <c r="AD18" s="60">
        <v>61400</v>
      </c>
      <c r="AE18" s="35"/>
      <c r="AF18" s="35"/>
      <c r="AH18" s="26"/>
      <c r="AI18" s="49" t="s">
        <v>53</v>
      </c>
      <c r="AJ18" s="37"/>
      <c r="AK18" s="38">
        <f t="shared" si="35"/>
        <v>12046</v>
      </c>
      <c r="AL18" s="38">
        <f t="shared" si="36"/>
        <v>13956</v>
      </c>
      <c r="AM18" s="38">
        <f t="shared" si="37"/>
        <v>15916</v>
      </c>
      <c r="AN18" s="38">
        <f t="shared" si="38"/>
        <v>12067</v>
      </c>
      <c r="AO18" s="38">
        <f t="shared" si="39"/>
        <v>10770</v>
      </c>
      <c r="AP18" s="38">
        <f t="shared" si="40"/>
        <v>10412</v>
      </c>
      <c r="AQ18" s="38">
        <f t="shared" si="41"/>
        <v>103815</v>
      </c>
      <c r="AR18" s="38"/>
      <c r="AS18" s="38">
        <v>5342</v>
      </c>
      <c r="AT18" s="38">
        <v>5919</v>
      </c>
      <c r="AU18" s="38">
        <v>6365</v>
      </c>
      <c r="AV18" s="38">
        <v>4175</v>
      </c>
      <c r="AW18" s="38">
        <v>3650</v>
      </c>
      <c r="AX18" s="38">
        <v>3473</v>
      </c>
      <c r="AY18" s="38">
        <v>32055</v>
      </c>
      <c r="AZ18" s="37"/>
      <c r="BA18" s="38">
        <v>6704</v>
      </c>
      <c r="BB18" s="38">
        <v>8037</v>
      </c>
      <c r="BC18" s="38">
        <v>9551</v>
      </c>
      <c r="BD18" s="38">
        <v>7892</v>
      </c>
      <c r="BE18" s="38">
        <v>7120</v>
      </c>
      <c r="BF18" s="38">
        <v>6939</v>
      </c>
      <c r="BG18" s="38">
        <v>71760</v>
      </c>
    </row>
    <row r="19" spans="1:59" ht="21" customHeight="1" x14ac:dyDescent="0.15">
      <c r="A19" s="178"/>
      <c r="B19" s="23" t="s">
        <v>58</v>
      </c>
      <c r="C19" s="50" t="s">
        <v>54</v>
      </c>
      <c r="D19" s="40">
        <f t="shared" si="0"/>
        <v>160860</v>
      </c>
      <c r="E19" s="40">
        <f t="shared" si="1"/>
        <v>124660</v>
      </c>
      <c r="F19" s="40">
        <f t="shared" si="2"/>
        <v>109460</v>
      </c>
      <c r="G19" s="40">
        <f t="shared" si="3"/>
        <v>103840</v>
      </c>
      <c r="H19" s="40">
        <f t="shared" si="4"/>
        <v>102610</v>
      </c>
      <c r="I19" s="40">
        <f t="shared" si="5"/>
        <v>101000</v>
      </c>
      <c r="J19" s="40">
        <f t="shared" si="6"/>
        <v>89990</v>
      </c>
      <c r="K19" s="40">
        <f t="shared" si="7"/>
        <v>88035</v>
      </c>
      <c r="L19" s="62">
        <f t="shared" si="8"/>
        <v>84280</v>
      </c>
      <c r="M19" s="62">
        <v>30890</v>
      </c>
      <c r="N19" s="62">
        <v>18160</v>
      </c>
      <c r="O19" s="62">
        <v>16330</v>
      </c>
      <c r="P19" s="62">
        <v>15330</v>
      </c>
      <c r="Q19" s="62">
        <v>13890</v>
      </c>
      <c r="R19" s="62">
        <v>13140</v>
      </c>
      <c r="S19" s="63">
        <v>12570</v>
      </c>
      <c r="T19" s="63">
        <v>12055</v>
      </c>
      <c r="U19" s="63">
        <v>10960</v>
      </c>
      <c r="V19" s="62">
        <v>129970</v>
      </c>
      <c r="W19" s="62">
        <v>106500</v>
      </c>
      <c r="X19" s="62">
        <v>93130</v>
      </c>
      <c r="Y19" s="62">
        <v>88510</v>
      </c>
      <c r="Z19" s="62">
        <v>88720</v>
      </c>
      <c r="AA19" s="62">
        <v>87860</v>
      </c>
      <c r="AB19" s="62">
        <v>77420</v>
      </c>
      <c r="AC19" s="62">
        <v>75980</v>
      </c>
      <c r="AD19" s="62">
        <v>73320</v>
      </c>
      <c r="AE19" s="35"/>
      <c r="AF19" s="35"/>
      <c r="AH19" s="26" t="s">
        <v>58</v>
      </c>
      <c r="AI19" s="51" t="s">
        <v>54</v>
      </c>
      <c r="AJ19" s="42"/>
      <c r="AK19" s="43">
        <f t="shared" si="35"/>
        <v>12155</v>
      </c>
      <c r="AL19" s="43">
        <f t="shared" si="36"/>
        <v>14245</v>
      </c>
      <c r="AM19" s="43">
        <f t="shared" si="37"/>
        <v>16086</v>
      </c>
      <c r="AN19" s="43">
        <f t="shared" si="38"/>
        <v>12466</v>
      </c>
      <c r="AO19" s="43">
        <f t="shared" si="39"/>
        <v>10946</v>
      </c>
      <c r="AP19" s="43">
        <f t="shared" si="40"/>
        <v>10384</v>
      </c>
      <c r="AQ19" s="43">
        <f t="shared" si="41"/>
        <v>102610</v>
      </c>
      <c r="AR19" s="43"/>
      <c r="AS19" s="43">
        <v>3162</v>
      </c>
      <c r="AT19" s="43">
        <v>3300</v>
      </c>
      <c r="AU19" s="43">
        <v>3089</v>
      </c>
      <c r="AV19" s="43">
        <v>1816</v>
      </c>
      <c r="AW19" s="43">
        <v>1633</v>
      </c>
      <c r="AX19" s="43">
        <v>1533</v>
      </c>
      <c r="AY19" s="43">
        <v>13890</v>
      </c>
      <c r="AZ19" s="42"/>
      <c r="BA19" s="43">
        <v>8993</v>
      </c>
      <c r="BB19" s="43">
        <v>10945</v>
      </c>
      <c r="BC19" s="43">
        <v>12997</v>
      </c>
      <c r="BD19" s="43">
        <v>10650</v>
      </c>
      <c r="BE19" s="43">
        <v>9313</v>
      </c>
      <c r="BF19" s="43">
        <v>8851</v>
      </c>
      <c r="BG19" s="43">
        <v>88720</v>
      </c>
    </row>
    <row r="20" spans="1:59" ht="21" customHeight="1" x14ac:dyDescent="0.15">
      <c r="A20" s="178"/>
      <c r="B20" s="23"/>
      <c r="C20" s="48" t="s">
        <v>7</v>
      </c>
      <c r="D20" s="29">
        <f t="shared" si="0"/>
        <v>97840</v>
      </c>
      <c r="E20" s="29">
        <f t="shared" si="1"/>
        <v>100260</v>
      </c>
      <c r="F20" s="29">
        <f t="shared" si="2"/>
        <v>99100</v>
      </c>
      <c r="G20" s="29">
        <f t="shared" si="3"/>
        <v>99990</v>
      </c>
      <c r="H20" s="29">
        <f t="shared" si="4"/>
        <v>95525</v>
      </c>
      <c r="I20" s="29">
        <f t="shared" si="5"/>
        <v>95565</v>
      </c>
      <c r="J20" s="29">
        <f t="shared" si="6"/>
        <v>92830</v>
      </c>
      <c r="K20" s="29">
        <f t="shared" si="7"/>
        <v>92495</v>
      </c>
      <c r="L20" s="58">
        <f t="shared" si="8"/>
        <v>92115</v>
      </c>
      <c r="M20" s="58">
        <v>23130</v>
      </c>
      <c r="N20" s="58">
        <v>21420</v>
      </c>
      <c r="O20" s="58">
        <v>21960</v>
      </c>
      <c r="P20" s="58">
        <v>21550</v>
      </c>
      <c r="Q20" s="58">
        <v>19665</v>
      </c>
      <c r="R20" s="58">
        <f>SUM(R21:R22)</f>
        <v>19645</v>
      </c>
      <c r="S20" s="59">
        <f>SUM(S21:S22)</f>
        <v>20290</v>
      </c>
      <c r="T20" s="59">
        <f>SUM(T21:T22)</f>
        <v>20195</v>
      </c>
      <c r="U20" s="59">
        <f>SUM(U21:U22)</f>
        <v>20175</v>
      </c>
      <c r="V20" s="58">
        <v>74710</v>
      </c>
      <c r="W20" s="58">
        <v>78840</v>
      </c>
      <c r="X20" s="58">
        <v>77140</v>
      </c>
      <c r="Y20" s="58">
        <v>78440</v>
      </c>
      <c r="Z20" s="58">
        <v>75860</v>
      </c>
      <c r="AA20" s="58">
        <f>SUM(AA21:AA22)</f>
        <v>75920</v>
      </c>
      <c r="AB20" s="58">
        <f>SUM(AB21:AB22)</f>
        <v>72540</v>
      </c>
      <c r="AC20" s="58">
        <f>SUM(AC21:AC22)</f>
        <v>72300</v>
      </c>
      <c r="AD20" s="58">
        <f>SUM(AD21:AD22)</f>
        <v>71940</v>
      </c>
      <c r="AE20" s="30"/>
      <c r="AF20" s="30"/>
      <c r="AH20" s="26"/>
      <c r="AI20" s="49" t="s">
        <v>7</v>
      </c>
      <c r="AJ20" s="31"/>
      <c r="AK20" s="44">
        <f t="shared" si="35"/>
        <v>6123</v>
      </c>
      <c r="AL20" s="44">
        <f t="shared" si="36"/>
        <v>7308</v>
      </c>
      <c r="AM20" s="44">
        <f t="shared" si="37"/>
        <v>9784</v>
      </c>
      <c r="AN20" s="44">
        <f t="shared" si="38"/>
        <v>10026</v>
      </c>
      <c r="AO20" s="44">
        <f t="shared" si="39"/>
        <v>9910</v>
      </c>
      <c r="AP20" s="44">
        <f t="shared" si="40"/>
        <v>9999</v>
      </c>
      <c r="AQ20" s="44">
        <f t="shared" si="41"/>
        <v>95525</v>
      </c>
      <c r="AR20" s="44"/>
      <c r="AS20" s="44">
        <f t="shared" ref="AS20:AY20" si="44">SUM(AS21:AS22)</f>
        <v>1696</v>
      </c>
      <c r="AT20" s="44">
        <f t="shared" si="44"/>
        <v>1892</v>
      </c>
      <c r="AU20" s="44">
        <f t="shared" si="44"/>
        <v>2313</v>
      </c>
      <c r="AV20" s="44">
        <f t="shared" si="44"/>
        <v>2142</v>
      </c>
      <c r="AW20" s="44">
        <f t="shared" si="44"/>
        <v>2196</v>
      </c>
      <c r="AX20" s="44">
        <f t="shared" si="44"/>
        <v>2155</v>
      </c>
      <c r="AY20" s="44">
        <f t="shared" si="44"/>
        <v>19665</v>
      </c>
      <c r="AZ20" s="31"/>
      <c r="BA20" s="44">
        <f t="shared" ref="BA20:BG20" si="45">SUM(BA21:BA22)</f>
        <v>4427</v>
      </c>
      <c r="BB20" s="44">
        <f t="shared" si="45"/>
        <v>5416</v>
      </c>
      <c r="BC20" s="44">
        <f t="shared" si="45"/>
        <v>7471</v>
      </c>
      <c r="BD20" s="44">
        <f t="shared" si="45"/>
        <v>7884</v>
      </c>
      <c r="BE20" s="44">
        <f t="shared" si="45"/>
        <v>7714</v>
      </c>
      <c r="BF20" s="44">
        <f t="shared" si="45"/>
        <v>7844</v>
      </c>
      <c r="BG20" s="44">
        <f t="shared" si="45"/>
        <v>75860</v>
      </c>
    </row>
    <row r="21" spans="1:59" ht="21" customHeight="1" x14ac:dyDescent="0.15">
      <c r="A21" s="178"/>
      <c r="B21" s="23"/>
      <c r="C21" s="48" t="s">
        <v>53</v>
      </c>
      <c r="D21" s="34">
        <f t="shared" si="0"/>
        <v>44840</v>
      </c>
      <c r="E21" s="34">
        <f t="shared" si="1"/>
        <v>50080</v>
      </c>
      <c r="F21" s="34">
        <f t="shared" si="2"/>
        <v>50970</v>
      </c>
      <c r="G21" s="34">
        <f t="shared" si="3"/>
        <v>50560</v>
      </c>
      <c r="H21" s="34">
        <f t="shared" si="4"/>
        <v>48845</v>
      </c>
      <c r="I21" s="34">
        <f t="shared" si="5"/>
        <v>49990</v>
      </c>
      <c r="J21" s="34">
        <f t="shared" si="6"/>
        <v>48910</v>
      </c>
      <c r="K21" s="34">
        <f t="shared" si="7"/>
        <v>48520</v>
      </c>
      <c r="L21" s="60">
        <f t="shared" si="8"/>
        <v>48550</v>
      </c>
      <c r="M21" s="60">
        <v>14130</v>
      </c>
      <c r="N21" s="60">
        <v>15190</v>
      </c>
      <c r="O21" s="60">
        <v>14870</v>
      </c>
      <c r="P21" s="60">
        <v>15540</v>
      </c>
      <c r="Q21" s="60">
        <v>14025</v>
      </c>
      <c r="R21" s="60">
        <v>13550</v>
      </c>
      <c r="S21" s="61">
        <v>14370</v>
      </c>
      <c r="T21" s="61">
        <v>14100</v>
      </c>
      <c r="U21" s="61">
        <v>13690</v>
      </c>
      <c r="V21" s="60">
        <v>30710</v>
      </c>
      <c r="W21" s="60">
        <v>34890</v>
      </c>
      <c r="X21" s="60">
        <v>36100</v>
      </c>
      <c r="Y21" s="60">
        <v>35020</v>
      </c>
      <c r="Z21" s="60">
        <v>34820</v>
      </c>
      <c r="AA21" s="60">
        <v>36440</v>
      </c>
      <c r="AB21" s="60">
        <v>34540</v>
      </c>
      <c r="AC21" s="60">
        <v>34420</v>
      </c>
      <c r="AD21" s="60">
        <v>34860</v>
      </c>
      <c r="AE21" s="35"/>
      <c r="AF21" s="35"/>
      <c r="AH21" s="26"/>
      <c r="AI21" s="49" t="s">
        <v>53</v>
      </c>
      <c r="AJ21" s="37"/>
      <c r="AK21" s="38">
        <f t="shared" si="35"/>
        <v>2231</v>
      </c>
      <c r="AL21" s="38">
        <f t="shared" si="36"/>
        <v>2749</v>
      </c>
      <c r="AM21" s="38">
        <f t="shared" si="37"/>
        <v>4484</v>
      </c>
      <c r="AN21" s="38">
        <f t="shared" si="38"/>
        <v>5008</v>
      </c>
      <c r="AO21" s="38">
        <f t="shared" si="39"/>
        <v>5097</v>
      </c>
      <c r="AP21" s="38">
        <f t="shared" si="40"/>
        <v>5056</v>
      </c>
      <c r="AQ21" s="38">
        <f t="shared" si="41"/>
        <v>48845</v>
      </c>
      <c r="AR21" s="38"/>
      <c r="AS21" s="38">
        <v>811</v>
      </c>
      <c r="AT21" s="38">
        <v>944</v>
      </c>
      <c r="AU21" s="38">
        <v>1413</v>
      </c>
      <c r="AV21" s="38">
        <v>1519</v>
      </c>
      <c r="AW21" s="38">
        <v>1487</v>
      </c>
      <c r="AX21" s="38">
        <v>1554</v>
      </c>
      <c r="AY21" s="38">
        <v>14025</v>
      </c>
      <c r="AZ21" s="37"/>
      <c r="BA21" s="38">
        <v>1420</v>
      </c>
      <c r="BB21" s="38">
        <v>1805</v>
      </c>
      <c r="BC21" s="38">
        <v>3071</v>
      </c>
      <c r="BD21" s="38">
        <v>3489</v>
      </c>
      <c r="BE21" s="38">
        <v>3610</v>
      </c>
      <c r="BF21" s="38">
        <v>3502</v>
      </c>
      <c r="BG21" s="38">
        <v>34820</v>
      </c>
    </row>
    <row r="22" spans="1:59" ht="21" customHeight="1" x14ac:dyDescent="0.15">
      <c r="A22" s="178"/>
      <c r="B22" s="23"/>
      <c r="C22" s="50" t="s">
        <v>54</v>
      </c>
      <c r="D22" s="40">
        <f t="shared" si="0"/>
        <v>53000</v>
      </c>
      <c r="E22" s="40">
        <f t="shared" si="1"/>
        <v>50180</v>
      </c>
      <c r="F22" s="40">
        <f t="shared" si="2"/>
        <v>48130</v>
      </c>
      <c r="G22" s="40">
        <f t="shared" si="3"/>
        <v>49430</v>
      </c>
      <c r="H22" s="40">
        <f t="shared" si="4"/>
        <v>46680</v>
      </c>
      <c r="I22" s="40">
        <f t="shared" si="5"/>
        <v>45575</v>
      </c>
      <c r="J22" s="40">
        <f t="shared" si="6"/>
        <v>43920</v>
      </c>
      <c r="K22" s="40">
        <f t="shared" si="7"/>
        <v>43975</v>
      </c>
      <c r="L22" s="62">
        <f t="shared" si="8"/>
        <v>43565</v>
      </c>
      <c r="M22" s="62">
        <v>9000</v>
      </c>
      <c r="N22" s="62">
        <v>6230</v>
      </c>
      <c r="O22" s="62">
        <v>7090</v>
      </c>
      <c r="P22" s="62">
        <v>6010</v>
      </c>
      <c r="Q22" s="62">
        <v>5640</v>
      </c>
      <c r="R22" s="62">
        <v>6095</v>
      </c>
      <c r="S22" s="63">
        <v>5920</v>
      </c>
      <c r="T22" s="63">
        <v>6095</v>
      </c>
      <c r="U22" s="63">
        <v>6485</v>
      </c>
      <c r="V22" s="62">
        <v>44000</v>
      </c>
      <c r="W22" s="62">
        <v>43950</v>
      </c>
      <c r="X22" s="62">
        <v>41040</v>
      </c>
      <c r="Y22" s="62">
        <v>43420</v>
      </c>
      <c r="Z22" s="62">
        <v>41040</v>
      </c>
      <c r="AA22" s="62">
        <v>39480</v>
      </c>
      <c r="AB22" s="62">
        <v>38000</v>
      </c>
      <c r="AC22" s="62">
        <v>37880</v>
      </c>
      <c r="AD22" s="62">
        <v>37080</v>
      </c>
      <c r="AE22" s="35"/>
      <c r="AF22" s="35"/>
      <c r="AH22" s="26"/>
      <c r="AI22" s="51" t="s">
        <v>54</v>
      </c>
      <c r="AJ22" s="42"/>
      <c r="AK22" s="43">
        <f t="shared" si="35"/>
        <v>3892</v>
      </c>
      <c r="AL22" s="43">
        <f t="shared" si="36"/>
        <v>4559</v>
      </c>
      <c r="AM22" s="43">
        <f t="shared" si="37"/>
        <v>5300</v>
      </c>
      <c r="AN22" s="43">
        <f t="shared" si="38"/>
        <v>5018</v>
      </c>
      <c r="AO22" s="43">
        <f t="shared" si="39"/>
        <v>4813</v>
      </c>
      <c r="AP22" s="43">
        <f t="shared" si="40"/>
        <v>4943</v>
      </c>
      <c r="AQ22" s="43">
        <f t="shared" si="41"/>
        <v>46680</v>
      </c>
      <c r="AR22" s="43"/>
      <c r="AS22" s="43">
        <v>885</v>
      </c>
      <c r="AT22" s="43">
        <v>948</v>
      </c>
      <c r="AU22" s="43">
        <v>900</v>
      </c>
      <c r="AV22" s="43">
        <v>623</v>
      </c>
      <c r="AW22" s="43">
        <v>709</v>
      </c>
      <c r="AX22" s="43">
        <v>601</v>
      </c>
      <c r="AY22" s="43">
        <v>5640</v>
      </c>
      <c r="AZ22" s="42"/>
      <c r="BA22" s="43">
        <v>3007</v>
      </c>
      <c r="BB22" s="43">
        <v>3611</v>
      </c>
      <c r="BC22" s="43">
        <v>4400</v>
      </c>
      <c r="BD22" s="43">
        <v>4395</v>
      </c>
      <c r="BE22" s="43">
        <v>4104</v>
      </c>
      <c r="BF22" s="43">
        <v>4342</v>
      </c>
      <c r="BG22" s="43">
        <v>41040</v>
      </c>
    </row>
    <row r="23" spans="1:59" ht="21" customHeight="1" x14ac:dyDescent="0.15">
      <c r="A23" s="178"/>
      <c r="B23" s="23"/>
      <c r="C23" s="48" t="s">
        <v>8</v>
      </c>
      <c r="D23" s="29">
        <f t="shared" si="0"/>
        <v>95620</v>
      </c>
      <c r="E23" s="29">
        <f t="shared" si="1"/>
        <v>96500</v>
      </c>
      <c r="F23" s="29">
        <f t="shared" si="2"/>
        <v>102210</v>
      </c>
      <c r="G23" s="29">
        <f t="shared" si="3"/>
        <v>104460</v>
      </c>
      <c r="H23" s="29">
        <f t="shared" si="4"/>
        <v>105300</v>
      </c>
      <c r="I23" s="29">
        <f t="shared" si="5"/>
        <v>107625</v>
      </c>
      <c r="J23" s="29">
        <f t="shared" si="6"/>
        <v>93575</v>
      </c>
      <c r="K23" s="29">
        <f t="shared" si="7"/>
        <v>110500</v>
      </c>
      <c r="L23" s="58">
        <f t="shared" si="8"/>
        <v>110975</v>
      </c>
      <c r="M23" s="58">
        <v>18530</v>
      </c>
      <c r="N23" s="58">
        <v>16360</v>
      </c>
      <c r="O23" s="58">
        <v>18440</v>
      </c>
      <c r="P23" s="58">
        <v>19170</v>
      </c>
      <c r="Q23" s="58">
        <v>18340</v>
      </c>
      <c r="R23" s="58">
        <f>SUM(R24:R25)</f>
        <v>18845</v>
      </c>
      <c r="S23" s="59">
        <f>SUM(S24:S25)</f>
        <v>16175</v>
      </c>
      <c r="T23" s="59">
        <f>SUM(T24:T25)</f>
        <v>19020</v>
      </c>
      <c r="U23" s="59">
        <f>SUM(U24:U25)</f>
        <v>19775</v>
      </c>
      <c r="V23" s="58">
        <v>77090</v>
      </c>
      <c r="W23" s="58">
        <v>80140</v>
      </c>
      <c r="X23" s="58">
        <v>83770</v>
      </c>
      <c r="Y23" s="58">
        <v>85290</v>
      </c>
      <c r="Z23" s="58">
        <v>86960</v>
      </c>
      <c r="AA23" s="58">
        <f>SUM(AA24:AA25)</f>
        <v>88780</v>
      </c>
      <c r="AB23" s="58">
        <f>SUM(AB24:AB25)</f>
        <v>77400</v>
      </c>
      <c r="AC23" s="58">
        <f>SUM(AC24:AC25)</f>
        <v>91480</v>
      </c>
      <c r="AD23" s="58">
        <f>SUM(AD24:AD25)</f>
        <v>91200</v>
      </c>
      <c r="AE23" s="30"/>
      <c r="AF23" s="30"/>
      <c r="AH23" s="26"/>
      <c r="AI23" s="49" t="s">
        <v>8</v>
      </c>
      <c r="AJ23" s="31"/>
      <c r="AK23" s="44">
        <f t="shared" si="35"/>
        <v>7716</v>
      </c>
      <c r="AL23" s="44">
        <f t="shared" si="36"/>
        <v>7283</v>
      </c>
      <c r="AM23" s="44">
        <f t="shared" si="37"/>
        <v>9562</v>
      </c>
      <c r="AN23" s="44">
        <f t="shared" si="38"/>
        <v>9650</v>
      </c>
      <c r="AO23" s="44">
        <f t="shared" si="39"/>
        <v>10221</v>
      </c>
      <c r="AP23" s="44">
        <f t="shared" si="40"/>
        <v>10446</v>
      </c>
      <c r="AQ23" s="44">
        <f t="shared" si="41"/>
        <v>105300</v>
      </c>
      <c r="AR23" s="44"/>
      <c r="AS23" s="44">
        <f t="shared" ref="AS23:AY23" si="46">SUM(AS24:AS25)</f>
        <v>1813</v>
      </c>
      <c r="AT23" s="44">
        <f t="shared" si="46"/>
        <v>1558</v>
      </c>
      <c r="AU23" s="44">
        <f t="shared" si="46"/>
        <v>1853</v>
      </c>
      <c r="AV23" s="44">
        <f t="shared" si="46"/>
        <v>1636</v>
      </c>
      <c r="AW23" s="44">
        <f t="shared" si="46"/>
        <v>1844</v>
      </c>
      <c r="AX23" s="44">
        <f t="shared" si="46"/>
        <v>1917</v>
      </c>
      <c r="AY23" s="44">
        <f t="shared" si="46"/>
        <v>18340</v>
      </c>
      <c r="AZ23" s="31"/>
      <c r="BA23" s="44">
        <f t="shared" ref="BA23:BG23" si="47">SUM(BA24:BA25)</f>
        <v>5903</v>
      </c>
      <c r="BB23" s="44">
        <f t="shared" si="47"/>
        <v>5725</v>
      </c>
      <c r="BC23" s="44">
        <f t="shared" si="47"/>
        <v>7709</v>
      </c>
      <c r="BD23" s="44">
        <f t="shared" si="47"/>
        <v>8014</v>
      </c>
      <c r="BE23" s="44">
        <f t="shared" si="47"/>
        <v>8377</v>
      </c>
      <c r="BF23" s="44">
        <f t="shared" si="47"/>
        <v>8529</v>
      </c>
      <c r="BG23" s="44">
        <f t="shared" si="47"/>
        <v>86960</v>
      </c>
    </row>
    <row r="24" spans="1:59" ht="21" customHeight="1" x14ac:dyDescent="0.15">
      <c r="A24" s="178"/>
      <c r="B24" s="23" t="s">
        <v>59</v>
      </c>
      <c r="C24" s="48" t="s">
        <v>53</v>
      </c>
      <c r="D24" s="34">
        <f t="shared" si="0"/>
        <v>33200</v>
      </c>
      <c r="E24" s="34">
        <f t="shared" si="1"/>
        <v>41680</v>
      </c>
      <c r="F24" s="34">
        <f t="shared" si="2"/>
        <v>45730</v>
      </c>
      <c r="G24" s="34">
        <f t="shared" si="3"/>
        <v>46310</v>
      </c>
      <c r="H24" s="34">
        <f t="shared" si="4"/>
        <v>47985</v>
      </c>
      <c r="I24" s="34">
        <f t="shared" si="5"/>
        <v>52350</v>
      </c>
      <c r="J24" s="34">
        <f t="shared" si="6"/>
        <v>43715</v>
      </c>
      <c r="K24" s="34">
        <f t="shared" si="7"/>
        <v>54770</v>
      </c>
      <c r="L24" s="60">
        <f t="shared" si="8"/>
        <v>54130</v>
      </c>
      <c r="M24" s="60">
        <v>9550</v>
      </c>
      <c r="N24" s="60">
        <v>10730</v>
      </c>
      <c r="O24" s="60">
        <v>11960</v>
      </c>
      <c r="P24" s="60">
        <v>12260</v>
      </c>
      <c r="Q24" s="60">
        <v>12245</v>
      </c>
      <c r="R24" s="60">
        <v>13050</v>
      </c>
      <c r="S24" s="61">
        <v>10755</v>
      </c>
      <c r="T24" s="61">
        <v>12950</v>
      </c>
      <c r="U24" s="61">
        <v>13270</v>
      </c>
      <c r="V24" s="60">
        <v>23650</v>
      </c>
      <c r="W24" s="60">
        <v>30950</v>
      </c>
      <c r="X24" s="60">
        <v>33770</v>
      </c>
      <c r="Y24" s="60">
        <v>34050</v>
      </c>
      <c r="Z24" s="60">
        <v>35740</v>
      </c>
      <c r="AA24" s="60">
        <v>39300</v>
      </c>
      <c r="AB24" s="60">
        <v>32960</v>
      </c>
      <c r="AC24" s="60">
        <v>41820</v>
      </c>
      <c r="AD24" s="60">
        <v>40860</v>
      </c>
      <c r="AE24" s="35"/>
      <c r="AF24" s="35"/>
      <c r="AH24" s="26" t="s">
        <v>59</v>
      </c>
      <c r="AI24" s="49" t="s">
        <v>53</v>
      </c>
      <c r="AJ24" s="37"/>
      <c r="AK24" s="38">
        <f t="shared" si="35"/>
        <v>2885</v>
      </c>
      <c r="AL24" s="38">
        <f t="shared" si="36"/>
        <v>2425</v>
      </c>
      <c r="AM24" s="38">
        <f t="shared" si="37"/>
        <v>3320</v>
      </c>
      <c r="AN24" s="38">
        <f t="shared" si="38"/>
        <v>4168</v>
      </c>
      <c r="AO24" s="38">
        <f t="shared" si="39"/>
        <v>4573</v>
      </c>
      <c r="AP24" s="38">
        <f t="shared" si="40"/>
        <v>4631</v>
      </c>
      <c r="AQ24" s="38">
        <f t="shared" si="41"/>
        <v>47985</v>
      </c>
      <c r="AR24" s="38"/>
      <c r="AS24" s="38">
        <v>892</v>
      </c>
      <c r="AT24" s="38">
        <v>721</v>
      </c>
      <c r="AU24" s="38">
        <v>955</v>
      </c>
      <c r="AV24" s="38">
        <v>1073</v>
      </c>
      <c r="AW24" s="38">
        <v>1196</v>
      </c>
      <c r="AX24" s="38">
        <v>1226</v>
      </c>
      <c r="AY24" s="38">
        <v>12245</v>
      </c>
      <c r="AZ24" s="37"/>
      <c r="BA24" s="38">
        <v>1993</v>
      </c>
      <c r="BB24" s="38">
        <v>1704</v>
      </c>
      <c r="BC24" s="38">
        <v>2365</v>
      </c>
      <c r="BD24" s="38">
        <v>3095</v>
      </c>
      <c r="BE24" s="38">
        <v>3377</v>
      </c>
      <c r="BF24" s="38">
        <v>3405</v>
      </c>
      <c r="BG24" s="38">
        <v>35740</v>
      </c>
    </row>
    <row r="25" spans="1:59" ht="21" customHeight="1" x14ac:dyDescent="0.15">
      <c r="A25" s="178"/>
      <c r="B25" s="15"/>
      <c r="C25" s="50" t="s">
        <v>54</v>
      </c>
      <c r="D25" s="40">
        <f t="shared" si="0"/>
        <v>62420</v>
      </c>
      <c r="E25" s="40">
        <f t="shared" si="1"/>
        <v>54820</v>
      </c>
      <c r="F25" s="40">
        <f t="shared" si="2"/>
        <v>56480</v>
      </c>
      <c r="G25" s="40">
        <f t="shared" si="3"/>
        <v>58150</v>
      </c>
      <c r="H25" s="40">
        <f t="shared" si="4"/>
        <v>57315</v>
      </c>
      <c r="I25" s="40">
        <f t="shared" si="5"/>
        <v>55275</v>
      </c>
      <c r="J25" s="40">
        <f t="shared" si="6"/>
        <v>49860</v>
      </c>
      <c r="K25" s="40">
        <f t="shared" si="7"/>
        <v>55730</v>
      </c>
      <c r="L25" s="62">
        <f t="shared" si="8"/>
        <v>56845</v>
      </c>
      <c r="M25" s="62">
        <v>8980</v>
      </c>
      <c r="N25" s="62">
        <v>5630</v>
      </c>
      <c r="O25" s="62">
        <v>6480</v>
      </c>
      <c r="P25" s="62">
        <v>6910</v>
      </c>
      <c r="Q25" s="62">
        <v>6095</v>
      </c>
      <c r="R25" s="62">
        <v>5795</v>
      </c>
      <c r="S25" s="63">
        <v>5420</v>
      </c>
      <c r="T25" s="63">
        <v>6070</v>
      </c>
      <c r="U25" s="63">
        <v>6505</v>
      </c>
      <c r="V25" s="62">
        <v>53440</v>
      </c>
      <c r="W25" s="62">
        <v>49190</v>
      </c>
      <c r="X25" s="62">
        <v>50000</v>
      </c>
      <c r="Y25" s="62">
        <v>51240</v>
      </c>
      <c r="Z25" s="62">
        <v>51220</v>
      </c>
      <c r="AA25" s="62">
        <v>49480</v>
      </c>
      <c r="AB25" s="62">
        <v>44440</v>
      </c>
      <c r="AC25" s="62">
        <v>49660</v>
      </c>
      <c r="AD25" s="62">
        <v>50340</v>
      </c>
      <c r="AE25" s="35"/>
      <c r="AF25" s="35"/>
      <c r="AH25" s="19"/>
      <c r="AI25" s="51" t="s">
        <v>54</v>
      </c>
      <c r="AJ25" s="42"/>
      <c r="AK25" s="43">
        <f t="shared" si="35"/>
        <v>4831</v>
      </c>
      <c r="AL25" s="43">
        <f t="shared" si="36"/>
        <v>4858</v>
      </c>
      <c r="AM25" s="43">
        <f t="shared" si="37"/>
        <v>6242</v>
      </c>
      <c r="AN25" s="43">
        <f t="shared" si="38"/>
        <v>5482</v>
      </c>
      <c r="AO25" s="43">
        <f t="shared" si="39"/>
        <v>5648</v>
      </c>
      <c r="AP25" s="43">
        <f t="shared" si="40"/>
        <v>5815</v>
      </c>
      <c r="AQ25" s="43">
        <f t="shared" si="41"/>
        <v>57315</v>
      </c>
      <c r="AR25" s="43"/>
      <c r="AS25" s="43">
        <v>921</v>
      </c>
      <c r="AT25" s="43">
        <v>837</v>
      </c>
      <c r="AU25" s="43">
        <v>898</v>
      </c>
      <c r="AV25" s="43">
        <v>563</v>
      </c>
      <c r="AW25" s="43">
        <v>648</v>
      </c>
      <c r="AX25" s="43">
        <v>691</v>
      </c>
      <c r="AY25" s="43">
        <v>6095</v>
      </c>
      <c r="AZ25" s="42"/>
      <c r="BA25" s="43">
        <v>3910</v>
      </c>
      <c r="BB25" s="43">
        <v>4021</v>
      </c>
      <c r="BC25" s="43">
        <v>5344</v>
      </c>
      <c r="BD25" s="43">
        <v>4919</v>
      </c>
      <c r="BE25" s="43">
        <v>5000</v>
      </c>
      <c r="BF25" s="43">
        <v>5124</v>
      </c>
      <c r="BG25" s="43">
        <v>51220</v>
      </c>
    </row>
    <row r="26" spans="1:59" ht="21" customHeight="1" x14ac:dyDescent="0.15">
      <c r="A26" s="178"/>
      <c r="B26" s="179" t="s">
        <v>60</v>
      </c>
      <c r="C26" s="180"/>
      <c r="D26" s="29">
        <f t="shared" si="0"/>
        <v>296560</v>
      </c>
      <c r="E26" s="29">
        <f t="shared" si="1"/>
        <v>296570</v>
      </c>
      <c r="F26" s="29">
        <f t="shared" si="2"/>
        <v>305180</v>
      </c>
      <c r="G26" s="29">
        <f t="shared" si="3"/>
        <v>316930</v>
      </c>
      <c r="H26" s="29">
        <f t="shared" si="4"/>
        <v>315600</v>
      </c>
      <c r="I26" s="29">
        <f t="shared" si="5"/>
        <v>326635</v>
      </c>
      <c r="J26" s="29">
        <f t="shared" si="6"/>
        <v>348220</v>
      </c>
      <c r="K26" s="29">
        <f t="shared" si="7"/>
        <v>350270</v>
      </c>
      <c r="L26" s="58">
        <f t="shared" si="8"/>
        <v>367750</v>
      </c>
      <c r="M26" s="58">
        <v>46400</v>
      </c>
      <c r="N26" s="58">
        <v>42830</v>
      </c>
      <c r="O26" s="58">
        <v>47330</v>
      </c>
      <c r="P26" s="58">
        <v>46170</v>
      </c>
      <c r="Q26" s="58">
        <v>42120</v>
      </c>
      <c r="R26" s="58">
        <f>SUM(R27:R28)</f>
        <v>45995</v>
      </c>
      <c r="S26" s="59">
        <f>SUM(S27:S28)</f>
        <v>47620</v>
      </c>
      <c r="T26" s="59">
        <f>SUM(T27:T28)</f>
        <v>47850</v>
      </c>
      <c r="U26" s="59">
        <f>SUM(U27:U28)</f>
        <v>51210</v>
      </c>
      <c r="V26" s="58">
        <v>250160</v>
      </c>
      <c r="W26" s="58">
        <v>253740</v>
      </c>
      <c r="X26" s="58">
        <v>257850</v>
      </c>
      <c r="Y26" s="58">
        <v>270760</v>
      </c>
      <c r="Z26" s="58">
        <v>273480</v>
      </c>
      <c r="AA26" s="58">
        <f>SUM(AA27:AA28)</f>
        <v>280640</v>
      </c>
      <c r="AB26" s="58">
        <f>SUM(AB27:AB28)</f>
        <v>300600</v>
      </c>
      <c r="AC26" s="58">
        <f>SUM(AC27:AC28)</f>
        <v>302420</v>
      </c>
      <c r="AD26" s="58">
        <f>SUM(AD27:AD28)</f>
        <v>316540</v>
      </c>
      <c r="AE26" s="30"/>
      <c r="AF26" s="30"/>
      <c r="AH26" s="176" t="s">
        <v>60</v>
      </c>
      <c r="AI26" s="177"/>
      <c r="AJ26" s="31">
        <f>AR26+AZ26</f>
        <v>19038</v>
      </c>
      <c r="AK26" s="44">
        <f t="shared" si="35"/>
        <v>24052</v>
      </c>
      <c r="AL26" s="44">
        <f t="shared" si="36"/>
        <v>26520</v>
      </c>
      <c r="AM26" s="44">
        <f t="shared" si="37"/>
        <v>29656</v>
      </c>
      <c r="AN26" s="44">
        <f t="shared" si="38"/>
        <v>29657</v>
      </c>
      <c r="AO26" s="44">
        <f t="shared" si="39"/>
        <v>30515</v>
      </c>
      <c r="AP26" s="44">
        <f t="shared" si="40"/>
        <v>31693</v>
      </c>
      <c r="AQ26" s="44">
        <f t="shared" si="41"/>
        <v>315600</v>
      </c>
      <c r="AR26" s="44">
        <f t="shared" ref="AR26:BD26" si="48">SUM(AR27:AR28)</f>
        <v>4369</v>
      </c>
      <c r="AS26" s="44">
        <f t="shared" si="48"/>
        <v>4317</v>
      </c>
      <c r="AT26" s="44">
        <f t="shared" si="48"/>
        <v>4368</v>
      </c>
      <c r="AU26" s="44">
        <f t="shared" si="48"/>
        <v>4640</v>
      </c>
      <c r="AV26" s="44">
        <f t="shared" si="48"/>
        <v>4283</v>
      </c>
      <c r="AW26" s="44">
        <f t="shared" si="48"/>
        <v>4733</v>
      </c>
      <c r="AX26" s="44">
        <f t="shared" si="48"/>
        <v>4617</v>
      </c>
      <c r="AY26" s="44">
        <f t="shared" si="48"/>
        <v>42120</v>
      </c>
      <c r="AZ26" s="31">
        <f t="shared" si="48"/>
        <v>14669</v>
      </c>
      <c r="BA26" s="44">
        <f t="shared" si="48"/>
        <v>19735</v>
      </c>
      <c r="BB26" s="44">
        <f t="shared" si="48"/>
        <v>22152</v>
      </c>
      <c r="BC26" s="44">
        <f t="shared" si="48"/>
        <v>25016</v>
      </c>
      <c r="BD26" s="44">
        <f t="shared" si="48"/>
        <v>25374</v>
      </c>
      <c r="BE26" s="44">
        <v>25782</v>
      </c>
      <c r="BF26" s="44">
        <f>SUM(BF27:BF28)</f>
        <v>27076</v>
      </c>
      <c r="BG26" s="44">
        <f>SUM(BG27:BG28)</f>
        <v>273480</v>
      </c>
    </row>
    <row r="27" spans="1:59" ht="21" customHeight="1" x14ac:dyDescent="0.15">
      <c r="A27" s="178"/>
      <c r="B27" s="23"/>
      <c r="C27" s="33" t="s">
        <v>53</v>
      </c>
      <c r="D27" s="29">
        <f t="shared" si="0"/>
        <v>91120</v>
      </c>
      <c r="E27" s="29">
        <f t="shared" si="1"/>
        <v>86810</v>
      </c>
      <c r="F27" s="29">
        <f t="shared" si="2"/>
        <v>87970</v>
      </c>
      <c r="G27" s="29">
        <f t="shared" si="3"/>
        <v>93960</v>
      </c>
      <c r="H27" s="29">
        <f t="shared" si="4"/>
        <v>95090</v>
      </c>
      <c r="I27" s="29">
        <f t="shared" si="5"/>
        <v>101425</v>
      </c>
      <c r="J27" s="29">
        <f t="shared" si="6"/>
        <v>109840</v>
      </c>
      <c r="K27" s="29">
        <f t="shared" si="7"/>
        <v>112670</v>
      </c>
      <c r="L27" s="58">
        <f t="shared" si="8"/>
        <v>121005</v>
      </c>
      <c r="M27" s="58">
        <v>18700</v>
      </c>
      <c r="N27" s="58">
        <v>16100</v>
      </c>
      <c r="O27" s="58">
        <v>17530</v>
      </c>
      <c r="P27" s="58">
        <v>17790</v>
      </c>
      <c r="Q27" s="58">
        <v>17430</v>
      </c>
      <c r="R27" s="58">
        <f t="shared" ref="R27:U28" si="49">SUM(R30,R33)</f>
        <v>18645</v>
      </c>
      <c r="S27" s="59">
        <f t="shared" si="49"/>
        <v>19800</v>
      </c>
      <c r="T27" s="59">
        <f t="shared" si="49"/>
        <v>20170</v>
      </c>
      <c r="U27" s="59">
        <f t="shared" si="49"/>
        <v>21785</v>
      </c>
      <c r="V27" s="58">
        <v>72420</v>
      </c>
      <c r="W27" s="58">
        <v>70710</v>
      </c>
      <c r="X27" s="58">
        <v>70440</v>
      </c>
      <c r="Y27" s="58">
        <v>76170</v>
      </c>
      <c r="Z27" s="58">
        <v>77660</v>
      </c>
      <c r="AA27" s="58">
        <f t="shared" ref="AA27:AD28" si="50">SUM(AA30,AA33)</f>
        <v>82780</v>
      </c>
      <c r="AB27" s="58">
        <f t="shared" si="50"/>
        <v>90040</v>
      </c>
      <c r="AC27" s="58">
        <f t="shared" si="50"/>
        <v>92500</v>
      </c>
      <c r="AD27" s="58">
        <f t="shared" si="50"/>
        <v>99220</v>
      </c>
      <c r="AE27" s="30"/>
      <c r="AF27" s="30"/>
      <c r="AH27" s="26"/>
      <c r="AI27" s="36" t="s">
        <v>53</v>
      </c>
      <c r="AJ27" s="31">
        <f>AR27+AZ27</f>
        <v>7635</v>
      </c>
      <c r="AK27" s="44">
        <f t="shared" si="35"/>
        <v>8995</v>
      </c>
      <c r="AL27" s="44">
        <f t="shared" si="36"/>
        <v>8953</v>
      </c>
      <c r="AM27" s="44">
        <f t="shared" si="37"/>
        <v>9112</v>
      </c>
      <c r="AN27" s="44">
        <f t="shared" si="38"/>
        <v>8681</v>
      </c>
      <c r="AO27" s="44">
        <f t="shared" si="39"/>
        <v>8797</v>
      </c>
      <c r="AP27" s="44">
        <f t="shared" si="40"/>
        <v>9396</v>
      </c>
      <c r="AQ27" s="44">
        <f t="shared" si="41"/>
        <v>95090</v>
      </c>
      <c r="AR27" s="44">
        <v>2049</v>
      </c>
      <c r="AS27" s="44">
        <f t="shared" ref="AS27:AY28" si="51">SUM(AS30,AS33)</f>
        <v>1935</v>
      </c>
      <c r="AT27" s="44">
        <f t="shared" si="51"/>
        <v>1780</v>
      </c>
      <c r="AU27" s="44">
        <f t="shared" si="51"/>
        <v>1870</v>
      </c>
      <c r="AV27" s="44">
        <f t="shared" si="51"/>
        <v>1610</v>
      </c>
      <c r="AW27" s="44">
        <f t="shared" si="51"/>
        <v>1753</v>
      </c>
      <c r="AX27" s="44">
        <f t="shared" si="51"/>
        <v>1779</v>
      </c>
      <c r="AY27" s="44">
        <f t="shared" si="51"/>
        <v>17430</v>
      </c>
      <c r="AZ27" s="31">
        <v>5586</v>
      </c>
      <c r="BA27" s="44">
        <f t="shared" ref="BA27:BG28" si="52">SUM(BA30,BA33)</f>
        <v>7060</v>
      </c>
      <c r="BB27" s="44">
        <f t="shared" si="52"/>
        <v>7173</v>
      </c>
      <c r="BC27" s="44">
        <f t="shared" si="52"/>
        <v>7242</v>
      </c>
      <c r="BD27" s="44">
        <f t="shared" si="52"/>
        <v>7071</v>
      </c>
      <c r="BE27" s="44">
        <f t="shared" si="52"/>
        <v>7044</v>
      </c>
      <c r="BF27" s="44">
        <f t="shared" si="52"/>
        <v>7617</v>
      </c>
      <c r="BG27" s="44">
        <f t="shared" si="52"/>
        <v>77660</v>
      </c>
    </row>
    <row r="28" spans="1:59" ht="21" customHeight="1" x14ac:dyDescent="0.15">
      <c r="A28" s="178"/>
      <c r="B28" s="23"/>
      <c r="C28" s="39" t="s">
        <v>54</v>
      </c>
      <c r="D28" s="45">
        <f t="shared" si="0"/>
        <v>205440</v>
      </c>
      <c r="E28" s="45">
        <f t="shared" si="1"/>
        <v>209760</v>
      </c>
      <c r="F28" s="45">
        <f t="shared" si="2"/>
        <v>217210</v>
      </c>
      <c r="G28" s="45">
        <f t="shared" si="3"/>
        <v>222970</v>
      </c>
      <c r="H28" s="45">
        <f t="shared" si="4"/>
        <v>220510</v>
      </c>
      <c r="I28" s="45">
        <f t="shared" si="5"/>
        <v>225210</v>
      </c>
      <c r="J28" s="45">
        <f t="shared" si="6"/>
        <v>238380</v>
      </c>
      <c r="K28" s="45">
        <f t="shared" si="7"/>
        <v>237600</v>
      </c>
      <c r="L28" s="64">
        <f t="shared" si="8"/>
        <v>246745</v>
      </c>
      <c r="M28" s="64">
        <v>27700</v>
      </c>
      <c r="N28" s="64">
        <v>26730</v>
      </c>
      <c r="O28" s="64">
        <v>29800</v>
      </c>
      <c r="P28" s="64">
        <v>28380</v>
      </c>
      <c r="Q28" s="64">
        <v>24690</v>
      </c>
      <c r="R28" s="64">
        <f t="shared" si="49"/>
        <v>27350</v>
      </c>
      <c r="S28" s="65">
        <f t="shared" si="49"/>
        <v>27820</v>
      </c>
      <c r="T28" s="65">
        <f t="shared" si="49"/>
        <v>27680</v>
      </c>
      <c r="U28" s="65">
        <f t="shared" si="49"/>
        <v>29425</v>
      </c>
      <c r="V28" s="64">
        <v>177740</v>
      </c>
      <c r="W28" s="64">
        <v>183030</v>
      </c>
      <c r="X28" s="64">
        <v>187410</v>
      </c>
      <c r="Y28" s="64">
        <v>194590</v>
      </c>
      <c r="Z28" s="64">
        <v>195820</v>
      </c>
      <c r="AA28" s="64">
        <f t="shared" si="50"/>
        <v>197860</v>
      </c>
      <c r="AB28" s="64">
        <f t="shared" si="50"/>
        <v>210560</v>
      </c>
      <c r="AC28" s="64">
        <f t="shared" si="50"/>
        <v>209920</v>
      </c>
      <c r="AD28" s="64">
        <f t="shared" si="50"/>
        <v>217320</v>
      </c>
      <c r="AE28" s="30"/>
      <c r="AF28" s="30"/>
      <c r="AH28" s="26"/>
      <c r="AI28" s="41" t="s">
        <v>54</v>
      </c>
      <c r="AJ28" s="46">
        <f>AR28+AZ28</f>
        <v>11403</v>
      </c>
      <c r="AK28" s="47">
        <f t="shared" si="35"/>
        <v>15057</v>
      </c>
      <c r="AL28" s="47">
        <f t="shared" si="36"/>
        <v>17567</v>
      </c>
      <c r="AM28" s="47">
        <f t="shared" si="37"/>
        <v>20544</v>
      </c>
      <c r="AN28" s="47">
        <f t="shared" si="38"/>
        <v>20976</v>
      </c>
      <c r="AO28" s="47">
        <f t="shared" si="39"/>
        <v>21721</v>
      </c>
      <c r="AP28" s="47">
        <f t="shared" si="40"/>
        <v>22297</v>
      </c>
      <c r="AQ28" s="47">
        <f t="shared" si="41"/>
        <v>220510</v>
      </c>
      <c r="AR28" s="47">
        <v>2320</v>
      </c>
      <c r="AS28" s="47">
        <f t="shared" si="51"/>
        <v>2382</v>
      </c>
      <c r="AT28" s="47">
        <f t="shared" si="51"/>
        <v>2588</v>
      </c>
      <c r="AU28" s="47">
        <f t="shared" si="51"/>
        <v>2770</v>
      </c>
      <c r="AV28" s="47">
        <f t="shared" si="51"/>
        <v>2673</v>
      </c>
      <c r="AW28" s="47">
        <f t="shared" si="51"/>
        <v>2980</v>
      </c>
      <c r="AX28" s="47">
        <f t="shared" si="51"/>
        <v>2838</v>
      </c>
      <c r="AY28" s="47">
        <f t="shared" si="51"/>
        <v>24690</v>
      </c>
      <c r="AZ28" s="46">
        <v>9083</v>
      </c>
      <c r="BA28" s="47">
        <f t="shared" si="52"/>
        <v>12675</v>
      </c>
      <c r="BB28" s="47">
        <f t="shared" si="52"/>
        <v>14979</v>
      </c>
      <c r="BC28" s="47">
        <f t="shared" si="52"/>
        <v>17774</v>
      </c>
      <c r="BD28" s="47">
        <f t="shared" si="52"/>
        <v>18303</v>
      </c>
      <c r="BE28" s="47">
        <f t="shared" si="52"/>
        <v>18741</v>
      </c>
      <c r="BF28" s="47">
        <f t="shared" si="52"/>
        <v>19459</v>
      </c>
      <c r="BG28" s="47">
        <f t="shared" si="52"/>
        <v>195820</v>
      </c>
    </row>
    <row r="29" spans="1:59" ht="21" customHeight="1" x14ac:dyDescent="0.15">
      <c r="A29" s="178"/>
      <c r="B29" s="23"/>
      <c r="C29" s="48" t="s">
        <v>9</v>
      </c>
      <c r="D29" s="29">
        <f t="shared" si="0"/>
        <v>84020</v>
      </c>
      <c r="E29" s="29">
        <f t="shared" si="1"/>
        <v>87920</v>
      </c>
      <c r="F29" s="29">
        <f t="shared" si="2"/>
        <v>90180</v>
      </c>
      <c r="G29" s="29">
        <f t="shared" si="3"/>
        <v>92970</v>
      </c>
      <c r="H29" s="29">
        <f t="shared" si="4"/>
        <v>94650</v>
      </c>
      <c r="I29" s="29">
        <f t="shared" si="5"/>
        <v>97085</v>
      </c>
      <c r="J29" s="29">
        <f t="shared" si="6"/>
        <v>113405</v>
      </c>
      <c r="K29" s="29">
        <f t="shared" si="7"/>
        <v>104580</v>
      </c>
      <c r="L29" s="58">
        <f t="shared" si="8"/>
        <v>110325</v>
      </c>
      <c r="M29" s="58">
        <v>13110</v>
      </c>
      <c r="N29" s="58">
        <v>11800</v>
      </c>
      <c r="O29" s="58">
        <v>13120</v>
      </c>
      <c r="P29" s="58">
        <v>13440</v>
      </c>
      <c r="Q29" s="58">
        <v>12910</v>
      </c>
      <c r="R29" s="58">
        <f>SUM(R30:R31)</f>
        <v>13745</v>
      </c>
      <c r="S29" s="59">
        <f>SUM(S30:S31)</f>
        <v>15585</v>
      </c>
      <c r="T29" s="59">
        <f>SUM(T30:T31)</f>
        <v>14220</v>
      </c>
      <c r="U29" s="59">
        <f>SUM(U30:U31)</f>
        <v>15625</v>
      </c>
      <c r="V29" s="58">
        <v>70910</v>
      </c>
      <c r="W29" s="58">
        <v>76120</v>
      </c>
      <c r="X29" s="58">
        <v>77060</v>
      </c>
      <c r="Y29" s="58">
        <v>79530</v>
      </c>
      <c r="Z29" s="58">
        <v>81740</v>
      </c>
      <c r="AA29" s="58">
        <f>SUM(AA30:AA31)</f>
        <v>83340</v>
      </c>
      <c r="AB29" s="58">
        <f>SUM(AB30:AB31)</f>
        <v>97820</v>
      </c>
      <c r="AC29" s="58">
        <f>SUM(AC30:AC31)</f>
        <v>90360</v>
      </c>
      <c r="AD29" s="58">
        <f>SUM(AD30:AD31)</f>
        <v>94700</v>
      </c>
      <c r="AE29" s="30"/>
      <c r="AF29" s="30"/>
      <c r="AH29" s="26"/>
      <c r="AI29" s="49" t="s">
        <v>9</v>
      </c>
      <c r="AJ29" s="31"/>
      <c r="AK29" s="44">
        <f t="shared" si="35"/>
        <v>8648</v>
      </c>
      <c r="AL29" s="44">
        <f t="shared" si="36"/>
        <v>8248</v>
      </c>
      <c r="AM29" s="44">
        <f t="shared" si="37"/>
        <v>8402</v>
      </c>
      <c r="AN29" s="44">
        <f t="shared" si="38"/>
        <v>8792</v>
      </c>
      <c r="AO29" s="44">
        <f t="shared" si="39"/>
        <v>9018</v>
      </c>
      <c r="AP29" s="44">
        <f t="shared" si="40"/>
        <v>9297</v>
      </c>
      <c r="AQ29" s="44">
        <f t="shared" si="41"/>
        <v>94650</v>
      </c>
      <c r="AR29" s="44"/>
      <c r="AS29" s="44">
        <f t="shared" ref="AS29:AY29" si="53">SUM(AS30:AS31)</f>
        <v>1640</v>
      </c>
      <c r="AT29" s="44">
        <f t="shared" si="53"/>
        <v>1440</v>
      </c>
      <c r="AU29" s="44">
        <f t="shared" si="53"/>
        <v>1311</v>
      </c>
      <c r="AV29" s="44">
        <f t="shared" si="53"/>
        <v>1180</v>
      </c>
      <c r="AW29" s="44">
        <f t="shared" si="53"/>
        <v>1312</v>
      </c>
      <c r="AX29" s="44">
        <f t="shared" si="53"/>
        <v>1344</v>
      </c>
      <c r="AY29" s="44">
        <f t="shared" si="53"/>
        <v>12910</v>
      </c>
      <c r="AZ29" s="31"/>
      <c r="BA29" s="44">
        <f t="shared" ref="BA29:BG29" si="54">SUM(BA30:BA31)</f>
        <v>7008</v>
      </c>
      <c r="BB29" s="44">
        <f t="shared" si="54"/>
        <v>6808</v>
      </c>
      <c r="BC29" s="44">
        <f t="shared" si="54"/>
        <v>7091</v>
      </c>
      <c r="BD29" s="44">
        <f t="shared" si="54"/>
        <v>7612</v>
      </c>
      <c r="BE29" s="44">
        <f t="shared" si="54"/>
        <v>7706</v>
      </c>
      <c r="BF29" s="44">
        <f t="shared" si="54"/>
        <v>7953</v>
      </c>
      <c r="BG29" s="44">
        <f t="shared" si="54"/>
        <v>81740</v>
      </c>
    </row>
    <row r="30" spans="1:59" ht="21" customHeight="1" x14ac:dyDescent="0.15">
      <c r="A30" s="178"/>
      <c r="B30" s="23" t="s">
        <v>58</v>
      </c>
      <c r="C30" s="48" t="s">
        <v>53</v>
      </c>
      <c r="D30" s="34">
        <f t="shared" si="0"/>
        <v>24730</v>
      </c>
      <c r="E30" s="34">
        <f t="shared" si="1"/>
        <v>28500</v>
      </c>
      <c r="F30" s="34">
        <f t="shared" si="2"/>
        <v>31190</v>
      </c>
      <c r="G30" s="34">
        <f t="shared" si="3"/>
        <v>35000</v>
      </c>
      <c r="H30" s="34">
        <f t="shared" si="4"/>
        <v>35795</v>
      </c>
      <c r="I30" s="34">
        <f t="shared" si="5"/>
        <v>39565</v>
      </c>
      <c r="J30" s="34">
        <f t="shared" si="6"/>
        <v>46565</v>
      </c>
      <c r="K30" s="34">
        <f t="shared" si="7"/>
        <v>44545</v>
      </c>
      <c r="L30" s="60">
        <f t="shared" si="8"/>
        <v>48515</v>
      </c>
      <c r="M30" s="60">
        <v>5930</v>
      </c>
      <c r="N30" s="60">
        <v>5980</v>
      </c>
      <c r="O30" s="60">
        <v>6850</v>
      </c>
      <c r="P30" s="60">
        <v>7480</v>
      </c>
      <c r="Q30" s="60">
        <v>7395</v>
      </c>
      <c r="R30" s="60">
        <v>8245</v>
      </c>
      <c r="S30" s="61">
        <v>9205</v>
      </c>
      <c r="T30" s="61">
        <v>8485</v>
      </c>
      <c r="U30" s="61">
        <v>9475</v>
      </c>
      <c r="V30" s="60">
        <v>18800</v>
      </c>
      <c r="W30" s="60">
        <v>22520</v>
      </c>
      <c r="X30" s="60">
        <v>24340</v>
      </c>
      <c r="Y30" s="60">
        <v>27520</v>
      </c>
      <c r="Z30" s="60">
        <v>28400</v>
      </c>
      <c r="AA30" s="60">
        <v>31320</v>
      </c>
      <c r="AB30" s="60">
        <v>37360</v>
      </c>
      <c r="AC30" s="60">
        <v>36060</v>
      </c>
      <c r="AD30" s="60">
        <v>39040</v>
      </c>
      <c r="AE30" s="35"/>
      <c r="AF30" s="35"/>
      <c r="AH30" s="26" t="s">
        <v>58</v>
      </c>
      <c r="AI30" s="49" t="s">
        <v>53</v>
      </c>
      <c r="AJ30" s="37"/>
      <c r="AK30" s="38">
        <f t="shared" si="35"/>
        <v>3189</v>
      </c>
      <c r="AL30" s="38">
        <f t="shared" si="36"/>
        <v>2780</v>
      </c>
      <c r="AM30" s="38">
        <f t="shared" si="37"/>
        <v>2473</v>
      </c>
      <c r="AN30" s="38">
        <f t="shared" si="38"/>
        <v>2850</v>
      </c>
      <c r="AO30" s="38">
        <f t="shared" si="39"/>
        <v>3119</v>
      </c>
      <c r="AP30" s="38">
        <f t="shared" si="40"/>
        <v>3500</v>
      </c>
      <c r="AQ30" s="38">
        <f t="shared" si="41"/>
        <v>35795</v>
      </c>
      <c r="AR30" s="38"/>
      <c r="AS30" s="38">
        <v>802</v>
      </c>
      <c r="AT30" s="38">
        <v>671</v>
      </c>
      <c r="AU30" s="38">
        <v>593</v>
      </c>
      <c r="AV30" s="38">
        <v>598</v>
      </c>
      <c r="AW30" s="38">
        <v>685</v>
      </c>
      <c r="AX30" s="38">
        <v>748</v>
      </c>
      <c r="AY30" s="38">
        <v>7395</v>
      </c>
      <c r="AZ30" s="37"/>
      <c r="BA30" s="38">
        <v>2387</v>
      </c>
      <c r="BB30" s="38">
        <v>2109</v>
      </c>
      <c r="BC30" s="38">
        <v>1880</v>
      </c>
      <c r="BD30" s="38">
        <v>2252</v>
      </c>
      <c r="BE30" s="38">
        <v>2434</v>
      </c>
      <c r="BF30" s="38">
        <v>2752</v>
      </c>
      <c r="BG30" s="38">
        <v>28400</v>
      </c>
    </row>
    <row r="31" spans="1:59" ht="21" customHeight="1" x14ac:dyDescent="0.15">
      <c r="A31" s="178"/>
      <c r="B31" s="23"/>
      <c r="C31" s="50" t="s">
        <v>54</v>
      </c>
      <c r="D31" s="40">
        <f t="shared" si="0"/>
        <v>59290</v>
      </c>
      <c r="E31" s="40">
        <f t="shared" si="1"/>
        <v>59420</v>
      </c>
      <c r="F31" s="40">
        <f t="shared" si="2"/>
        <v>58990</v>
      </c>
      <c r="G31" s="40">
        <f t="shared" si="3"/>
        <v>57970</v>
      </c>
      <c r="H31" s="40">
        <f t="shared" si="4"/>
        <v>58855</v>
      </c>
      <c r="I31" s="40">
        <f t="shared" si="5"/>
        <v>57520</v>
      </c>
      <c r="J31" s="40">
        <f t="shared" si="6"/>
        <v>66840</v>
      </c>
      <c r="K31" s="40">
        <f t="shared" si="7"/>
        <v>60035</v>
      </c>
      <c r="L31" s="62">
        <f t="shared" si="8"/>
        <v>61810</v>
      </c>
      <c r="M31" s="62">
        <v>7180</v>
      </c>
      <c r="N31" s="62">
        <v>5820</v>
      </c>
      <c r="O31" s="62">
        <v>6270</v>
      </c>
      <c r="P31" s="62">
        <v>5960</v>
      </c>
      <c r="Q31" s="62">
        <v>5515</v>
      </c>
      <c r="R31" s="62">
        <v>5500</v>
      </c>
      <c r="S31" s="63">
        <v>6380</v>
      </c>
      <c r="T31" s="63">
        <v>5735</v>
      </c>
      <c r="U31" s="63">
        <v>6150</v>
      </c>
      <c r="V31" s="62">
        <v>52110</v>
      </c>
      <c r="W31" s="62">
        <v>53600</v>
      </c>
      <c r="X31" s="62">
        <v>52720</v>
      </c>
      <c r="Y31" s="62">
        <v>52010</v>
      </c>
      <c r="Z31" s="62">
        <v>53340</v>
      </c>
      <c r="AA31" s="62">
        <v>52020</v>
      </c>
      <c r="AB31" s="62">
        <v>60460</v>
      </c>
      <c r="AC31" s="62">
        <v>54300</v>
      </c>
      <c r="AD31" s="62">
        <v>55660</v>
      </c>
      <c r="AE31" s="35"/>
      <c r="AF31" s="35"/>
      <c r="AH31" s="26"/>
      <c r="AI31" s="51" t="s">
        <v>54</v>
      </c>
      <c r="AJ31" s="42"/>
      <c r="AK31" s="43">
        <f t="shared" si="35"/>
        <v>5459</v>
      </c>
      <c r="AL31" s="43">
        <f t="shared" si="36"/>
        <v>5468</v>
      </c>
      <c r="AM31" s="43">
        <f t="shared" si="37"/>
        <v>5929</v>
      </c>
      <c r="AN31" s="43">
        <f t="shared" si="38"/>
        <v>5942</v>
      </c>
      <c r="AO31" s="43">
        <f t="shared" si="39"/>
        <v>5899</v>
      </c>
      <c r="AP31" s="43">
        <f t="shared" si="40"/>
        <v>5797</v>
      </c>
      <c r="AQ31" s="43">
        <f t="shared" si="41"/>
        <v>58855</v>
      </c>
      <c r="AR31" s="43"/>
      <c r="AS31" s="43">
        <v>838</v>
      </c>
      <c r="AT31" s="43">
        <v>769</v>
      </c>
      <c r="AU31" s="43">
        <v>718</v>
      </c>
      <c r="AV31" s="43">
        <v>582</v>
      </c>
      <c r="AW31" s="43">
        <v>627</v>
      </c>
      <c r="AX31" s="43">
        <v>596</v>
      </c>
      <c r="AY31" s="43">
        <v>5515</v>
      </c>
      <c r="AZ31" s="42"/>
      <c r="BA31" s="43">
        <v>4621</v>
      </c>
      <c r="BB31" s="43">
        <v>4699</v>
      </c>
      <c r="BC31" s="43">
        <v>5211</v>
      </c>
      <c r="BD31" s="43">
        <v>5360</v>
      </c>
      <c r="BE31" s="43">
        <v>5272</v>
      </c>
      <c r="BF31" s="43">
        <v>5201</v>
      </c>
      <c r="BG31" s="43">
        <v>53340</v>
      </c>
    </row>
    <row r="32" spans="1:59" ht="21" customHeight="1" x14ac:dyDescent="0.15">
      <c r="A32" s="178"/>
      <c r="B32" s="23"/>
      <c r="C32" s="48" t="s">
        <v>61</v>
      </c>
      <c r="D32" s="29">
        <f t="shared" si="0"/>
        <v>212540</v>
      </c>
      <c r="E32" s="29">
        <f t="shared" si="1"/>
        <v>208650</v>
      </c>
      <c r="F32" s="29">
        <f t="shared" si="2"/>
        <v>214970</v>
      </c>
      <c r="G32" s="29">
        <f t="shared" si="3"/>
        <v>223960</v>
      </c>
      <c r="H32" s="29">
        <f t="shared" si="4"/>
        <v>220950</v>
      </c>
      <c r="I32" s="29">
        <f t="shared" si="5"/>
        <v>229550</v>
      </c>
      <c r="J32" s="29">
        <f t="shared" si="6"/>
        <v>234815</v>
      </c>
      <c r="K32" s="29">
        <f t="shared" si="7"/>
        <v>245690</v>
      </c>
      <c r="L32" s="58">
        <f t="shared" si="8"/>
        <v>257425</v>
      </c>
      <c r="M32" s="58">
        <v>33290</v>
      </c>
      <c r="N32" s="58">
        <v>31030</v>
      </c>
      <c r="O32" s="58">
        <v>34210</v>
      </c>
      <c r="P32" s="58">
        <v>32730</v>
      </c>
      <c r="Q32" s="58">
        <v>29210</v>
      </c>
      <c r="R32" s="58">
        <f>SUM(R33:R34)</f>
        <v>32250</v>
      </c>
      <c r="S32" s="59">
        <f>SUM(S33:S34)</f>
        <v>32035</v>
      </c>
      <c r="T32" s="59">
        <f>SUM(T33:T34)</f>
        <v>33630</v>
      </c>
      <c r="U32" s="59">
        <f>SUM(U33:U34)</f>
        <v>35585</v>
      </c>
      <c r="V32" s="58">
        <v>179250</v>
      </c>
      <c r="W32" s="58">
        <v>177620</v>
      </c>
      <c r="X32" s="58">
        <v>180760</v>
      </c>
      <c r="Y32" s="58">
        <v>191230</v>
      </c>
      <c r="Z32" s="58">
        <v>191740</v>
      </c>
      <c r="AA32" s="58">
        <f>SUM(AA33:AA34)</f>
        <v>197300</v>
      </c>
      <c r="AB32" s="58">
        <f>SUM(AB33:AB34)</f>
        <v>202780</v>
      </c>
      <c r="AC32" s="58">
        <f>SUM(AC33:AC34)</f>
        <v>212060</v>
      </c>
      <c r="AD32" s="58">
        <f>SUM(AD33:AD34)</f>
        <v>221840</v>
      </c>
      <c r="AE32" s="30"/>
      <c r="AF32" s="30"/>
      <c r="AH32" s="26"/>
      <c r="AI32" s="49" t="s">
        <v>61</v>
      </c>
      <c r="AJ32" s="31"/>
      <c r="AK32" s="44">
        <f t="shared" si="35"/>
        <v>15404</v>
      </c>
      <c r="AL32" s="44">
        <f t="shared" si="36"/>
        <v>18272</v>
      </c>
      <c r="AM32" s="44">
        <f t="shared" si="37"/>
        <v>21254</v>
      </c>
      <c r="AN32" s="44">
        <f t="shared" si="38"/>
        <v>20865</v>
      </c>
      <c r="AO32" s="44">
        <f t="shared" si="39"/>
        <v>21497</v>
      </c>
      <c r="AP32" s="44">
        <f t="shared" si="40"/>
        <v>22396</v>
      </c>
      <c r="AQ32" s="44">
        <f t="shared" si="41"/>
        <v>220950</v>
      </c>
      <c r="AR32" s="44"/>
      <c r="AS32" s="44">
        <f t="shared" ref="AS32:AY32" si="55">SUM(AS33:AS34)</f>
        <v>2677</v>
      </c>
      <c r="AT32" s="44">
        <f t="shared" si="55"/>
        <v>2928</v>
      </c>
      <c r="AU32" s="44">
        <f t="shared" si="55"/>
        <v>3329</v>
      </c>
      <c r="AV32" s="44">
        <f t="shared" si="55"/>
        <v>3103</v>
      </c>
      <c r="AW32" s="44">
        <f t="shared" si="55"/>
        <v>3421</v>
      </c>
      <c r="AX32" s="44">
        <f t="shared" si="55"/>
        <v>3273</v>
      </c>
      <c r="AY32" s="44">
        <f t="shared" si="55"/>
        <v>29210</v>
      </c>
      <c r="AZ32" s="31"/>
      <c r="BA32" s="44">
        <f>SUM(BA33:BA34)</f>
        <v>12727</v>
      </c>
      <c r="BB32" s="44">
        <f>SUM(BB33:BB34)</f>
        <v>15344</v>
      </c>
      <c r="BC32" s="44">
        <f>SUM(BC33:BC34)</f>
        <v>17925</v>
      </c>
      <c r="BD32" s="44">
        <f>SUM(BD33:BD34)</f>
        <v>17762</v>
      </c>
      <c r="BE32" s="44">
        <v>18076</v>
      </c>
      <c r="BF32" s="44">
        <f>SUM(BF33:BF34)</f>
        <v>19123</v>
      </c>
      <c r="BG32" s="44">
        <f>SUM(BG33:BG34)</f>
        <v>191740</v>
      </c>
    </row>
    <row r="33" spans="1:59" ht="21" customHeight="1" x14ac:dyDescent="0.15">
      <c r="A33" s="178"/>
      <c r="B33" s="23" t="s">
        <v>59</v>
      </c>
      <c r="C33" s="48" t="s">
        <v>53</v>
      </c>
      <c r="D33" s="34">
        <f t="shared" si="0"/>
        <v>66390</v>
      </c>
      <c r="E33" s="34">
        <f t="shared" si="1"/>
        <v>58310</v>
      </c>
      <c r="F33" s="34">
        <f t="shared" si="2"/>
        <v>56780</v>
      </c>
      <c r="G33" s="34">
        <f t="shared" si="3"/>
        <v>58960</v>
      </c>
      <c r="H33" s="34">
        <f t="shared" si="4"/>
        <v>59295</v>
      </c>
      <c r="I33" s="34">
        <f t="shared" si="5"/>
        <v>61860</v>
      </c>
      <c r="J33" s="34">
        <f t="shared" si="6"/>
        <v>63275</v>
      </c>
      <c r="K33" s="34">
        <f t="shared" si="7"/>
        <v>68125</v>
      </c>
      <c r="L33" s="60">
        <f t="shared" si="8"/>
        <v>72490</v>
      </c>
      <c r="M33" s="60">
        <v>12770</v>
      </c>
      <c r="N33" s="60">
        <v>10120</v>
      </c>
      <c r="O33" s="60">
        <v>10680</v>
      </c>
      <c r="P33" s="60">
        <v>10310</v>
      </c>
      <c r="Q33" s="60">
        <v>10035</v>
      </c>
      <c r="R33" s="60">
        <v>10400</v>
      </c>
      <c r="S33" s="61">
        <v>10595</v>
      </c>
      <c r="T33" s="61">
        <v>11685</v>
      </c>
      <c r="U33" s="61">
        <v>12310</v>
      </c>
      <c r="V33" s="60">
        <v>53620</v>
      </c>
      <c r="W33" s="60">
        <v>48190</v>
      </c>
      <c r="X33" s="60">
        <v>46100</v>
      </c>
      <c r="Y33" s="60">
        <v>48650</v>
      </c>
      <c r="Z33" s="60">
        <v>49260</v>
      </c>
      <c r="AA33" s="60">
        <v>51460</v>
      </c>
      <c r="AB33" s="60">
        <v>52680</v>
      </c>
      <c r="AC33" s="60">
        <v>56440</v>
      </c>
      <c r="AD33" s="60">
        <v>60180</v>
      </c>
      <c r="AE33" s="35"/>
      <c r="AF33" s="35"/>
      <c r="AH33" s="26" t="s">
        <v>59</v>
      </c>
      <c r="AI33" s="49" t="s">
        <v>53</v>
      </c>
      <c r="AJ33" s="37"/>
      <c r="AK33" s="38">
        <f t="shared" si="35"/>
        <v>5806</v>
      </c>
      <c r="AL33" s="38">
        <f t="shared" si="36"/>
        <v>6173</v>
      </c>
      <c r="AM33" s="38">
        <f t="shared" si="37"/>
        <v>6639</v>
      </c>
      <c r="AN33" s="38">
        <f t="shared" si="38"/>
        <v>5831</v>
      </c>
      <c r="AO33" s="38">
        <f t="shared" si="39"/>
        <v>5678</v>
      </c>
      <c r="AP33" s="38">
        <f t="shared" si="40"/>
        <v>5896</v>
      </c>
      <c r="AQ33" s="38">
        <f t="shared" si="41"/>
        <v>59295</v>
      </c>
      <c r="AR33" s="38"/>
      <c r="AS33" s="38">
        <v>1133</v>
      </c>
      <c r="AT33" s="38">
        <v>1109</v>
      </c>
      <c r="AU33" s="38">
        <v>1277</v>
      </c>
      <c r="AV33" s="38">
        <v>1012</v>
      </c>
      <c r="AW33" s="38">
        <v>1068</v>
      </c>
      <c r="AX33" s="38">
        <v>1031</v>
      </c>
      <c r="AY33" s="38">
        <v>10035</v>
      </c>
      <c r="AZ33" s="37"/>
      <c r="BA33" s="38">
        <v>4673</v>
      </c>
      <c r="BB33" s="38">
        <v>5064</v>
      </c>
      <c r="BC33" s="38">
        <v>5362</v>
      </c>
      <c r="BD33" s="38">
        <v>4819</v>
      </c>
      <c r="BE33" s="38">
        <v>4610</v>
      </c>
      <c r="BF33" s="38">
        <v>4865</v>
      </c>
      <c r="BG33" s="38">
        <v>49260</v>
      </c>
    </row>
    <row r="34" spans="1:59" ht="21" customHeight="1" x14ac:dyDescent="0.15">
      <c r="A34" s="178"/>
      <c r="B34" s="15"/>
      <c r="C34" s="50" t="s">
        <v>54</v>
      </c>
      <c r="D34" s="40">
        <f t="shared" si="0"/>
        <v>146150</v>
      </c>
      <c r="E34" s="40">
        <f t="shared" si="1"/>
        <v>150340</v>
      </c>
      <c r="F34" s="40">
        <f t="shared" si="2"/>
        <v>158220</v>
      </c>
      <c r="G34" s="40">
        <f t="shared" si="3"/>
        <v>165000</v>
      </c>
      <c r="H34" s="40">
        <f t="shared" si="4"/>
        <v>161655</v>
      </c>
      <c r="I34" s="40">
        <f t="shared" si="5"/>
        <v>167690</v>
      </c>
      <c r="J34" s="40">
        <f t="shared" si="6"/>
        <v>171540</v>
      </c>
      <c r="K34" s="40">
        <f t="shared" si="7"/>
        <v>177565</v>
      </c>
      <c r="L34" s="62">
        <f t="shared" si="8"/>
        <v>184935</v>
      </c>
      <c r="M34" s="62">
        <v>20520</v>
      </c>
      <c r="N34" s="62">
        <v>20910</v>
      </c>
      <c r="O34" s="62">
        <v>23530</v>
      </c>
      <c r="P34" s="62">
        <v>22420</v>
      </c>
      <c r="Q34" s="62">
        <v>19175</v>
      </c>
      <c r="R34" s="62">
        <v>21850</v>
      </c>
      <c r="S34" s="63">
        <v>21440</v>
      </c>
      <c r="T34" s="63">
        <v>21945</v>
      </c>
      <c r="U34" s="63">
        <v>23275</v>
      </c>
      <c r="V34" s="62">
        <v>125630</v>
      </c>
      <c r="W34" s="62">
        <v>129430</v>
      </c>
      <c r="X34" s="62">
        <v>134690</v>
      </c>
      <c r="Y34" s="62">
        <v>142580</v>
      </c>
      <c r="Z34" s="62">
        <v>142480</v>
      </c>
      <c r="AA34" s="62">
        <v>145840</v>
      </c>
      <c r="AB34" s="62">
        <v>150100</v>
      </c>
      <c r="AC34" s="62">
        <v>155620</v>
      </c>
      <c r="AD34" s="62">
        <v>161660</v>
      </c>
      <c r="AE34" s="35"/>
      <c r="AF34" s="35"/>
      <c r="AH34" s="19"/>
      <c r="AI34" s="51" t="s">
        <v>54</v>
      </c>
      <c r="AJ34" s="42"/>
      <c r="AK34" s="43">
        <f t="shared" si="35"/>
        <v>9598</v>
      </c>
      <c r="AL34" s="43">
        <f t="shared" si="36"/>
        <v>12099</v>
      </c>
      <c r="AM34" s="43">
        <f t="shared" si="37"/>
        <v>14615</v>
      </c>
      <c r="AN34" s="43">
        <f t="shared" si="38"/>
        <v>15034</v>
      </c>
      <c r="AO34" s="43">
        <f t="shared" si="39"/>
        <v>15822</v>
      </c>
      <c r="AP34" s="43">
        <f t="shared" si="40"/>
        <v>16500</v>
      </c>
      <c r="AQ34" s="43">
        <f t="shared" si="41"/>
        <v>161655</v>
      </c>
      <c r="AR34" s="43"/>
      <c r="AS34" s="43">
        <v>1544</v>
      </c>
      <c r="AT34" s="43">
        <v>1819</v>
      </c>
      <c r="AU34" s="43">
        <v>2052</v>
      </c>
      <c r="AV34" s="43">
        <v>2091</v>
      </c>
      <c r="AW34" s="43">
        <v>2353</v>
      </c>
      <c r="AX34" s="43">
        <v>2242</v>
      </c>
      <c r="AY34" s="43">
        <v>19175</v>
      </c>
      <c r="AZ34" s="42"/>
      <c r="BA34" s="43">
        <v>8054</v>
      </c>
      <c r="BB34" s="43">
        <v>10280</v>
      </c>
      <c r="BC34" s="43">
        <v>12563</v>
      </c>
      <c r="BD34" s="43">
        <v>12943</v>
      </c>
      <c r="BE34" s="43">
        <v>13469</v>
      </c>
      <c r="BF34" s="43">
        <v>14258</v>
      </c>
      <c r="BG34" s="43">
        <v>142480</v>
      </c>
    </row>
    <row r="35" spans="1:59" ht="21" customHeight="1" x14ac:dyDescent="0.15">
      <c r="C35" s="53" t="s">
        <v>36</v>
      </c>
    </row>
    <row r="36" spans="1:59" s="67" customFormat="1" ht="20.25" customHeight="1" x14ac:dyDescent="0.15">
      <c r="B36" s="68" t="s">
        <v>18</v>
      </c>
      <c r="C36" s="68"/>
      <c r="D36" s="68"/>
      <c r="E36" s="68"/>
      <c r="F36" s="68"/>
      <c r="G36" s="68"/>
      <c r="H36" s="68"/>
      <c r="I36" s="68"/>
      <c r="J36" s="68"/>
      <c r="K36" s="68"/>
      <c r="L36" s="69">
        <f>L8+L11+L14+L26</f>
        <v>833245</v>
      </c>
      <c r="M36" s="69">
        <f t="shared" ref="M36:AD36" si="56">M8+M11+M14+M26</f>
        <v>201280</v>
      </c>
      <c r="N36" s="69">
        <f t="shared" si="56"/>
        <v>149500</v>
      </c>
      <c r="O36" s="69">
        <f t="shared" si="56"/>
        <v>147410</v>
      </c>
      <c r="P36" s="69">
        <f t="shared" si="56"/>
        <v>143410</v>
      </c>
      <c r="Q36" s="69">
        <f t="shared" si="56"/>
        <v>132010</v>
      </c>
      <c r="R36" s="69">
        <f t="shared" si="56"/>
        <v>132935</v>
      </c>
      <c r="S36" s="69">
        <f t="shared" si="56"/>
        <v>131595</v>
      </c>
      <c r="T36" s="69">
        <f t="shared" si="56"/>
        <v>132685</v>
      </c>
      <c r="U36" s="69">
        <f t="shared" si="56"/>
        <v>133425</v>
      </c>
      <c r="V36" s="69">
        <f t="shared" si="56"/>
        <v>788720</v>
      </c>
      <c r="W36" s="69">
        <f t="shared" si="56"/>
        <v>701570</v>
      </c>
      <c r="X36" s="69">
        <f t="shared" si="56"/>
        <v>672870</v>
      </c>
      <c r="Y36" s="69">
        <f t="shared" si="56"/>
        <v>673660</v>
      </c>
      <c r="Z36" s="69">
        <f t="shared" si="56"/>
        <v>678280</v>
      </c>
      <c r="AA36" s="69">
        <f t="shared" si="56"/>
        <v>687780</v>
      </c>
      <c r="AB36" s="69">
        <f t="shared" si="56"/>
        <v>668640</v>
      </c>
      <c r="AC36" s="69">
        <f t="shared" si="56"/>
        <v>682740</v>
      </c>
      <c r="AD36" s="69">
        <f t="shared" si="56"/>
        <v>699820</v>
      </c>
    </row>
  </sheetData>
  <mergeCells count="17">
    <mergeCell ref="BB2:BD2"/>
    <mergeCell ref="B11:C11"/>
    <mergeCell ref="B8:C8"/>
    <mergeCell ref="B5:C5"/>
    <mergeCell ref="AH5:AI5"/>
    <mergeCell ref="AL2:AN2"/>
    <mergeCell ref="AH11:AI11"/>
    <mergeCell ref="AT2:AV2"/>
    <mergeCell ref="AH26:AI26"/>
    <mergeCell ref="AH14:AI14"/>
    <mergeCell ref="AH8:AI8"/>
    <mergeCell ref="A1:A34"/>
    <mergeCell ref="B26:C26"/>
    <mergeCell ref="B14:C14"/>
    <mergeCell ref="D2:L2"/>
    <mergeCell ref="M2:U2"/>
    <mergeCell ref="V2:AD2"/>
  </mergeCells>
  <phoneticPr fontId="4"/>
  <pageMargins left="0.27559055118110237" right="0.23622047244094491" top="0.78740157480314965" bottom="0.78740157480314965" header="0.55118110236220474" footer="0.51181102362204722"/>
  <pageSetup paperSize="9" scale="73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">
    <pageSetUpPr fitToPage="1"/>
  </sheetPr>
  <dimension ref="A1:N36"/>
  <sheetViews>
    <sheetView showGridLines="0" tabSelected="1" zoomScale="90" zoomScaleNormal="90" zoomScaleSheetLayoutView="80" workbookViewId="0">
      <pane xSplit="3" ySplit="6" topLeftCell="D7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4.25" x14ac:dyDescent="0.15"/>
  <cols>
    <col min="1" max="1" width="8.625" style="115" customWidth="1"/>
    <col min="2" max="2" width="9.125" style="115" bestFit="1" customWidth="1"/>
    <col min="3" max="3" width="7.375" style="115" bestFit="1" customWidth="1"/>
    <col min="4" max="4" width="10.75" style="115" customWidth="1"/>
    <col min="5" max="5" width="8.75" style="115" customWidth="1"/>
    <col min="6" max="6" width="11.625" style="115" customWidth="1"/>
    <col min="7" max="10" width="8.75" style="115" customWidth="1"/>
    <col min="11" max="11" width="11.625" style="115" customWidth="1"/>
    <col min="12" max="12" width="14.75" style="115" customWidth="1"/>
    <col min="13" max="13" width="10.75" style="115" customWidth="1"/>
    <col min="14" max="14" width="9.5" style="115" bestFit="1" customWidth="1"/>
    <col min="15" max="16384" width="9" style="115"/>
  </cols>
  <sheetData>
    <row r="1" spans="1:14" s="166" customFormat="1" ht="18" customHeight="1" x14ac:dyDescent="0.15">
      <c r="A1" s="164" t="s">
        <v>111</v>
      </c>
      <c r="B1" s="164"/>
      <c r="C1" s="164"/>
      <c r="D1" s="165"/>
      <c r="E1" s="165"/>
      <c r="F1" s="165"/>
      <c r="G1" s="165"/>
      <c r="H1" s="165"/>
      <c r="I1" s="165"/>
      <c r="J1" s="165"/>
      <c r="K1" s="165"/>
      <c r="L1" s="165"/>
      <c r="M1" s="165"/>
    </row>
    <row r="2" spans="1:14" s="116" customFormat="1" ht="13.5" x14ac:dyDescent="0.15">
      <c r="A2" s="117" t="s">
        <v>109</v>
      </c>
      <c r="B2" s="117"/>
      <c r="C2" s="117"/>
      <c r="D2" s="117"/>
    </row>
    <row r="3" spans="1:14" s="116" customFormat="1" ht="13.5" x14ac:dyDescent="0.15">
      <c r="A3" s="117" t="s">
        <v>110</v>
      </c>
      <c r="B3" s="117"/>
      <c r="C3" s="117"/>
      <c r="D3" s="117"/>
    </row>
    <row r="4" spans="1:14" s="166" customFormat="1" ht="15.95" customHeight="1" thickBot="1" x14ac:dyDescent="0.2">
      <c r="A4" s="167"/>
      <c r="D4" s="165"/>
      <c r="E4" s="165"/>
      <c r="F4" s="165"/>
      <c r="G4" s="165"/>
      <c r="H4" s="165"/>
      <c r="I4" s="165"/>
      <c r="J4" s="165"/>
      <c r="K4" s="165"/>
      <c r="L4" s="165"/>
      <c r="M4" s="168" t="s">
        <v>112</v>
      </c>
    </row>
    <row r="5" spans="1:14" s="169" customFormat="1" ht="44.25" customHeight="1" x14ac:dyDescent="0.15">
      <c r="A5" s="120"/>
      <c r="B5" s="121" t="s">
        <v>76</v>
      </c>
      <c r="C5" s="122" t="s">
        <v>77</v>
      </c>
      <c r="D5" s="123" t="s">
        <v>18</v>
      </c>
      <c r="E5" s="124" t="s">
        <v>100</v>
      </c>
      <c r="F5" s="125" t="s">
        <v>101</v>
      </c>
      <c r="G5" s="124" t="s">
        <v>102</v>
      </c>
      <c r="H5" s="125" t="s">
        <v>103</v>
      </c>
      <c r="I5" s="124" t="s">
        <v>104</v>
      </c>
      <c r="J5" s="125" t="s">
        <v>105</v>
      </c>
      <c r="K5" s="124" t="s">
        <v>106</v>
      </c>
      <c r="L5" s="125" t="s">
        <v>107</v>
      </c>
      <c r="M5" s="126" t="s">
        <v>75</v>
      </c>
    </row>
    <row r="6" spans="1:14" s="169" customFormat="1" ht="17.100000000000001" customHeight="1" thickBot="1" x14ac:dyDescent="0.2">
      <c r="A6" s="127"/>
      <c r="B6" s="128"/>
      <c r="C6" s="129"/>
      <c r="D6" s="130" t="s">
        <v>108</v>
      </c>
      <c r="E6" s="131" t="s">
        <v>108</v>
      </c>
      <c r="F6" s="132" t="s">
        <v>108</v>
      </c>
      <c r="G6" s="131" t="s">
        <v>108</v>
      </c>
      <c r="H6" s="132" t="s">
        <v>108</v>
      </c>
      <c r="I6" s="131" t="s">
        <v>108</v>
      </c>
      <c r="J6" s="132" t="s">
        <v>108</v>
      </c>
      <c r="K6" s="131" t="s">
        <v>108</v>
      </c>
      <c r="L6" s="132" t="s">
        <v>108</v>
      </c>
      <c r="M6" s="133" t="s">
        <v>108</v>
      </c>
    </row>
    <row r="7" spans="1:14" s="118" customFormat="1" ht="16.5" customHeight="1" x14ac:dyDescent="0.15">
      <c r="A7" s="120" t="s">
        <v>78</v>
      </c>
      <c r="B7" s="134" t="s">
        <v>79</v>
      </c>
      <c r="C7" s="135" t="s">
        <v>80</v>
      </c>
      <c r="D7" s="136">
        <v>43273</v>
      </c>
      <c r="E7" s="137">
        <v>58841</v>
      </c>
      <c r="F7" s="138">
        <v>35070</v>
      </c>
      <c r="G7" s="137">
        <v>42636</v>
      </c>
      <c r="H7" s="138">
        <v>54637</v>
      </c>
      <c r="I7" s="137">
        <v>43812</v>
      </c>
      <c r="J7" s="138">
        <v>39980</v>
      </c>
      <c r="K7" s="137">
        <v>45587</v>
      </c>
      <c r="L7" s="138">
        <v>51229</v>
      </c>
      <c r="M7" s="139">
        <v>43323</v>
      </c>
      <c r="N7" s="119"/>
    </row>
    <row r="8" spans="1:14" s="118" customFormat="1" ht="16.5" customHeight="1" x14ac:dyDescent="0.15">
      <c r="A8" s="140" t="s">
        <v>78</v>
      </c>
      <c r="B8" s="141" t="s">
        <v>81</v>
      </c>
      <c r="C8" s="142" t="s">
        <v>82</v>
      </c>
      <c r="D8" s="143">
        <v>44343</v>
      </c>
      <c r="E8" s="144">
        <v>61258</v>
      </c>
      <c r="F8" s="145">
        <v>35700</v>
      </c>
      <c r="G8" s="144">
        <v>43106</v>
      </c>
      <c r="H8" s="145">
        <v>56024</v>
      </c>
      <c r="I8" s="144">
        <v>44763</v>
      </c>
      <c r="J8" s="145">
        <v>41134</v>
      </c>
      <c r="K8" s="144">
        <v>47884</v>
      </c>
      <c r="L8" s="145">
        <v>52829</v>
      </c>
      <c r="M8" s="146">
        <v>44305</v>
      </c>
      <c r="N8" s="119"/>
    </row>
    <row r="9" spans="1:14" s="118" customFormat="1" ht="16.5" customHeight="1" x14ac:dyDescent="0.15">
      <c r="A9" s="140" t="s">
        <v>78</v>
      </c>
      <c r="B9" s="141" t="s">
        <v>83</v>
      </c>
      <c r="C9" s="142" t="s">
        <v>84</v>
      </c>
      <c r="D9" s="143">
        <v>45280</v>
      </c>
      <c r="E9" s="144">
        <v>61407</v>
      </c>
      <c r="F9" s="145">
        <v>36031</v>
      </c>
      <c r="G9" s="144">
        <v>42902</v>
      </c>
      <c r="H9" s="145">
        <v>57803</v>
      </c>
      <c r="I9" s="144">
        <v>45274</v>
      </c>
      <c r="J9" s="145">
        <v>43023</v>
      </c>
      <c r="K9" s="144">
        <v>47455</v>
      </c>
      <c r="L9" s="145">
        <v>55967</v>
      </c>
      <c r="M9" s="146">
        <v>44901</v>
      </c>
    </row>
    <row r="10" spans="1:14" s="118" customFormat="1" ht="16.5" customHeight="1" x14ac:dyDescent="0.15">
      <c r="A10" s="140" t="s">
        <v>78</v>
      </c>
      <c r="B10" s="141" t="s">
        <v>85</v>
      </c>
      <c r="C10" s="142" t="s">
        <v>86</v>
      </c>
      <c r="D10" s="143">
        <v>46205</v>
      </c>
      <c r="E10" s="144">
        <v>61848</v>
      </c>
      <c r="F10" s="145">
        <v>36899</v>
      </c>
      <c r="G10" s="144">
        <v>43707</v>
      </c>
      <c r="H10" s="145">
        <v>59018</v>
      </c>
      <c r="I10" s="144">
        <v>46777</v>
      </c>
      <c r="J10" s="145">
        <v>42962</v>
      </c>
      <c r="K10" s="144">
        <v>47516</v>
      </c>
      <c r="L10" s="145">
        <v>56319</v>
      </c>
      <c r="M10" s="146">
        <v>46198</v>
      </c>
    </row>
    <row r="11" spans="1:14" s="118" customFormat="1" ht="16.5" customHeight="1" x14ac:dyDescent="0.15">
      <c r="A11" s="140" t="s">
        <v>78</v>
      </c>
      <c r="B11" s="141" t="s">
        <v>87</v>
      </c>
      <c r="C11" s="142" t="s">
        <v>88</v>
      </c>
      <c r="D11" s="143">
        <v>46730</v>
      </c>
      <c r="E11" s="144">
        <v>60847</v>
      </c>
      <c r="F11" s="145">
        <v>37304</v>
      </c>
      <c r="G11" s="144">
        <v>44370</v>
      </c>
      <c r="H11" s="145">
        <v>60587</v>
      </c>
      <c r="I11" s="144">
        <v>46931</v>
      </c>
      <c r="J11" s="145">
        <v>42779</v>
      </c>
      <c r="K11" s="144">
        <v>47007</v>
      </c>
      <c r="L11" s="145">
        <v>57178</v>
      </c>
      <c r="M11" s="146">
        <v>46676</v>
      </c>
    </row>
    <row r="12" spans="1:14" s="118" customFormat="1" ht="16.5" customHeight="1" x14ac:dyDescent="0.15">
      <c r="A12" s="140" t="s">
        <v>78</v>
      </c>
      <c r="B12" s="141" t="s">
        <v>89</v>
      </c>
      <c r="C12" s="142" t="s">
        <v>90</v>
      </c>
      <c r="D12" s="143">
        <v>47344</v>
      </c>
      <c r="E12" s="144">
        <v>61848</v>
      </c>
      <c r="F12" s="145">
        <v>37645</v>
      </c>
      <c r="G12" s="144">
        <v>44696</v>
      </c>
      <c r="H12" s="145">
        <v>61248</v>
      </c>
      <c r="I12" s="144">
        <v>47277</v>
      </c>
      <c r="J12" s="145">
        <v>43888</v>
      </c>
      <c r="K12" s="144">
        <v>46939</v>
      </c>
      <c r="L12" s="145">
        <v>57335</v>
      </c>
      <c r="M12" s="146">
        <v>47326</v>
      </c>
    </row>
    <row r="13" spans="1:14" s="118" customFormat="1" ht="16.5" customHeight="1" x14ac:dyDescent="0.15">
      <c r="A13" s="140" t="s">
        <v>78</v>
      </c>
      <c r="B13" s="141" t="s">
        <v>91</v>
      </c>
      <c r="C13" s="142" t="s">
        <v>92</v>
      </c>
      <c r="D13" s="143">
        <v>48399</v>
      </c>
      <c r="E13" s="144">
        <v>62994</v>
      </c>
      <c r="F13" s="145">
        <v>37829</v>
      </c>
      <c r="G13" s="144">
        <v>44307</v>
      </c>
      <c r="H13" s="145">
        <v>63844</v>
      </c>
      <c r="I13" s="144">
        <v>48266</v>
      </c>
      <c r="J13" s="145">
        <v>44282</v>
      </c>
      <c r="K13" s="144">
        <v>48340</v>
      </c>
      <c r="L13" s="145">
        <v>59303</v>
      </c>
      <c r="M13" s="146">
        <v>48358</v>
      </c>
    </row>
    <row r="14" spans="1:14" s="118" customFormat="1" ht="16.5" customHeight="1" x14ac:dyDescent="0.15">
      <c r="A14" s="140" t="s">
        <v>78</v>
      </c>
      <c r="B14" s="141" t="s">
        <v>93</v>
      </c>
      <c r="C14" s="142" t="s">
        <v>94</v>
      </c>
      <c r="D14" s="143">
        <v>49290</v>
      </c>
      <c r="E14" s="144">
        <v>63539</v>
      </c>
      <c r="F14" s="145">
        <v>38616</v>
      </c>
      <c r="G14" s="144">
        <v>45417</v>
      </c>
      <c r="H14" s="145">
        <v>64735</v>
      </c>
      <c r="I14" s="144">
        <v>48899</v>
      </c>
      <c r="J14" s="145">
        <v>44494</v>
      </c>
      <c r="K14" s="144">
        <v>48691</v>
      </c>
      <c r="L14" s="145">
        <v>60364</v>
      </c>
      <c r="M14" s="146">
        <v>49554</v>
      </c>
    </row>
    <row r="15" spans="1:14" s="118" customFormat="1" ht="16.5" customHeight="1" x14ac:dyDescent="0.15">
      <c r="A15" s="140" t="s">
        <v>78</v>
      </c>
      <c r="B15" s="141" t="s">
        <v>95</v>
      </c>
      <c r="C15" s="142" t="s">
        <v>96</v>
      </c>
      <c r="D15" s="143">
        <v>50349</v>
      </c>
      <c r="E15" s="144">
        <v>65688</v>
      </c>
      <c r="F15" s="145">
        <v>38715</v>
      </c>
      <c r="G15" s="144">
        <v>45886</v>
      </c>
      <c r="H15" s="145">
        <v>66510</v>
      </c>
      <c r="I15" s="144">
        <v>49458</v>
      </c>
      <c r="J15" s="145">
        <v>45708</v>
      </c>
      <c r="K15" s="144">
        <v>50829</v>
      </c>
      <c r="L15" s="145">
        <v>62072</v>
      </c>
      <c r="M15" s="146">
        <v>50825</v>
      </c>
    </row>
    <row r="16" spans="1:14" s="116" customFormat="1" ht="16.5" customHeight="1" x14ac:dyDescent="0.15">
      <c r="A16" s="140" t="s">
        <v>78</v>
      </c>
      <c r="B16" s="141" t="s">
        <v>97</v>
      </c>
      <c r="C16" s="142" t="s">
        <v>98</v>
      </c>
      <c r="D16" s="143">
        <v>52239</v>
      </c>
      <c r="E16" s="144">
        <v>67218</v>
      </c>
      <c r="F16" s="145">
        <v>39550</v>
      </c>
      <c r="G16" s="144">
        <v>46749</v>
      </c>
      <c r="H16" s="145">
        <v>68800</v>
      </c>
      <c r="I16" s="144">
        <v>55285</v>
      </c>
      <c r="J16" s="145">
        <v>49278</v>
      </c>
      <c r="K16" s="144">
        <v>52443</v>
      </c>
      <c r="L16" s="145">
        <v>61625</v>
      </c>
      <c r="M16" s="146">
        <v>54734</v>
      </c>
    </row>
    <row r="17" spans="1:13" s="116" customFormat="1" ht="16.5" customHeight="1" x14ac:dyDescent="0.15">
      <c r="A17" s="140" t="s">
        <v>78</v>
      </c>
      <c r="B17" s="141" t="s">
        <v>113</v>
      </c>
      <c r="C17" s="142" t="s">
        <v>114</v>
      </c>
      <c r="D17" s="143">
        <v>51623</v>
      </c>
      <c r="E17" s="144">
        <v>65167</v>
      </c>
      <c r="F17" s="145">
        <v>40394</v>
      </c>
      <c r="G17" s="144">
        <v>46912</v>
      </c>
      <c r="H17" s="145">
        <v>69018</v>
      </c>
      <c r="I17" s="144">
        <v>55013</v>
      </c>
      <c r="J17" s="145">
        <v>45268</v>
      </c>
      <c r="K17" s="144">
        <v>50212</v>
      </c>
      <c r="L17" s="145">
        <v>66359</v>
      </c>
      <c r="M17" s="146">
        <v>53903</v>
      </c>
    </row>
    <row r="18" spans="1:13" s="116" customFormat="1" ht="16.5" customHeight="1" x14ac:dyDescent="0.15">
      <c r="A18" s="140" t="s">
        <v>78</v>
      </c>
      <c r="B18" s="141" t="s">
        <v>115</v>
      </c>
      <c r="C18" s="142" t="s">
        <v>116</v>
      </c>
      <c r="D18" s="143">
        <v>51640</v>
      </c>
      <c r="E18" s="144">
        <v>65802</v>
      </c>
      <c r="F18" s="145">
        <v>40658</v>
      </c>
      <c r="G18" s="144">
        <v>46427</v>
      </c>
      <c r="H18" s="145">
        <v>68163</v>
      </c>
      <c r="I18" s="144">
        <v>55625</v>
      </c>
      <c r="J18" s="145">
        <v>45991</v>
      </c>
      <c r="K18" s="144">
        <v>51420</v>
      </c>
      <c r="L18" s="145">
        <v>64270</v>
      </c>
      <c r="M18" s="146">
        <v>55157</v>
      </c>
    </row>
    <row r="19" spans="1:13" s="116" customFormat="1" ht="16.5" customHeight="1" x14ac:dyDescent="0.15">
      <c r="A19" s="140" t="s">
        <v>78</v>
      </c>
      <c r="B19" s="141" t="s">
        <v>117</v>
      </c>
      <c r="C19" s="142" t="s">
        <v>118</v>
      </c>
      <c r="D19" s="143">
        <v>54140</v>
      </c>
      <c r="E19" s="144">
        <v>69451</v>
      </c>
      <c r="F19" s="145">
        <v>41859</v>
      </c>
      <c r="G19" s="144">
        <v>48871</v>
      </c>
      <c r="H19" s="145">
        <v>71742</v>
      </c>
      <c r="I19" s="144">
        <v>55169</v>
      </c>
      <c r="J19" s="145">
        <v>48835</v>
      </c>
      <c r="K19" s="144">
        <v>52133</v>
      </c>
      <c r="L19" s="145">
        <v>66739</v>
      </c>
      <c r="M19" s="146">
        <v>55500</v>
      </c>
    </row>
    <row r="20" spans="1:13" s="116" customFormat="1" ht="16.5" customHeight="1" x14ac:dyDescent="0.15">
      <c r="A20" s="140" t="s">
        <v>78</v>
      </c>
      <c r="B20" s="141" t="s">
        <v>121</v>
      </c>
      <c r="C20" s="142" t="s">
        <v>122</v>
      </c>
      <c r="D20" s="143">
        <v>55633</v>
      </c>
      <c r="E20" s="144">
        <v>71553</v>
      </c>
      <c r="F20" s="145">
        <v>41014</v>
      </c>
      <c r="G20" s="144">
        <v>47798</v>
      </c>
      <c r="H20" s="145">
        <v>75752</v>
      </c>
      <c r="I20" s="144">
        <v>56494</v>
      </c>
      <c r="J20" s="145">
        <v>50400</v>
      </c>
      <c r="K20" s="144">
        <v>53259</v>
      </c>
      <c r="L20" s="145">
        <v>66731</v>
      </c>
      <c r="M20" s="146">
        <v>56802</v>
      </c>
    </row>
    <row r="21" spans="1:13" s="116" customFormat="1" ht="16.5" customHeight="1" x14ac:dyDescent="0.15">
      <c r="A21" s="147" t="s">
        <v>78</v>
      </c>
      <c r="B21" s="148" t="s">
        <v>119</v>
      </c>
      <c r="C21" s="149" t="s">
        <v>120</v>
      </c>
      <c r="D21" s="156">
        <v>57313</v>
      </c>
      <c r="E21" s="157">
        <v>72358</v>
      </c>
      <c r="F21" s="158">
        <v>42133</v>
      </c>
      <c r="G21" s="157">
        <v>49416</v>
      </c>
      <c r="H21" s="158">
        <v>77404</v>
      </c>
      <c r="I21" s="157">
        <v>59128</v>
      </c>
      <c r="J21" s="158">
        <v>52737</v>
      </c>
      <c r="K21" s="157">
        <v>55319</v>
      </c>
      <c r="L21" s="158">
        <v>68319</v>
      </c>
      <c r="M21" s="159">
        <v>58960</v>
      </c>
    </row>
    <row r="22" spans="1:13" s="116" customFormat="1" ht="16.5" customHeight="1" x14ac:dyDescent="0.15">
      <c r="A22" s="140" t="s">
        <v>99</v>
      </c>
      <c r="B22" s="141" t="s">
        <v>79</v>
      </c>
      <c r="C22" s="142" t="s">
        <v>80</v>
      </c>
      <c r="D22" s="150">
        <v>1718</v>
      </c>
      <c r="E22" s="151">
        <v>4220</v>
      </c>
      <c r="F22" s="152">
        <v>1514</v>
      </c>
      <c r="G22" s="151">
        <v>1761</v>
      </c>
      <c r="H22" s="152">
        <v>1756</v>
      </c>
      <c r="I22" s="151">
        <v>1373</v>
      </c>
      <c r="J22" s="152">
        <v>1735</v>
      </c>
      <c r="K22" s="151">
        <v>2213</v>
      </c>
      <c r="L22" s="152">
        <v>1647</v>
      </c>
      <c r="M22" s="153">
        <v>1567</v>
      </c>
    </row>
    <row r="23" spans="1:13" s="116" customFormat="1" ht="16.5" customHeight="1" x14ac:dyDescent="0.15">
      <c r="A23" s="140" t="s">
        <v>99</v>
      </c>
      <c r="B23" s="141" t="s">
        <v>81</v>
      </c>
      <c r="C23" s="142" t="s">
        <v>82</v>
      </c>
      <c r="D23" s="150">
        <v>1755</v>
      </c>
      <c r="E23" s="151">
        <v>4444</v>
      </c>
      <c r="F23" s="152">
        <v>1552</v>
      </c>
      <c r="G23" s="151">
        <v>1874</v>
      </c>
      <c r="H23" s="152">
        <v>1802</v>
      </c>
      <c r="I23" s="151">
        <v>1391</v>
      </c>
      <c r="J23" s="152">
        <v>1745</v>
      </c>
      <c r="K23" s="151">
        <v>2244</v>
      </c>
      <c r="L23" s="152">
        <v>1691</v>
      </c>
      <c r="M23" s="153">
        <v>1577</v>
      </c>
    </row>
    <row r="24" spans="1:13" s="116" customFormat="1" ht="16.5" customHeight="1" x14ac:dyDescent="0.15">
      <c r="A24" s="140" t="s">
        <v>99</v>
      </c>
      <c r="B24" s="141" t="s">
        <v>83</v>
      </c>
      <c r="C24" s="142" t="s">
        <v>84</v>
      </c>
      <c r="D24" s="143">
        <v>1787</v>
      </c>
      <c r="E24" s="144">
        <v>4620</v>
      </c>
      <c r="F24" s="145">
        <v>1578</v>
      </c>
      <c r="G24" s="144">
        <v>1954</v>
      </c>
      <c r="H24" s="145">
        <v>1830</v>
      </c>
      <c r="I24" s="144">
        <v>1412</v>
      </c>
      <c r="J24" s="145">
        <v>1772</v>
      </c>
      <c r="K24" s="144">
        <v>2199</v>
      </c>
      <c r="L24" s="145">
        <v>1724</v>
      </c>
      <c r="M24" s="146">
        <v>1590</v>
      </c>
    </row>
    <row r="25" spans="1:13" s="116" customFormat="1" ht="16.5" customHeight="1" x14ac:dyDescent="0.15">
      <c r="A25" s="140" t="s">
        <v>99</v>
      </c>
      <c r="B25" s="141" t="s">
        <v>85</v>
      </c>
      <c r="C25" s="142" t="s">
        <v>86</v>
      </c>
      <c r="D25" s="143">
        <v>1751</v>
      </c>
      <c r="E25" s="144">
        <v>4610</v>
      </c>
      <c r="F25" s="145">
        <v>1506</v>
      </c>
      <c r="G25" s="144">
        <v>1876</v>
      </c>
      <c r="H25" s="145">
        <v>1753</v>
      </c>
      <c r="I25" s="144">
        <v>1428</v>
      </c>
      <c r="J25" s="145">
        <v>1709</v>
      </c>
      <c r="K25" s="144">
        <v>2152</v>
      </c>
      <c r="L25" s="145">
        <v>1692</v>
      </c>
      <c r="M25" s="146">
        <v>1571</v>
      </c>
    </row>
    <row r="26" spans="1:13" s="116" customFormat="1" ht="16.5" customHeight="1" x14ac:dyDescent="0.15">
      <c r="A26" s="140" t="s">
        <v>99</v>
      </c>
      <c r="B26" s="141" t="s">
        <v>87</v>
      </c>
      <c r="C26" s="142" t="s">
        <v>88</v>
      </c>
      <c r="D26" s="143">
        <v>1732</v>
      </c>
      <c r="E26" s="144">
        <v>4662</v>
      </c>
      <c r="F26" s="145">
        <v>1475</v>
      </c>
      <c r="G26" s="144">
        <v>1929</v>
      </c>
      <c r="H26" s="145">
        <v>1734</v>
      </c>
      <c r="I26" s="144">
        <v>1420</v>
      </c>
      <c r="J26" s="145">
        <v>1678</v>
      </c>
      <c r="K26" s="144">
        <v>2087</v>
      </c>
      <c r="L26" s="145">
        <v>1635</v>
      </c>
      <c r="M26" s="146">
        <v>1553</v>
      </c>
    </row>
    <row r="27" spans="1:13" s="116" customFormat="1" ht="16.5" customHeight="1" x14ac:dyDescent="0.15">
      <c r="A27" s="140" t="s">
        <v>99</v>
      </c>
      <c r="B27" s="141" t="s">
        <v>89</v>
      </c>
      <c r="C27" s="142" t="s">
        <v>90</v>
      </c>
      <c r="D27" s="143">
        <v>1720</v>
      </c>
      <c r="E27" s="144">
        <v>4952</v>
      </c>
      <c r="F27" s="145">
        <v>1390</v>
      </c>
      <c r="G27" s="144">
        <v>1839</v>
      </c>
      <c r="H27" s="145">
        <v>1656</v>
      </c>
      <c r="I27" s="144">
        <v>1431</v>
      </c>
      <c r="J27" s="145">
        <v>1648</v>
      </c>
      <c r="K27" s="144">
        <v>2068</v>
      </c>
      <c r="L27" s="145">
        <v>1596</v>
      </c>
      <c r="M27" s="146">
        <v>1569</v>
      </c>
    </row>
    <row r="28" spans="1:13" s="116" customFormat="1" ht="16.5" customHeight="1" x14ac:dyDescent="0.15">
      <c r="A28" s="140" t="s">
        <v>99</v>
      </c>
      <c r="B28" s="141" t="s">
        <v>91</v>
      </c>
      <c r="C28" s="142" t="s">
        <v>92</v>
      </c>
      <c r="D28" s="143">
        <v>1759</v>
      </c>
      <c r="E28" s="144">
        <v>5290</v>
      </c>
      <c r="F28" s="145">
        <v>1408</v>
      </c>
      <c r="G28" s="144">
        <v>1858</v>
      </c>
      <c r="H28" s="145">
        <v>1687</v>
      </c>
      <c r="I28" s="144">
        <v>1470</v>
      </c>
      <c r="J28" s="145">
        <v>1622</v>
      </c>
      <c r="K28" s="144">
        <v>2202</v>
      </c>
      <c r="L28" s="145">
        <v>1629</v>
      </c>
      <c r="M28" s="146">
        <v>1588</v>
      </c>
    </row>
    <row r="29" spans="1:13" s="116" customFormat="1" ht="16.5" customHeight="1" x14ac:dyDescent="0.15">
      <c r="A29" s="140" t="s">
        <v>99</v>
      </c>
      <c r="B29" s="141" t="s">
        <v>93</v>
      </c>
      <c r="C29" s="142" t="s">
        <v>94</v>
      </c>
      <c r="D29" s="143">
        <v>1785</v>
      </c>
      <c r="E29" s="144">
        <v>5691</v>
      </c>
      <c r="F29" s="145">
        <v>1381</v>
      </c>
      <c r="G29" s="144">
        <v>1852</v>
      </c>
      <c r="H29" s="145">
        <v>1665</v>
      </c>
      <c r="I29" s="144">
        <v>1509</v>
      </c>
      <c r="J29" s="145">
        <v>1629</v>
      </c>
      <c r="K29" s="144">
        <v>2201</v>
      </c>
      <c r="L29" s="145">
        <v>1625</v>
      </c>
      <c r="M29" s="146">
        <v>1619</v>
      </c>
    </row>
    <row r="30" spans="1:13" s="116" customFormat="1" ht="16.5" customHeight="1" x14ac:dyDescent="0.15">
      <c r="A30" s="140" t="s">
        <v>99</v>
      </c>
      <c r="B30" s="141" t="s">
        <v>95</v>
      </c>
      <c r="C30" s="142" t="s">
        <v>96</v>
      </c>
      <c r="D30" s="143">
        <v>1778</v>
      </c>
      <c r="E30" s="144">
        <v>5832</v>
      </c>
      <c r="F30" s="145">
        <v>1387</v>
      </c>
      <c r="G30" s="144">
        <v>1882</v>
      </c>
      <c r="H30" s="145">
        <v>1653</v>
      </c>
      <c r="I30" s="144">
        <v>1536</v>
      </c>
      <c r="J30" s="145">
        <v>1600</v>
      </c>
      <c r="K30" s="144">
        <v>2225</v>
      </c>
      <c r="L30" s="145">
        <v>1586</v>
      </c>
      <c r="M30" s="146">
        <v>1588</v>
      </c>
    </row>
    <row r="31" spans="1:13" s="116" customFormat="1" ht="16.5" customHeight="1" x14ac:dyDescent="0.15">
      <c r="A31" s="140" t="s">
        <v>99</v>
      </c>
      <c r="B31" s="141" t="s">
        <v>97</v>
      </c>
      <c r="C31" s="142" t="s">
        <v>98</v>
      </c>
      <c r="D31" s="143">
        <v>1800</v>
      </c>
      <c r="E31" s="144">
        <v>6303</v>
      </c>
      <c r="F31" s="145">
        <v>1352</v>
      </c>
      <c r="G31" s="144">
        <v>1893</v>
      </c>
      <c r="H31" s="145">
        <v>1638</v>
      </c>
      <c r="I31" s="144">
        <v>1787</v>
      </c>
      <c r="J31" s="145">
        <v>1574</v>
      </c>
      <c r="K31" s="144">
        <v>2232</v>
      </c>
      <c r="L31" s="145">
        <v>1563</v>
      </c>
      <c r="M31" s="146">
        <v>1580</v>
      </c>
    </row>
    <row r="32" spans="1:13" s="116" customFormat="1" ht="16.5" customHeight="1" x14ac:dyDescent="0.15">
      <c r="A32" s="140" t="s">
        <v>99</v>
      </c>
      <c r="B32" s="141" t="s">
        <v>113</v>
      </c>
      <c r="C32" s="142" t="s">
        <v>114</v>
      </c>
      <c r="D32" s="143">
        <v>1804</v>
      </c>
      <c r="E32" s="144">
        <v>5597</v>
      </c>
      <c r="F32" s="145">
        <v>1403</v>
      </c>
      <c r="G32" s="144">
        <v>1932</v>
      </c>
      <c r="H32" s="145">
        <v>1663</v>
      </c>
      <c r="I32" s="144">
        <v>1763</v>
      </c>
      <c r="J32" s="145">
        <v>1607</v>
      </c>
      <c r="K32" s="144">
        <v>2088</v>
      </c>
      <c r="L32" s="145">
        <v>1505</v>
      </c>
      <c r="M32" s="146">
        <v>1644</v>
      </c>
    </row>
    <row r="33" spans="1:13" s="116" customFormat="1" ht="16.5" customHeight="1" x14ac:dyDescent="0.15">
      <c r="A33" s="140" t="s">
        <v>99</v>
      </c>
      <c r="B33" s="141" t="s">
        <v>115</v>
      </c>
      <c r="C33" s="142" t="s">
        <v>116</v>
      </c>
      <c r="D33" s="143">
        <v>1819</v>
      </c>
      <c r="E33" s="144">
        <v>5636</v>
      </c>
      <c r="F33" s="145">
        <v>1440</v>
      </c>
      <c r="G33" s="144">
        <v>1956</v>
      </c>
      <c r="H33" s="145">
        <v>1702</v>
      </c>
      <c r="I33" s="144">
        <v>1800</v>
      </c>
      <c r="J33" s="145">
        <v>1634</v>
      </c>
      <c r="K33" s="144">
        <v>1991</v>
      </c>
      <c r="L33" s="145">
        <v>1520</v>
      </c>
      <c r="M33" s="146">
        <v>1639</v>
      </c>
    </row>
    <row r="34" spans="1:13" s="116" customFormat="1" ht="16.5" customHeight="1" x14ac:dyDescent="0.15">
      <c r="A34" s="140" t="s">
        <v>99</v>
      </c>
      <c r="B34" s="141" t="s">
        <v>117</v>
      </c>
      <c r="C34" s="142" t="s">
        <v>118</v>
      </c>
      <c r="D34" s="143">
        <v>1901</v>
      </c>
      <c r="E34" s="144">
        <v>5902</v>
      </c>
      <c r="F34" s="145">
        <v>1504</v>
      </c>
      <c r="G34" s="144">
        <v>2097</v>
      </c>
      <c r="H34" s="145">
        <v>1772</v>
      </c>
      <c r="I34" s="144">
        <v>1762</v>
      </c>
      <c r="J34" s="145">
        <v>1696</v>
      </c>
      <c r="K34" s="144">
        <v>2204</v>
      </c>
      <c r="L34" s="145">
        <v>1551</v>
      </c>
      <c r="M34" s="146">
        <v>1733</v>
      </c>
    </row>
    <row r="35" spans="1:13" s="116" customFormat="1" ht="16.5" customHeight="1" x14ac:dyDescent="0.15">
      <c r="A35" s="140" t="s">
        <v>99</v>
      </c>
      <c r="B35" s="141" t="s">
        <v>121</v>
      </c>
      <c r="C35" s="142" t="s">
        <v>122</v>
      </c>
      <c r="D35" s="143">
        <v>1934</v>
      </c>
      <c r="E35" s="144">
        <v>6016</v>
      </c>
      <c r="F35" s="145">
        <v>1571</v>
      </c>
      <c r="G35" s="144">
        <v>2185</v>
      </c>
      <c r="H35" s="145">
        <v>1827</v>
      </c>
      <c r="I35" s="144">
        <v>1741</v>
      </c>
      <c r="J35" s="145">
        <v>1681</v>
      </c>
      <c r="K35" s="144">
        <v>2168</v>
      </c>
      <c r="L35" s="145">
        <v>1573</v>
      </c>
      <c r="M35" s="146">
        <v>1758</v>
      </c>
    </row>
    <row r="36" spans="1:13" s="116" customFormat="1" ht="16.5" customHeight="1" thickBot="1" x14ac:dyDescent="0.2">
      <c r="A36" s="127" t="s">
        <v>99</v>
      </c>
      <c r="B36" s="154" t="s">
        <v>119</v>
      </c>
      <c r="C36" s="155" t="s">
        <v>120</v>
      </c>
      <c r="D36" s="160">
        <v>1946</v>
      </c>
      <c r="E36" s="161">
        <v>5946</v>
      </c>
      <c r="F36" s="162">
        <v>1617</v>
      </c>
      <c r="G36" s="161">
        <v>2250</v>
      </c>
      <c r="H36" s="162">
        <v>1821</v>
      </c>
      <c r="I36" s="161">
        <v>1779</v>
      </c>
      <c r="J36" s="162">
        <v>1671</v>
      </c>
      <c r="K36" s="161">
        <v>2190</v>
      </c>
      <c r="L36" s="162">
        <v>1601</v>
      </c>
      <c r="M36" s="163">
        <v>1768</v>
      </c>
    </row>
  </sheetData>
  <phoneticPr fontId="5"/>
  <pageMargins left="0.9055118110236221" right="0.55118110236220474" top="0.6692913385826772" bottom="0.19685039370078741" header="0.62992125984251968" footer="0.86614173228346458"/>
  <pageSetup paperSize="9" scale="9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TaxCatchAll xmlns="263dbbe5-076b-4606-a03b-9598f5f2f35a" xsi:nil="true"/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DC4AE4-CDEA-44DE-9111-0E60B3D3EE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85EB4D-952E-4CD0-86B9-60DDCF114823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70B76C1D-A5E9-4928-B741-0A14EA0B40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F-1-2(表２)</vt:lpstr>
      <vt:lpstr>F-1-3(表3) (見直し)</vt:lpstr>
      <vt:lpstr>表７</vt:lpstr>
      <vt:lpstr>'F-1-2(表２)'!Print_Area</vt:lpstr>
      <vt:lpstr>'F-1-3(表3) (見直し)'!Print_Area</vt:lpstr>
      <vt:lpstr>表７!Print_Area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2019-09-27T04:57:47Z</cp:lastPrinted>
  <dcterms:created xsi:type="dcterms:W3CDTF">1997-05-30T02:31:26Z</dcterms:created>
  <dcterms:modified xsi:type="dcterms:W3CDTF">2026-06-29T03:54:23Z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407400</vt:r8>
  </property>
  <property fmtid="{D5CDD505-2E9C-101B-9397-08002B2CF9AE}" pid="3" name="ContentTypeId">
    <vt:lpwstr>0x0101008B655B88F3E2734884314EC405DE2329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