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1_産業連関表関係\08_令和２年（2020年）表関係\01_令和２年産業連関表\２２．02）有料駐車場に関する投入調査・こん包業に関する投入調査・地方公共団体運輸関連施設投入調査\20 e-stat掲載\地方公共団体\"/>
    </mc:Choice>
  </mc:AlternateContent>
  <bookViews>
    <workbookView xWindow="7665" yWindow="-15" windowWidth="7650" windowHeight="8580" tabRatio="694"/>
  </bookViews>
  <sheets>
    <sheet name="地方公共団体（港湾）" sheetId="24" r:id="rId1"/>
    <sheet name="地方公共団体（漁港）" sheetId="25" r:id="rId2"/>
    <sheet name="地方公共団体（空港）" sheetId="26" r:id="rId3"/>
    <sheet name="地方公共団体（有料駐車場）" sheetId="27" r:id="rId4"/>
    <sheet name="地方公共団体（有料道路）" sheetId="28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Print_Area" localSheetId="1">'地方公共団体（漁港）'!$A$1:$P$121</definedName>
    <definedName name="_xlnm.Print_Area" localSheetId="2">'地方公共団体（空港）'!$A$1:$Q$117</definedName>
    <definedName name="_xlnm.Print_Area" localSheetId="0">'地方公共団体（港湾）'!$A$1:$R$140</definedName>
    <definedName name="_xlnm.Print_Area" localSheetId="3">'地方公共団体（有料駐車場）'!$A$1:$P$127</definedName>
    <definedName name="_xlnm.Print_Area" localSheetId="4">'地方公共団体（有料道路）'!$A$1:$Q$118</definedName>
    <definedName name="営業収入付帯" localSheetId="1">#REF!</definedName>
    <definedName name="営業収入付帯" localSheetId="2">#REF!</definedName>
    <definedName name="営業収入付帯" localSheetId="0">#REF!</definedName>
    <definedName name="営業収入付帯" localSheetId="3">#REF!</definedName>
    <definedName name="営業収入付帯" localSheetId="4">#REF!</definedName>
    <definedName name="営業収入付帯">#REF!</definedName>
    <definedName name="営業費用付帯" localSheetId="1">#REF!</definedName>
    <definedName name="営業費用付帯" localSheetId="2">#REF!</definedName>
    <definedName name="営業費用付帯" localSheetId="0">#REF!</definedName>
    <definedName name="営業費用付帯" localSheetId="3">#REF!</definedName>
    <definedName name="営業費用付帯" localSheetId="4">#REF!</definedName>
    <definedName name="営業費用付帯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7" i="28" l="1"/>
  <c r="J116" i="28"/>
  <c r="J115" i="28"/>
  <c r="J114" i="28"/>
  <c r="J113" i="28"/>
  <c r="J112" i="28"/>
  <c r="J111" i="28"/>
  <c r="J110" i="28"/>
  <c r="J106" i="28"/>
  <c r="G101" i="28"/>
  <c r="D101" i="28"/>
  <c r="M100" i="28"/>
  <c r="J100" i="28"/>
  <c r="J99" i="28"/>
  <c r="J98" i="28"/>
  <c r="J97" i="28"/>
  <c r="M97" i="28" s="1"/>
  <c r="G96" i="28"/>
  <c r="D96" i="28"/>
  <c r="J96" i="28" s="1"/>
  <c r="J95" i="28"/>
  <c r="M95" i="28" s="1"/>
  <c r="M94" i="28"/>
  <c r="J94" i="28"/>
  <c r="J93" i="28"/>
  <c r="J92" i="28"/>
  <c r="J91" i="28"/>
  <c r="M91" i="28" s="1"/>
  <c r="M90" i="28"/>
  <c r="J90" i="28"/>
  <c r="J89" i="28"/>
  <c r="J88" i="28"/>
  <c r="J87" i="28"/>
  <c r="M87" i="28" s="1"/>
  <c r="M86" i="28"/>
  <c r="J86" i="28"/>
  <c r="J85" i="28"/>
  <c r="J84" i="28"/>
  <c r="J83" i="28"/>
  <c r="M83" i="28" s="1"/>
  <c r="M82" i="28"/>
  <c r="J82" i="28"/>
  <c r="J81" i="28"/>
  <c r="J80" i="28"/>
  <c r="J79" i="28"/>
  <c r="M79" i="28" s="1"/>
  <c r="M78" i="28"/>
  <c r="J78" i="28"/>
  <c r="J77" i="28"/>
  <c r="J76" i="28"/>
  <c r="J75" i="28"/>
  <c r="M75" i="28" s="1"/>
  <c r="M74" i="28"/>
  <c r="J74" i="28"/>
  <c r="J73" i="28"/>
  <c r="J72" i="28"/>
  <c r="J71" i="28"/>
  <c r="M71" i="28" s="1"/>
  <c r="M70" i="28"/>
  <c r="J70" i="28"/>
  <c r="J69" i="28"/>
  <c r="J68" i="28"/>
  <c r="J67" i="28"/>
  <c r="M67" i="28" s="1"/>
  <c r="M66" i="28"/>
  <c r="J66" i="28"/>
  <c r="J65" i="28"/>
  <c r="J64" i="28"/>
  <c r="J63" i="28"/>
  <c r="M63" i="28" s="1"/>
  <c r="M62" i="28"/>
  <c r="J62" i="28"/>
  <c r="J61" i="28"/>
  <c r="J60" i="28"/>
  <c r="J59" i="28"/>
  <c r="M59" i="28" s="1"/>
  <c r="M58" i="28"/>
  <c r="J58" i="28"/>
  <c r="J57" i="28"/>
  <c r="J56" i="28"/>
  <c r="J55" i="28"/>
  <c r="M55" i="28" s="1"/>
  <c r="M54" i="28"/>
  <c r="J54" i="28"/>
  <c r="J53" i="28"/>
  <c r="J52" i="28"/>
  <c r="J51" i="28"/>
  <c r="M51" i="28" s="1"/>
  <c r="M50" i="28"/>
  <c r="J50" i="28"/>
  <c r="J49" i="28"/>
  <c r="J48" i="28"/>
  <c r="J47" i="28"/>
  <c r="M47" i="28" s="1"/>
  <c r="M46" i="28"/>
  <c r="J46" i="28"/>
  <c r="J45" i="28"/>
  <c r="J44" i="28"/>
  <c r="J43" i="28"/>
  <c r="M43" i="28" s="1"/>
  <c r="M42" i="28"/>
  <c r="J42" i="28"/>
  <c r="J41" i="28"/>
  <c r="J40" i="28"/>
  <c r="J39" i="28"/>
  <c r="M39" i="28" s="1"/>
  <c r="M38" i="28"/>
  <c r="J38" i="28"/>
  <c r="J37" i="28"/>
  <c r="J36" i="28"/>
  <c r="J35" i="28"/>
  <c r="M35" i="28" s="1"/>
  <c r="M34" i="28"/>
  <c r="J34" i="28"/>
  <c r="J33" i="28"/>
  <c r="J32" i="28"/>
  <c r="J31" i="28"/>
  <c r="M31" i="28" s="1"/>
  <c r="M30" i="28"/>
  <c r="J30" i="28"/>
  <c r="J29" i="28"/>
  <c r="J28" i="28"/>
  <c r="J27" i="28"/>
  <c r="M27" i="28" s="1"/>
  <c r="M26" i="28"/>
  <c r="J26" i="28"/>
  <c r="J21" i="28"/>
  <c r="M32" i="28" s="1"/>
  <c r="G16" i="28"/>
  <c r="J16" i="28" s="1"/>
  <c r="D16" i="28"/>
  <c r="J15" i="28"/>
  <c r="J14" i="28"/>
  <c r="J13" i="28"/>
  <c r="J8" i="28"/>
  <c r="J7" i="28"/>
  <c r="J6" i="28"/>
  <c r="J5" i="28"/>
  <c r="P67" i="28" l="1"/>
  <c r="P59" i="28"/>
  <c r="P47" i="28"/>
  <c r="P35" i="28"/>
  <c r="P31" i="28"/>
  <c r="P91" i="28"/>
  <c r="P87" i="28"/>
  <c r="P83" i="28"/>
  <c r="P75" i="28"/>
  <c r="P100" i="28"/>
  <c r="P94" i="28"/>
  <c r="P90" i="28"/>
  <c r="P86" i="28"/>
  <c r="P82" i="28"/>
  <c r="P78" i="28"/>
  <c r="P74" i="28"/>
  <c r="P70" i="28"/>
  <c r="P66" i="28"/>
  <c r="P62" i="28"/>
  <c r="P58" i="28"/>
  <c r="P54" i="28"/>
  <c r="P50" i="28"/>
  <c r="P46" i="28"/>
  <c r="P42" i="28"/>
  <c r="P38" i="28"/>
  <c r="P34" i="28"/>
  <c r="P30" i="28"/>
  <c r="P26" i="28"/>
  <c r="P97" i="28"/>
  <c r="P95" i="28"/>
  <c r="P79" i="28"/>
  <c r="P71" i="28"/>
  <c r="P63" i="28"/>
  <c r="P55" i="28"/>
  <c r="P51" i="28"/>
  <c r="P43" i="28"/>
  <c r="P39" i="28"/>
  <c r="P27" i="28"/>
  <c r="P37" i="28"/>
  <c r="P40" i="28"/>
  <c r="P53" i="28"/>
  <c r="P56" i="28"/>
  <c r="P28" i="28"/>
  <c r="P44" i="28"/>
  <c r="P60" i="28"/>
  <c r="P48" i="28"/>
  <c r="P69" i="28"/>
  <c r="P72" i="28"/>
  <c r="P85" i="28"/>
  <c r="P88" i="28"/>
  <c r="P41" i="28"/>
  <c r="P57" i="28"/>
  <c r="P73" i="28"/>
  <c r="P76" i="28"/>
  <c r="P89" i="28"/>
  <c r="P92" i="28"/>
  <c r="P98" i="28"/>
  <c r="P29" i="28"/>
  <c r="P32" i="28"/>
  <c r="P45" i="28"/>
  <c r="P61" i="28"/>
  <c r="P64" i="28"/>
  <c r="P77" i="28"/>
  <c r="P80" i="28"/>
  <c r="P93" i="28"/>
  <c r="M96" i="28"/>
  <c r="P96" i="28"/>
  <c r="P99" i="28"/>
  <c r="P33" i="28"/>
  <c r="P36" i="28"/>
  <c r="P49" i="28"/>
  <c r="P52" i="28"/>
  <c r="P65" i="28"/>
  <c r="P68" i="28"/>
  <c r="P81" i="28"/>
  <c r="P84" i="28"/>
  <c r="M29" i="28"/>
  <c r="M33" i="28"/>
  <c r="M37" i="28"/>
  <c r="M41" i="28"/>
  <c r="M45" i="28"/>
  <c r="M49" i="28"/>
  <c r="M53" i="28"/>
  <c r="M57" i="28"/>
  <c r="M61" i="28"/>
  <c r="M65" i="28"/>
  <c r="M69" i="28"/>
  <c r="M73" i="28"/>
  <c r="M77" i="28"/>
  <c r="M81" i="28"/>
  <c r="M85" i="28"/>
  <c r="M89" i="28"/>
  <c r="M93" i="28"/>
  <c r="M99" i="28"/>
  <c r="M28" i="28"/>
  <c r="M36" i="28"/>
  <c r="M40" i="28"/>
  <c r="M44" i="28"/>
  <c r="M48" i="28"/>
  <c r="M52" i="28"/>
  <c r="M56" i="28"/>
  <c r="M60" i="28"/>
  <c r="M64" i="28"/>
  <c r="M68" i="28"/>
  <c r="M72" i="28"/>
  <c r="M76" i="28"/>
  <c r="M80" i="28"/>
  <c r="M84" i="28"/>
  <c r="M88" i="28"/>
  <c r="M92" i="28"/>
  <c r="M98" i="28"/>
  <c r="J101" i="28"/>
  <c r="P101" i="28" l="1"/>
  <c r="M101" i="28"/>
  <c r="I123" i="27" l="1"/>
  <c r="I122" i="27"/>
  <c r="I121" i="27"/>
  <c r="I120" i="27"/>
  <c r="I119" i="27"/>
  <c r="I118" i="27"/>
  <c r="I117" i="27"/>
  <c r="I116" i="27"/>
  <c r="I112" i="27"/>
  <c r="F107" i="27"/>
  <c r="C107" i="27"/>
  <c r="I107" i="27" s="1"/>
  <c r="L106" i="27"/>
  <c r="I106" i="27"/>
  <c r="O106" i="27" s="1"/>
  <c r="I105" i="27"/>
  <c r="L105" i="27" s="1"/>
  <c r="L104" i="27"/>
  <c r="I104" i="27"/>
  <c r="I103" i="27"/>
  <c r="L103" i="27" s="1"/>
  <c r="F102" i="27"/>
  <c r="I102" i="27" s="1"/>
  <c r="L101" i="27"/>
  <c r="I101" i="27"/>
  <c r="O101" i="27" s="1"/>
  <c r="I100" i="27"/>
  <c r="L100" i="27" s="1"/>
  <c r="L99" i="27"/>
  <c r="I99" i="27"/>
  <c r="I98" i="27"/>
  <c r="L98" i="27" s="1"/>
  <c r="L97" i="27"/>
  <c r="I97" i="27"/>
  <c r="O97" i="27" s="1"/>
  <c r="I96" i="27"/>
  <c r="L96" i="27" s="1"/>
  <c r="L95" i="27"/>
  <c r="I95" i="27"/>
  <c r="I94" i="27"/>
  <c r="L94" i="27" s="1"/>
  <c r="L93" i="27"/>
  <c r="I93" i="27"/>
  <c r="O93" i="27" s="1"/>
  <c r="I92" i="27"/>
  <c r="L92" i="27" s="1"/>
  <c r="L91" i="27"/>
  <c r="I91" i="27"/>
  <c r="I90" i="27"/>
  <c r="L90" i="27" s="1"/>
  <c r="L89" i="27"/>
  <c r="I89" i="27"/>
  <c r="O89" i="27" s="1"/>
  <c r="I88" i="27"/>
  <c r="L88" i="27" s="1"/>
  <c r="L87" i="27"/>
  <c r="I87" i="27"/>
  <c r="I86" i="27"/>
  <c r="L86" i="27" s="1"/>
  <c r="L85" i="27"/>
  <c r="I85" i="27"/>
  <c r="O85" i="27" s="1"/>
  <c r="I84" i="27"/>
  <c r="L84" i="27" s="1"/>
  <c r="L83" i="27"/>
  <c r="I83" i="27"/>
  <c r="I82" i="27"/>
  <c r="L82" i="27" s="1"/>
  <c r="L81" i="27"/>
  <c r="I81" i="27"/>
  <c r="O81" i="27" s="1"/>
  <c r="I80" i="27"/>
  <c r="L80" i="27" s="1"/>
  <c r="L79" i="27"/>
  <c r="I79" i="27"/>
  <c r="I78" i="27"/>
  <c r="L78" i="27" s="1"/>
  <c r="L77" i="27"/>
  <c r="I77" i="27"/>
  <c r="O77" i="27" s="1"/>
  <c r="I76" i="27"/>
  <c r="L76" i="27" s="1"/>
  <c r="L75" i="27"/>
  <c r="I75" i="27"/>
  <c r="I74" i="27"/>
  <c r="L74" i="27" s="1"/>
  <c r="L73" i="27"/>
  <c r="I73" i="27"/>
  <c r="O73" i="27" s="1"/>
  <c r="O72" i="27"/>
  <c r="I72" i="27"/>
  <c r="L72" i="27" s="1"/>
  <c r="L71" i="27"/>
  <c r="I71" i="27"/>
  <c r="I70" i="27"/>
  <c r="L70" i="27" s="1"/>
  <c r="L69" i="27"/>
  <c r="I69" i="27"/>
  <c r="O69" i="27" s="1"/>
  <c r="O68" i="27"/>
  <c r="I68" i="27"/>
  <c r="L68" i="27" s="1"/>
  <c r="L67" i="27"/>
  <c r="I67" i="27"/>
  <c r="I66" i="27"/>
  <c r="L66" i="27" s="1"/>
  <c r="L65" i="27"/>
  <c r="I65" i="27"/>
  <c r="O65" i="27" s="1"/>
  <c r="O64" i="27"/>
  <c r="I64" i="27"/>
  <c r="L64" i="27" s="1"/>
  <c r="L63" i="27"/>
  <c r="I63" i="27"/>
  <c r="I62" i="27"/>
  <c r="L62" i="27" s="1"/>
  <c r="L61" i="27"/>
  <c r="I61" i="27"/>
  <c r="O61" i="27" s="1"/>
  <c r="O60" i="27"/>
  <c r="I60" i="27"/>
  <c r="L60" i="27" s="1"/>
  <c r="L59" i="27"/>
  <c r="I59" i="27"/>
  <c r="I58" i="27"/>
  <c r="L58" i="27" s="1"/>
  <c r="L57" i="27"/>
  <c r="I57" i="27"/>
  <c r="O57" i="27" s="1"/>
  <c r="O56" i="27"/>
  <c r="I56" i="27"/>
  <c r="L56" i="27" s="1"/>
  <c r="L55" i="27"/>
  <c r="I55" i="27"/>
  <c r="I54" i="27"/>
  <c r="L54" i="27" s="1"/>
  <c r="L53" i="27"/>
  <c r="I53" i="27"/>
  <c r="O53" i="27" s="1"/>
  <c r="O52" i="27"/>
  <c r="I52" i="27"/>
  <c r="L52" i="27" s="1"/>
  <c r="L51" i="27"/>
  <c r="I51" i="27"/>
  <c r="I50" i="27"/>
  <c r="L50" i="27" s="1"/>
  <c r="L49" i="27"/>
  <c r="I49" i="27"/>
  <c r="O49" i="27" s="1"/>
  <c r="O48" i="27"/>
  <c r="I48" i="27"/>
  <c r="L48" i="27" s="1"/>
  <c r="L47" i="27"/>
  <c r="I47" i="27"/>
  <c r="I46" i="27"/>
  <c r="L46" i="27" s="1"/>
  <c r="L45" i="27"/>
  <c r="I45" i="27"/>
  <c r="O45" i="27" s="1"/>
  <c r="O44" i="27"/>
  <c r="I44" i="27"/>
  <c r="L44" i="27" s="1"/>
  <c r="L43" i="27"/>
  <c r="I43" i="27"/>
  <c r="I42" i="27"/>
  <c r="L42" i="27" s="1"/>
  <c r="L41" i="27"/>
  <c r="I41" i="27"/>
  <c r="O41" i="27" s="1"/>
  <c r="O40" i="27"/>
  <c r="I40" i="27"/>
  <c r="L40" i="27" s="1"/>
  <c r="L39" i="27"/>
  <c r="I39" i="27"/>
  <c r="I38" i="27"/>
  <c r="L38" i="27" s="1"/>
  <c r="L37" i="27"/>
  <c r="I37" i="27"/>
  <c r="O37" i="27" s="1"/>
  <c r="O36" i="27"/>
  <c r="I36" i="27"/>
  <c r="L36" i="27" s="1"/>
  <c r="I25" i="27"/>
  <c r="I24" i="27"/>
  <c r="I23" i="27"/>
  <c r="I22" i="27"/>
  <c r="I21" i="27"/>
  <c r="I26" i="27" s="1"/>
  <c r="I20" i="27"/>
  <c r="I15" i="27"/>
  <c r="O104" i="27" s="1"/>
  <c r="I14" i="27"/>
  <c r="I13" i="27"/>
  <c r="I12" i="27"/>
  <c r="I7" i="27"/>
  <c r="I6" i="27"/>
  <c r="I5" i="27"/>
  <c r="O102" i="27" l="1"/>
  <c r="L102" i="27"/>
  <c r="O107" i="27"/>
  <c r="L107" i="27"/>
  <c r="O38" i="27"/>
  <c r="O42" i="27"/>
  <c r="O46" i="27"/>
  <c r="O50" i="27"/>
  <c r="O54" i="27"/>
  <c r="O58" i="27"/>
  <c r="O62" i="27"/>
  <c r="O66" i="27"/>
  <c r="O70" i="27"/>
  <c r="O74" i="27"/>
  <c r="O78" i="27"/>
  <c r="O82" i="27"/>
  <c r="O86" i="27"/>
  <c r="O90" i="27"/>
  <c r="O94" i="27"/>
  <c r="O98" i="27"/>
  <c r="O103" i="27"/>
  <c r="O76" i="27"/>
  <c r="O80" i="27"/>
  <c r="O84" i="27"/>
  <c r="O88" i="27"/>
  <c r="O92" i="27"/>
  <c r="O96" i="27"/>
  <c r="O100" i="27"/>
  <c r="O105" i="27"/>
  <c r="O39" i="27"/>
  <c r="O43" i="27"/>
  <c r="O47" i="27"/>
  <c r="O51" i="27"/>
  <c r="O55" i="27"/>
  <c r="O59" i="27"/>
  <c r="O63" i="27"/>
  <c r="O67" i="27"/>
  <c r="O71" i="27"/>
  <c r="O75" i="27"/>
  <c r="O79" i="27"/>
  <c r="O83" i="27"/>
  <c r="O87" i="27"/>
  <c r="O91" i="27"/>
  <c r="O95" i="27"/>
  <c r="O99" i="27"/>
  <c r="G100" i="26" l="1"/>
  <c r="D100" i="26"/>
  <c r="J99" i="26"/>
  <c r="J98" i="26"/>
  <c r="M98" i="26" s="1"/>
  <c r="J97" i="26"/>
  <c r="J96" i="26"/>
  <c r="J95" i="26"/>
  <c r="J94" i="26"/>
  <c r="M94" i="26" s="1"/>
  <c r="J93" i="26"/>
  <c r="J92" i="26"/>
  <c r="J91" i="26"/>
  <c r="J90" i="26"/>
  <c r="M90" i="26" s="1"/>
  <c r="J89" i="26"/>
  <c r="J88" i="26"/>
  <c r="J87" i="26"/>
  <c r="J86" i="26"/>
  <c r="M86" i="26" s="1"/>
  <c r="J85" i="26"/>
  <c r="J84" i="26"/>
  <c r="J83" i="26"/>
  <c r="J82" i="26"/>
  <c r="M82" i="26" s="1"/>
  <c r="J81" i="26"/>
  <c r="M81" i="26" s="1"/>
  <c r="J80" i="26"/>
  <c r="J79" i="26"/>
  <c r="J78" i="26"/>
  <c r="J77" i="26"/>
  <c r="M77" i="26" s="1"/>
  <c r="J76" i="26"/>
  <c r="J75" i="26"/>
  <c r="J74" i="26"/>
  <c r="J73" i="26"/>
  <c r="M73" i="26" s="1"/>
  <c r="J72" i="26"/>
  <c r="J71" i="26"/>
  <c r="J70" i="26"/>
  <c r="P70" i="26" s="1"/>
  <c r="J69" i="26"/>
  <c r="M69" i="26" s="1"/>
  <c r="J68" i="26"/>
  <c r="J67" i="26"/>
  <c r="J66" i="26"/>
  <c r="P66" i="26" s="1"/>
  <c r="J65" i="26"/>
  <c r="M65" i="26" s="1"/>
  <c r="J64" i="26"/>
  <c r="J63" i="26"/>
  <c r="J62" i="26"/>
  <c r="P62" i="26" s="1"/>
  <c r="J61" i="26"/>
  <c r="M61" i="26" s="1"/>
  <c r="J60" i="26"/>
  <c r="J59" i="26"/>
  <c r="J58" i="26"/>
  <c r="P58" i="26" s="1"/>
  <c r="J57" i="26"/>
  <c r="M57" i="26" s="1"/>
  <c r="J56" i="26"/>
  <c r="J55" i="26"/>
  <c r="J54" i="26"/>
  <c r="P54" i="26" s="1"/>
  <c r="J53" i="26"/>
  <c r="M53" i="26" s="1"/>
  <c r="J52" i="26"/>
  <c r="J51" i="26"/>
  <c r="J50" i="26"/>
  <c r="P50" i="26" s="1"/>
  <c r="J49" i="26"/>
  <c r="M49" i="26" s="1"/>
  <c r="J48" i="26"/>
  <c r="J47" i="26"/>
  <c r="J46" i="26"/>
  <c r="P46" i="26" s="1"/>
  <c r="J45" i="26"/>
  <c r="M45" i="26" s="1"/>
  <c r="J44" i="26"/>
  <c r="J43" i="26"/>
  <c r="J42" i="26"/>
  <c r="P42" i="26" s="1"/>
  <c r="J41" i="26"/>
  <c r="M41" i="26" s="1"/>
  <c r="J40" i="26"/>
  <c r="J39" i="26"/>
  <c r="J38" i="26"/>
  <c r="P38" i="26" s="1"/>
  <c r="J37" i="26"/>
  <c r="M37" i="26" s="1"/>
  <c r="J36" i="26"/>
  <c r="J35" i="26"/>
  <c r="J34" i="26"/>
  <c r="P34" i="26" s="1"/>
  <c r="J33" i="26"/>
  <c r="M33" i="26" s="1"/>
  <c r="J32" i="26"/>
  <c r="J31" i="26"/>
  <c r="J30" i="26"/>
  <c r="P30" i="26" s="1"/>
  <c r="J29" i="26"/>
  <c r="M29" i="26" s="1"/>
  <c r="J28" i="26"/>
  <c r="J27" i="26"/>
  <c r="J26" i="26"/>
  <c r="P26" i="26" s="1"/>
  <c r="J21" i="26"/>
  <c r="M97" i="26" s="1"/>
  <c r="G16" i="26"/>
  <c r="D16" i="26"/>
  <c r="J16" i="26" s="1"/>
  <c r="J15" i="26"/>
  <c r="J14" i="26"/>
  <c r="J13" i="26"/>
  <c r="J12" i="26"/>
  <c r="J7" i="26"/>
  <c r="J6" i="26"/>
  <c r="J5" i="26"/>
  <c r="P98" i="26" l="1"/>
  <c r="P94" i="26"/>
  <c r="P90" i="26"/>
  <c r="P86" i="26"/>
  <c r="P82" i="26"/>
  <c r="P78" i="26"/>
  <c r="P74" i="26"/>
  <c r="P93" i="26"/>
  <c r="P81" i="26"/>
  <c r="P69" i="26"/>
  <c r="P61" i="26"/>
  <c r="P53" i="26"/>
  <c r="P29" i="26"/>
  <c r="P97" i="26"/>
  <c r="P89" i="26"/>
  <c r="P85" i="26"/>
  <c r="P45" i="26"/>
  <c r="P41" i="26"/>
  <c r="P44" i="26"/>
  <c r="P40" i="26"/>
  <c r="P77" i="26"/>
  <c r="P73" i="26"/>
  <c r="P65" i="26"/>
  <c r="P57" i="26"/>
  <c r="P49" i="26"/>
  <c r="P37" i="26"/>
  <c r="P33" i="26"/>
  <c r="P27" i="26"/>
  <c r="P31" i="26"/>
  <c r="P35" i="26"/>
  <c r="P39" i="26"/>
  <c r="P43" i="26"/>
  <c r="P47" i="26"/>
  <c r="P51" i="26"/>
  <c r="P55" i="26"/>
  <c r="P59" i="26"/>
  <c r="P63" i="26"/>
  <c r="P67" i="26"/>
  <c r="P71" i="26"/>
  <c r="P75" i="26"/>
  <c r="P79" i="26"/>
  <c r="P83" i="26"/>
  <c r="P87" i="26"/>
  <c r="P91" i="26"/>
  <c r="P95" i="26"/>
  <c r="P99" i="26"/>
  <c r="P28" i="26"/>
  <c r="P32" i="26"/>
  <c r="P36" i="26"/>
  <c r="P48" i="26"/>
  <c r="P52" i="26"/>
  <c r="P56" i="26"/>
  <c r="P60" i="26"/>
  <c r="P64" i="26"/>
  <c r="P68" i="26"/>
  <c r="P72" i="26"/>
  <c r="P76" i="26"/>
  <c r="P80" i="26"/>
  <c r="P84" i="26"/>
  <c r="P88" i="26"/>
  <c r="P92" i="26"/>
  <c r="P96" i="26"/>
  <c r="M27" i="26"/>
  <c r="M31" i="26"/>
  <c r="M35" i="26"/>
  <c r="M39" i="26"/>
  <c r="M43" i="26"/>
  <c r="M47" i="26"/>
  <c r="M51" i="26"/>
  <c r="M55" i="26"/>
  <c r="M59" i="26"/>
  <c r="M63" i="26"/>
  <c r="M67" i="26"/>
  <c r="M71" i="26"/>
  <c r="M75" i="26"/>
  <c r="M79" i="26"/>
  <c r="M83" i="26"/>
  <c r="M87" i="26"/>
  <c r="M91" i="26"/>
  <c r="M95" i="26"/>
  <c r="M99" i="26"/>
  <c r="J100" i="26"/>
  <c r="M28" i="26"/>
  <c r="M32" i="26"/>
  <c r="M52" i="26"/>
  <c r="M56" i="26"/>
  <c r="M60" i="26"/>
  <c r="M64" i="26"/>
  <c r="M68" i="26"/>
  <c r="M76" i="26"/>
  <c r="M80" i="26"/>
  <c r="M30" i="26"/>
  <c r="M34" i="26"/>
  <c r="M38" i="26"/>
  <c r="M42" i="26"/>
  <c r="M46" i="26"/>
  <c r="M50" i="26"/>
  <c r="M54" i="26"/>
  <c r="M58" i="26"/>
  <c r="M62" i="26"/>
  <c r="M66" i="26"/>
  <c r="M70" i="26"/>
  <c r="M74" i="26"/>
  <c r="M78" i="26"/>
  <c r="M36" i="26"/>
  <c r="M40" i="26"/>
  <c r="M44" i="26"/>
  <c r="M48" i="26"/>
  <c r="M72" i="26"/>
  <c r="M84" i="26"/>
  <c r="M88" i="26"/>
  <c r="M92" i="26"/>
  <c r="M96" i="26"/>
  <c r="M26" i="26"/>
  <c r="M85" i="26"/>
  <c r="M89" i="26"/>
  <c r="M93" i="26"/>
  <c r="P100" i="26" l="1"/>
  <c r="M100" i="26"/>
  <c r="I120" i="25" l="1"/>
  <c r="I119" i="25"/>
  <c r="I118" i="25"/>
  <c r="I117" i="25"/>
  <c r="I116" i="25"/>
  <c r="I115" i="25"/>
  <c r="I114" i="25"/>
  <c r="I113" i="25"/>
  <c r="I109" i="25"/>
  <c r="I104" i="25"/>
  <c r="I103" i="25"/>
  <c r="I102" i="25"/>
  <c r="I97" i="25"/>
  <c r="O97" i="25" s="1"/>
  <c r="I96" i="25"/>
  <c r="L96" i="25" s="1"/>
  <c r="O95" i="25"/>
  <c r="L95" i="25"/>
  <c r="I95" i="25"/>
  <c r="L94" i="25"/>
  <c r="I94" i="25"/>
  <c r="O94" i="25" s="1"/>
  <c r="F94" i="25"/>
  <c r="C94" i="25"/>
  <c r="O93" i="25"/>
  <c r="L93" i="25"/>
  <c r="I93" i="25"/>
  <c r="L92" i="25"/>
  <c r="I92" i="25"/>
  <c r="O92" i="25" s="1"/>
  <c r="I91" i="25"/>
  <c r="O91" i="25" s="1"/>
  <c r="I90" i="25"/>
  <c r="L90" i="25" s="1"/>
  <c r="O89" i="25"/>
  <c r="L89" i="25"/>
  <c r="I89" i="25"/>
  <c r="L88" i="25"/>
  <c r="I88" i="25"/>
  <c r="O88" i="25" s="1"/>
  <c r="F88" i="25"/>
  <c r="C88" i="25"/>
  <c r="O87" i="25"/>
  <c r="L87" i="25"/>
  <c r="I87" i="25"/>
  <c r="L86" i="25"/>
  <c r="I86" i="25"/>
  <c r="O86" i="25" s="1"/>
  <c r="C86" i="25"/>
  <c r="L85" i="25"/>
  <c r="I85" i="25"/>
  <c r="O85" i="25" s="1"/>
  <c r="I84" i="25"/>
  <c r="O84" i="25" s="1"/>
  <c r="I83" i="25"/>
  <c r="L83" i="25" s="1"/>
  <c r="O82" i="25"/>
  <c r="L82" i="25"/>
  <c r="I82" i="25"/>
  <c r="L81" i="25"/>
  <c r="I81" i="25"/>
  <c r="O81" i="25" s="1"/>
  <c r="I80" i="25"/>
  <c r="O80" i="25" s="1"/>
  <c r="F79" i="25"/>
  <c r="C79" i="25"/>
  <c r="I79" i="25" s="1"/>
  <c r="I78" i="25"/>
  <c r="O78" i="25" s="1"/>
  <c r="I77" i="25"/>
  <c r="L77" i="25" s="1"/>
  <c r="O76" i="25"/>
  <c r="L76" i="25"/>
  <c r="I76" i="25"/>
  <c r="L75" i="25"/>
  <c r="I75" i="25"/>
  <c r="O75" i="25" s="1"/>
  <c r="I74" i="25"/>
  <c r="O74" i="25" s="1"/>
  <c r="F73" i="25"/>
  <c r="C73" i="25"/>
  <c r="I73" i="25" s="1"/>
  <c r="I72" i="25"/>
  <c r="O72" i="25" s="1"/>
  <c r="I71" i="25"/>
  <c r="L71" i="25" s="1"/>
  <c r="O70" i="25"/>
  <c r="L70" i="25"/>
  <c r="I70" i="25"/>
  <c r="L69" i="25"/>
  <c r="I69" i="25"/>
  <c r="O69" i="25" s="1"/>
  <c r="I68" i="25"/>
  <c r="O68" i="25" s="1"/>
  <c r="F67" i="25"/>
  <c r="C67" i="25"/>
  <c r="I67" i="25" s="1"/>
  <c r="I66" i="25"/>
  <c r="O66" i="25" s="1"/>
  <c r="I65" i="25"/>
  <c r="L65" i="25" s="1"/>
  <c r="F64" i="25"/>
  <c r="C64" i="25"/>
  <c r="I64" i="25" s="1"/>
  <c r="I63" i="25"/>
  <c r="L63" i="25" s="1"/>
  <c r="O62" i="25"/>
  <c r="L62" i="25"/>
  <c r="I62" i="25"/>
  <c r="L61" i="25"/>
  <c r="I61" i="25"/>
  <c r="O61" i="25" s="1"/>
  <c r="I60" i="25"/>
  <c r="O60" i="25" s="1"/>
  <c r="I59" i="25"/>
  <c r="L59" i="25" s="1"/>
  <c r="O58" i="25"/>
  <c r="L58" i="25"/>
  <c r="I58" i="25"/>
  <c r="F57" i="25"/>
  <c r="O56" i="25"/>
  <c r="L56" i="25"/>
  <c r="I56" i="25"/>
  <c r="L55" i="25"/>
  <c r="I55" i="25"/>
  <c r="O55" i="25" s="1"/>
  <c r="I54" i="25"/>
  <c r="O54" i="25" s="1"/>
  <c r="O53" i="25"/>
  <c r="I53" i="25"/>
  <c r="L53" i="25" s="1"/>
  <c r="O52" i="25"/>
  <c r="L52" i="25"/>
  <c r="I52" i="25"/>
  <c r="L51" i="25"/>
  <c r="I51" i="25"/>
  <c r="O51" i="25" s="1"/>
  <c r="F51" i="25"/>
  <c r="C51" i="25"/>
  <c r="O50" i="25"/>
  <c r="L50" i="25"/>
  <c r="I50" i="25"/>
  <c r="L49" i="25"/>
  <c r="I49" i="25"/>
  <c r="O49" i="25" s="1"/>
  <c r="I48" i="25"/>
  <c r="O48" i="25" s="1"/>
  <c r="F48" i="25"/>
  <c r="C48" i="25"/>
  <c r="L47" i="25"/>
  <c r="I47" i="25"/>
  <c r="O47" i="25" s="1"/>
  <c r="I46" i="25"/>
  <c r="O46" i="25" s="1"/>
  <c r="O45" i="25"/>
  <c r="I45" i="25"/>
  <c r="L45" i="25" s="1"/>
  <c r="O44" i="25"/>
  <c r="L44" i="25"/>
  <c r="I44" i="25"/>
  <c r="L43" i="25"/>
  <c r="I43" i="25"/>
  <c r="O43" i="25" s="1"/>
  <c r="I42" i="25"/>
  <c r="O42" i="25" s="1"/>
  <c r="F41" i="25"/>
  <c r="F98" i="25" s="1"/>
  <c r="C41" i="25"/>
  <c r="I41" i="25" s="1"/>
  <c r="I40" i="25"/>
  <c r="O40" i="25" s="1"/>
  <c r="O39" i="25"/>
  <c r="I39" i="25"/>
  <c r="L39" i="25" s="1"/>
  <c r="O38" i="25"/>
  <c r="L38" i="25"/>
  <c r="I38" i="25"/>
  <c r="L37" i="25"/>
  <c r="I37" i="25"/>
  <c r="O37" i="25" s="1"/>
  <c r="I36" i="25"/>
  <c r="O36" i="25" s="1"/>
  <c r="O35" i="25"/>
  <c r="I35" i="25"/>
  <c r="L35" i="25" s="1"/>
  <c r="F34" i="25"/>
  <c r="C34" i="25"/>
  <c r="O33" i="25"/>
  <c r="I33" i="25"/>
  <c r="L33" i="25" s="1"/>
  <c r="O32" i="25"/>
  <c r="L32" i="25"/>
  <c r="I32" i="25"/>
  <c r="L31" i="25"/>
  <c r="I31" i="25"/>
  <c r="O31" i="25" s="1"/>
  <c r="I30" i="25"/>
  <c r="O30" i="25" s="1"/>
  <c r="O29" i="25"/>
  <c r="I29" i="25"/>
  <c r="L29" i="25" s="1"/>
  <c r="O28" i="25"/>
  <c r="L28" i="25"/>
  <c r="I28" i="25"/>
  <c r="I18" i="25"/>
  <c r="O96" i="25" s="1"/>
  <c r="I17" i="25"/>
  <c r="I16" i="25"/>
  <c r="I15" i="25"/>
  <c r="I14" i="25"/>
  <c r="I13" i="25"/>
  <c r="I12" i="25"/>
  <c r="I7" i="25"/>
  <c r="I6" i="25"/>
  <c r="I5" i="25"/>
  <c r="O73" i="25" l="1"/>
  <c r="L73" i="25"/>
  <c r="O41" i="25"/>
  <c r="L41" i="25"/>
  <c r="L64" i="25"/>
  <c r="O64" i="25"/>
  <c r="O67" i="25"/>
  <c r="L67" i="25"/>
  <c r="O79" i="25"/>
  <c r="L79" i="25"/>
  <c r="L30" i="25"/>
  <c r="L36" i="25"/>
  <c r="L40" i="25"/>
  <c r="L42" i="25"/>
  <c r="L46" i="25"/>
  <c r="L48" i="25"/>
  <c r="L54" i="25"/>
  <c r="C57" i="25"/>
  <c r="I57" i="25" s="1"/>
  <c r="L60" i="25"/>
  <c r="L66" i="25"/>
  <c r="L68" i="25"/>
  <c r="L72" i="25"/>
  <c r="L74" i="25"/>
  <c r="L78" i="25"/>
  <c r="L80" i="25"/>
  <c r="L84" i="25"/>
  <c r="L91" i="25"/>
  <c r="L97" i="25"/>
  <c r="I34" i="25"/>
  <c r="O59" i="25"/>
  <c r="O63" i="25"/>
  <c r="O65" i="25"/>
  <c r="O71" i="25"/>
  <c r="O77" i="25"/>
  <c r="O83" i="25"/>
  <c r="O90" i="25"/>
  <c r="O57" i="25" l="1"/>
  <c r="L57" i="25"/>
  <c r="C98" i="25"/>
  <c r="I98" i="25" s="1"/>
  <c r="L34" i="25"/>
  <c r="O34" i="25"/>
  <c r="O98" i="25" l="1"/>
  <c r="L98" i="25"/>
  <c r="J139" i="24" l="1"/>
  <c r="J138" i="24"/>
  <c r="J137" i="24"/>
  <c r="J136" i="24"/>
  <c r="J135" i="24"/>
  <c r="J134" i="24"/>
  <c r="J133" i="24"/>
  <c r="J132" i="24"/>
  <c r="J128" i="24"/>
  <c r="G122" i="24"/>
  <c r="D122" i="24"/>
  <c r="J122" i="24" s="1"/>
  <c r="J120" i="24"/>
  <c r="M114" i="24"/>
  <c r="J114" i="24"/>
  <c r="J113" i="24"/>
  <c r="M113" i="24" s="1"/>
  <c r="J112" i="24"/>
  <c r="P112" i="24" s="1"/>
  <c r="J111" i="24"/>
  <c r="M111" i="24" s="1"/>
  <c r="M110" i="24"/>
  <c r="J110" i="24"/>
  <c r="J109" i="24"/>
  <c r="P109" i="24" s="1"/>
  <c r="J108" i="24"/>
  <c r="J107" i="24"/>
  <c r="M107" i="24" s="1"/>
  <c r="M106" i="24"/>
  <c r="J106" i="24"/>
  <c r="J105" i="24"/>
  <c r="M105" i="24" s="1"/>
  <c r="J104" i="24"/>
  <c r="J103" i="24"/>
  <c r="M103" i="24" s="1"/>
  <c r="G102" i="24"/>
  <c r="D102" i="24"/>
  <c r="J102" i="24" s="1"/>
  <c r="J101" i="24"/>
  <c r="M101" i="24" s="1"/>
  <c r="M100" i="24"/>
  <c r="J100" i="24"/>
  <c r="J99" i="24"/>
  <c r="J98" i="24"/>
  <c r="J97" i="24"/>
  <c r="M97" i="24" s="1"/>
  <c r="M96" i="24"/>
  <c r="J96" i="24"/>
  <c r="J95" i="24"/>
  <c r="M95" i="24" s="1"/>
  <c r="J94" i="24"/>
  <c r="J93" i="24"/>
  <c r="M93" i="24" s="1"/>
  <c r="M92" i="24"/>
  <c r="J92" i="24"/>
  <c r="J91" i="24"/>
  <c r="M91" i="24" s="1"/>
  <c r="J90" i="24"/>
  <c r="P90" i="24" s="1"/>
  <c r="J89" i="24"/>
  <c r="M89" i="24" s="1"/>
  <c r="M88" i="24"/>
  <c r="J88" i="24"/>
  <c r="J87" i="24"/>
  <c r="P87" i="24" s="1"/>
  <c r="G87" i="24"/>
  <c r="D87" i="24"/>
  <c r="M86" i="24"/>
  <c r="J86" i="24"/>
  <c r="J85" i="24"/>
  <c r="J84" i="24"/>
  <c r="J83" i="24"/>
  <c r="M83" i="24" s="1"/>
  <c r="M82" i="24"/>
  <c r="J82" i="24"/>
  <c r="J81" i="24"/>
  <c r="M81" i="24" s="1"/>
  <c r="G81" i="24"/>
  <c r="D81" i="24"/>
  <c r="M80" i="24"/>
  <c r="J80" i="24"/>
  <c r="J79" i="24"/>
  <c r="M79" i="24" s="1"/>
  <c r="J78" i="24"/>
  <c r="P78" i="24" s="1"/>
  <c r="J77" i="24"/>
  <c r="M77" i="24" s="1"/>
  <c r="M76" i="24"/>
  <c r="J76" i="24"/>
  <c r="J75" i="24"/>
  <c r="M75" i="24" s="1"/>
  <c r="G75" i="24"/>
  <c r="D75" i="24"/>
  <c r="M74" i="24"/>
  <c r="J74" i="24"/>
  <c r="J73" i="24"/>
  <c r="M73" i="24" s="1"/>
  <c r="J72" i="24"/>
  <c r="J71" i="24"/>
  <c r="M71" i="24" s="1"/>
  <c r="M70" i="24"/>
  <c r="J70" i="24"/>
  <c r="J69" i="24"/>
  <c r="J68" i="24"/>
  <c r="J67" i="24"/>
  <c r="M67" i="24" s="1"/>
  <c r="M66" i="24"/>
  <c r="J66" i="24"/>
  <c r="J65" i="24"/>
  <c r="M65" i="24" s="1"/>
  <c r="J64" i="24"/>
  <c r="P64" i="24" s="1"/>
  <c r="J63" i="24"/>
  <c r="M63" i="24" s="1"/>
  <c r="G62" i="24"/>
  <c r="D62" i="24"/>
  <c r="J62" i="24" s="1"/>
  <c r="J61" i="24"/>
  <c r="M61" i="24" s="1"/>
  <c r="M60" i="24"/>
  <c r="J60" i="24"/>
  <c r="J59" i="24"/>
  <c r="M59" i="24" s="1"/>
  <c r="J58" i="24"/>
  <c r="P58" i="24" s="1"/>
  <c r="J57" i="24"/>
  <c r="M57" i="24" s="1"/>
  <c r="G56" i="24"/>
  <c r="D56" i="24"/>
  <c r="J56" i="24" s="1"/>
  <c r="J55" i="24"/>
  <c r="M55" i="24" s="1"/>
  <c r="M54" i="24"/>
  <c r="J54" i="24"/>
  <c r="J53" i="24"/>
  <c r="M53" i="24" s="1"/>
  <c r="G53" i="24"/>
  <c r="D53" i="24"/>
  <c r="M52" i="24"/>
  <c r="J52" i="24"/>
  <c r="J51" i="24"/>
  <c r="M51" i="24" s="1"/>
  <c r="J50" i="24"/>
  <c r="J49" i="24"/>
  <c r="M49" i="24" s="1"/>
  <c r="M48" i="24"/>
  <c r="J48" i="24"/>
  <c r="J47" i="24"/>
  <c r="J46" i="24"/>
  <c r="G45" i="24"/>
  <c r="D45" i="24"/>
  <c r="J45" i="24" s="1"/>
  <c r="J44" i="24"/>
  <c r="J43" i="24"/>
  <c r="M43" i="24" s="1"/>
  <c r="M42" i="24"/>
  <c r="J42" i="24"/>
  <c r="J41" i="24"/>
  <c r="J40" i="24"/>
  <c r="J39" i="24"/>
  <c r="M39" i="24" s="1"/>
  <c r="G38" i="24"/>
  <c r="G115" i="24" s="1"/>
  <c r="D38" i="24"/>
  <c r="J38" i="24" s="1"/>
  <c r="J37" i="24"/>
  <c r="M37" i="24" s="1"/>
  <c r="M36" i="24"/>
  <c r="J36" i="24"/>
  <c r="J35" i="24"/>
  <c r="J34" i="24"/>
  <c r="J33" i="24"/>
  <c r="M33" i="24" s="1"/>
  <c r="M32" i="24"/>
  <c r="J32" i="24"/>
  <c r="G22" i="24"/>
  <c r="D22" i="24"/>
  <c r="J22" i="24" s="1"/>
  <c r="J21" i="24"/>
  <c r="J20" i="24"/>
  <c r="J19" i="24"/>
  <c r="J18" i="24"/>
  <c r="J17" i="24"/>
  <c r="J16" i="24"/>
  <c r="J15" i="24"/>
  <c r="J14" i="24"/>
  <c r="I9" i="24"/>
  <c r="I8" i="24"/>
  <c r="I7" i="24"/>
  <c r="M45" i="24" l="1"/>
  <c r="P45" i="24"/>
  <c r="P62" i="24"/>
  <c r="M62" i="24"/>
  <c r="P68" i="24"/>
  <c r="P94" i="24"/>
  <c r="P34" i="24"/>
  <c r="P40" i="24"/>
  <c r="P46" i="24"/>
  <c r="P69" i="24"/>
  <c r="P72" i="24"/>
  <c r="P84" i="24"/>
  <c r="P98" i="24"/>
  <c r="P104" i="24"/>
  <c r="P92" i="24"/>
  <c r="P88" i="24"/>
  <c r="P86" i="24"/>
  <c r="P76" i="24"/>
  <c r="P70" i="24"/>
  <c r="P60" i="24"/>
  <c r="P48" i="24"/>
  <c r="P97" i="24"/>
  <c r="P89" i="24"/>
  <c r="P77" i="24"/>
  <c r="P67" i="24"/>
  <c r="P57" i="24"/>
  <c r="P55" i="24"/>
  <c r="P43" i="24"/>
  <c r="P39" i="24"/>
  <c r="P37" i="24"/>
  <c r="P114" i="24"/>
  <c r="P110" i="24"/>
  <c r="P106" i="24"/>
  <c r="P100" i="24"/>
  <c r="P96" i="24"/>
  <c r="P82" i="24"/>
  <c r="P80" i="24"/>
  <c r="P74" i="24"/>
  <c r="P66" i="24"/>
  <c r="P54" i="24"/>
  <c r="P52" i="24"/>
  <c r="P42" i="24"/>
  <c r="P36" i="24"/>
  <c r="P32" i="24"/>
  <c r="P111" i="24"/>
  <c r="P107" i="24"/>
  <c r="P103" i="24"/>
  <c r="P101" i="24"/>
  <c r="P93" i="24"/>
  <c r="P83" i="24"/>
  <c r="P71" i="24"/>
  <c r="P63" i="24"/>
  <c r="P61" i="24"/>
  <c r="P49" i="24"/>
  <c r="P33" i="24"/>
  <c r="P56" i="24"/>
  <c r="M56" i="24"/>
  <c r="P35" i="24"/>
  <c r="P38" i="24"/>
  <c r="M38" i="24"/>
  <c r="P41" i="24"/>
  <c r="P44" i="24"/>
  <c r="P47" i="24"/>
  <c r="P50" i="24"/>
  <c r="P85" i="24"/>
  <c r="P99" i="24"/>
  <c r="P102" i="24"/>
  <c r="M102" i="24"/>
  <c r="P108" i="24"/>
  <c r="M35" i="24"/>
  <c r="M41" i="24"/>
  <c r="M47" i="24"/>
  <c r="M69" i="24"/>
  <c r="M85" i="24"/>
  <c r="M87" i="24"/>
  <c r="M99" i="24"/>
  <c r="M109" i="24"/>
  <c r="M34" i="24"/>
  <c r="M40" i="24"/>
  <c r="M44" i="24"/>
  <c r="M46" i="24"/>
  <c r="M50" i="24"/>
  <c r="P51" i="24"/>
  <c r="P53" i="24"/>
  <c r="M58" i="24"/>
  <c r="P59" i="24"/>
  <c r="M64" i="24"/>
  <c r="P65" i="24"/>
  <c r="M68" i="24"/>
  <c r="M72" i="24"/>
  <c r="P73" i="24"/>
  <c r="P75" i="24"/>
  <c r="M78" i="24"/>
  <c r="P79" i="24"/>
  <c r="P81" i="24"/>
  <c r="M84" i="24"/>
  <c r="M90" i="24"/>
  <c r="P91" i="24"/>
  <c r="M94" i="24"/>
  <c r="P95" i="24"/>
  <c r="M98" i="24"/>
  <c r="M104" i="24"/>
  <c r="P105" i="24"/>
  <c r="M108" i="24"/>
  <c r="M112" i="24"/>
  <c r="P113" i="24"/>
  <c r="D115" i="24"/>
  <c r="J115" i="24" s="1"/>
  <c r="M115" i="24" l="1"/>
  <c r="P115" i="24"/>
</calcChain>
</file>

<file path=xl/sharedStrings.xml><?xml version="1.0" encoding="utf-8"?>
<sst xmlns="http://schemas.openxmlformats.org/spreadsheetml/2006/main" count="1265" uniqueCount="281">
  <si>
    <t>（２）鉄屑</t>
  </si>
  <si>
    <t>項　　目</t>
  </si>
  <si>
    <t>　⑤電気照明器具・電池・電球類</t>
  </si>
  <si>
    <t>都道府県</t>
  </si>
  <si>
    <t>その他</t>
  </si>
  <si>
    <t>市町村</t>
  </si>
  <si>
    <t>計</t>
  </si>
  <si>
    <t>入港船舶総トン数（トン）</t>
  </si>
  <si>
    <t>　⑥その他</t>
  </si>
  <si>
    <t>集計数（地方公共団体数）</t>
  </si>
  <si>
    <t>　②交通費</t>
  </si>
  <si>
    <t>　③携帯電話料金</t>
  </si>
  <si>
    <t>　④ガス代</t>
    <rPh sb="4" eb="5">
      <t>ダイ</t>
    </rPh>
    <phoneticPr fontId="1"/>
  </si>
  <si>
    <t>港湾数（港）</t>
  </si>
  <si>
    <t>屑・副産物の売却益</t>
  </si>
  <si>
    <t>　①新聞代</t>
    <rPh sb="4" eb="5">
      <t>ダイ</t>
    </rPh>
    <phoneticPr fontId="1"/>
  </si>
  <si>
    <t>金　額（千円）</t>
  </si>
  <si>
    <t>入港料</t>
  </si>
  <si>
    <t>係留施設使用料</t>
  </si>
  <si>
    <t>船舶給水</t>
  </si>
  <si>
    <t>（３）非鉄金属屑</t>
  </si>
  <si>
    <t>（</t>
  </si>
  <si>
    <t>　①事務用品</t>
  </si>
  <si>
    <t>（４）租税公課</t>
  </si>
  <si>
    <t>）</t>
  </si>
  <si>
    <t>　⑥衛生検査・消毒</t>
  </si>
  <si>
    <t>（１）人件費</t>
  </si>
  <si>
    <t>（２）法定福利費</t>
  </si>
  <si>
    <t>（５）トレイ</t>
  </si>
  <si>
    <t>　⑤その他</t>
    <rPh sb="4" eb="5">
      <t>タ</t>
    </rPh>
    <phoneticPr fontId="1"/>
  </si>
  <si>
    <t>（３）福利厚生費</t>
  </si>
  <si>
    <t>（16）印刷・製本費</t>
  </si>
  <si>
    <t>（５）減価償却費</t>
  </si>
  <si>
    <t>（７）水道光熱費</t>
  </si>
  <si>
    <t>（８）通信費</t>
  </si>
  <si>
    <t>　⑤その他</t>
  </si>
  <si>
    <t>　　　（うち　道具類）</t>
  </si>
  <si>
    <t>　②衣服類</t>
  </si>
  <si>
    <t>（２）その他（ＦＲＰ船等）</t>
  </si>
  <si>
    <t>　①郵便・信書便</t>
  </si>
  <si>
    <t>　②固定電話料金</t>
  </si>
  <si>
    <t>　④インターネット料金</t>
  </si>
  <si>
    <t>　①建設補修</t>
  </si>
  <si>
    <t>（11）賃借料</t>
  </si>
  <si>
    <t>１　港　湾</t>
  </si>
  <si>
    <t>　⑦その他</t>
  </si>
  <si>
    <t>（14）動力費</t>
  </si>
  <si>
    <t>金　額（千円）</t>
    <rPh sb="0" eb="1">
      <t>キン</t>
    </rPh>
    <rPh sb="2" eb="3">
      <t>ガク</t>
    </rPh>
    <rPh sb="4" eb="6">
      <t>センエン</t>
    </rPh>
    <phoneticPr fontId="1"/>
  </si>
  <si>
    <t>　④電気機器</t>
  </si>
  <si>
    <t>◆地方公共団体運輸関連施設投入調査</t>
    <rPh sb="13" eb="15">
      <t>トウニュウ</t>
    </rPh>
    <phoneticPr fontId="1"/>
  </si>
  <si>
    <t>（１）鋼船</t>
  </si>
  <si>
    <t>　　　（うち　給水）</t>
  </si>
  <si>
    <t>（１）古紙</t>
  </si>
  <si>
    <t>（４）ペットボトル</t>
  </si>
  <si>
    <t>（７）ガラス屑</t>
  </si>
  <si>
    <t>表１．１　集計数、港湾数、入港船舶総トン数</t>
  </si>
  <si>
    <t>　④その他</t>
  </si>
  <si>
    <t>　　　（うち　検査、分析）</t>
  </si>
  <si>
    <t>表１．２　経常収入</t>
  </si>
  <si>
    <t>　　　（うち　研修等受講料）</t>
  </si>
  <si>
    <t>年間経費</t>
  </si>
  <si>
    <t>　②下水道代</t>
    <rPh sb="5" eb="6">
      <t>ダイ</t>
    </rPh>
    <phoneticPr fontId="1"/>
  </si>
  <si>
    <t>（13）廃棄物処理費</t>
  </si>
  <si>
    <t>表１．５　調査期間中に竣工した港湾管理用船舶の船価</t>
  </si>
  <si>
    <t>表１．６　屑・副産物の売却益</t>
  </si>
  <si>
    <t>（10）修繕費</t>
  </si>
  <si>
    <t>表１．７　売却した屑・副産物（複数回答）</t>
  </si>
  <si>
    <t>　③金属製家具</t>
  </si>
  <si>
    <t>　⑥産業用機械器具借料</t>
    <rPh sb="2" eb="5">
      <t>サンギョウヨウ</t>
    </rPh>
    <rPh sb="5" eb="7">
      <t>キカイ</t>
    </rPh>
    <phoneticPr fontId="3"/>
  </si>
  <si>
    <t>　①情報処理・提供サービス</t>
  </si>
  <si>
    <t>　②警備保障サービス</t>
  </si>
  <si>
    <t>　③不動産管理サービス</t>
  </si>
  <si>
    <t>　④建物サービス</t>
  </si>
  <si>
    <t>（20）備品・消耗品費</t>
  </si>
  <si>
    <t>（21）その他</t>
  </si>
  <si>
    <t>　①不動産（土地・建物）</t>
    <rPh sb="2" eb="5">
      <t>フドウサン</t>
    </rPh>
    <rPh sb="6" eb="8">
      <t>トチ</t>
    </rPh>
    <rPh sb="9" eb="11">
      <t>タテモノ</t>
    </rPh>
    <phoneticPr fontId="3"/>
  </si>
  <si>
    <t>（９）旅費・交通費</t>
  </si>
  <si>
    <t>表１．３　経常支出（港湾管理費）</t>
    <rPh sb="10" eb="12">
      <t>コウワン</t>
    </rPh>
    <rPh sb="12" eb="15">
      <t>カンリヒ</t>
    </rPh>
    <phoneticPr fontId="1"/>
  </si>
  <si>
    <t>経常支出（計）に対する割合</t>
    <rPh sb="0" eb="2">
      <t>ケイジョウ</t>
    </rPh>
    <rPh sb="2" eb="4">
      <t>シシュツ</t>
    </rPh>
    <rPh sb="5" eb="6">
      <t>ケイ</t>
    </rPh>
    <rPh sb="8" eb="9">
      <t>タイ</t>
    </rPh>
    <phoneticPr fontId="1"/>
  </si>
  <si>
    <t>表１．４　経常支出（港湾管理費）の内訳</t>
    <rPh sb="10" eb="12">
      <t>コウワン</t>
    </rPh>
    <rPh sb="12" eb="15">
      <t>カンリヒ</t>
    </rPh>
    <phoneticPr fontId="1"/>
  </si>
  <si>
    <t>経常収入（計）に
対する割合</t>
    <rPh sb="0" eb="2">
      <t>ケイジョウ</t>
    </rPh>
    <rPh sb="2" eb="4">
      <t>シュウニュウ</t>
    </rPh>
    <rPh sb="5" eb="6">
      <t>ケイ</t>
    </rPh>
    <phoneticPr fontId="1"/>
  </si>
  <si>
    <t>　①水道代</t>
    <rPh sb="4" eb="5">
      <t>ダイ</t>
    </rPh>
    <phoneticPr fontId="1"/>
  </si>
  <si>
    <t>　③電気代</t>
    <rPh sb="4" eb="5">
      <t>ダイ</t>
    </rPh>
    <phoneticPr fontId="1"/>
  </si>
  <si>
    <t>　⑤灯油代</t>
    <rPh sb="4" eb="5">
      <t>ダイ</t>
    </rPh>
    <phoneticPr fontId="1"/>
  </si>
  <si>
    <t>　①宿泊費・日当</t>
    <rPh sb="4" eb="5">
      <t>ヒ</t>
    </rPh>
    <phoneticPr fontId="1"/>
  </si>
  <si>
    <t>　①ガソリン代</t>
    <rPh sb="6" eb="7">
      <t>ダイ</t>
    </rPh>
    <phoneticPr fontId="1"/>
  </si>
  <si>
    <t>　②軽油代</t>
    <rPh sb="4" eb="5">
      <t>ダイ</t>
    </rPh>
    <phoneticPr fontId="1"/>
  </si>
  <si>
    <t>　③Ａ重油代</t>
    <rPh sb="5" eb="6">
      <t>ダイ</t>
    </rPh>
    <phoneticPr fontId="1"/>
  </si>
  <si>
    <t>（15）図書・新聞代</t>
    <rPh sb="9" eb="10">
      <t>ダイ</t>
    </rPh>
    <phoneticPr fontId="1"/>
  </si>
  <si>
    <t>　②書籍代</t>
    <rPh sb="4" eb="5">
      <t>ダイ</t>
    </rPh>
    <phoneticPr fontId="1"/>
  </si>
  <si>
    <t>荷さばき施設使用料</t>
    <rPh sb="6" eb="9">
      <t>シヨウリョウ</t>
    </rPh>
    <phoneticPr fontId="1"/>
  </si>
  <si>
    <t>（６）保険料</t>
  </si>
  <si>
    <t>　②機械修繕</t>
    <rPh sb="4" eb="6">
      <t>シュウゼン</t>
    </rPh>
    <phoneticPr fontId="1"/>
  </si>
  <si>
    <t>　③自動車修繕</t>
    <rPh sb="5" eb="7">
      <t>シュウゼン</t>
    </rPh>
    <phoneticPr fontId="1"/>
  </si>
  <si>
    <t>　④船舶修繕</t>
    <rPh sb="2" eb="4">
      <t>センパク</t>
    </rPh>
    <rPh sb="4" eb="6">
      <t>シュウゼン</t>
    </rPh>
    <phoneticPr fontId="1"/>
  </si>
  <si>
    <t>　②車両賃借料（リース・レンタル）</t>
    <rPh sb="2" eb="4">
      <t>シャリョウ</t>
    </rPh>
    <rPh sb="4" eb="7">
      <t>チンシャクリョウ</t>
    </rPh>
    <phoneticPr fontId="3"/>
  </si>
  <si>
    <t>　③船舶用船料</t>
    <rPh sb="2" eb="4">
      <t>センパク</t>
    </rPh>
    <rPh sb="4" eb="7">
      <t>ヨウセンリョウ</t>
    </rPh>
    <phoneticPr fontId="3"/>
  </si>
  <si>
    <t>　④電子計算機・関連機器借料</t>
    <rPh sb="2" eb="4">
      <t>デンシ</t>
    </rPh>
    <rPh sb="4" eb="7">
      <t>ケイサンキ</t>
    </rPh>
    <rPh sb="8" eb="10">
      <t>カンレン</t>
    </rPh>
    <rPh sb="10" eb="12">
      <t>キキ</t>
    </rPh>
    <rPh sb="12" eb="14">
      <t>シャクリョウ</t>
    </rPh>
    <phoneticPr fontId="3"/>
  </si>
  <si>
    <t>　⑤事務用機械器具借料</t>
    <rPh sb="2" eb="5">
      <t>ジムヨウ</t>
    </rPh>
    <rPh sb="5" eb="7">
      <t>キカイ</t>
    </rPh>
    <rPh sb="7" eb="9">
      <t>キグ</t>
    </rPh>
    <rPh sb="9" eb="11">
      <t>シャクリョウ</t>
    </rPh>
    <phoneticPr fontId="3"/>
  </si>
  <si>
    <t>（12）荷造運賃</t>
    <rPh sb="4" eb="6">
      <t>ニヅク</t>
    </rPh>
    <phoneticPr fontId="1"/>
  </si>
  <si>
    <t>（17）広告宣伝費</t>
  </si>
  <si>
    <t>（18）労働者派遣費</t>
    <rPh sb="4" eb="7">
      <t>ロウドウシャ</t>
    </rPh>
    <rPh sb="7" eb="10">
      <t>ハケンヒ</t>
    </rPh>
    <phoneticPr fontId="1"/>
  </si>
  <si>
    <t>（19）委託費（市町村への委託を含む）・外注費</t>
    <rPh sb="4" eb="6">
      <t>イタク</t>
    </rPh>
    <rPh sb="6" eb="7">
      <t>ヒ</t>
    </rPh>
    <rPh sb="8" eb="11">
      <t>シチョウソン</t>
    </rPh>
    <rPh sb="13" eb="15">
      <t>イタク</t>
    </rPh>
    <rPh sb="16" eb="17">
      <t>フク</t>
    </rPh>
    <rPh sb="20" eb="23">
      <t>ガイチュウヒ</t>
    </rPh>
    <phoneticPr fontId="1"/>
  </si>
  <si>
    <t>　⑤除草・除雪</t>
    <rPh sb="2" eb="4">
      <t>ジョソウ</t>
    </rPh>
    <rPh sb="5" eb="7">
      <t>ジョセツ</t>
    </rPh>
    <phoneticPr fontId="1"/>
  </si>
  <si>
    <t>　　（うち　用地使用料）</t>
    <rPh sb="6" eb="8">
      <t>ヨウチ</t>
    </rPh>
    <rPh sb="8" eb="11">
      <t>シヨウリョウ</t>
    </rPh>
    <phoneticPr fontId="1"/>
  </si>
  <si>
    <t>　　（うち　施設使用料）</t>
    <rPh sb="6" eb="8">
      <t>シセツ</t>
    </rPh>
    <rPh sb="8" eb="11">
      <t>シヨウリョウ</t>
    </rPh>
    <phoneticPr fontId="1"/>
  </si>
  <si>
    <t>　　（うち　引船使用料）</t>
    <rPh sb="6" eb="7">
      <t>ヒ</t>
    </rPh>
    <rPh sb="7" eb="8">
      <t>フネ</t>
    </rPh>
    <rPh sb="8" eb="11">
      <t>シヨウリョウ</t>
    </rPh>
    <phoneticPr fontId="1"/>
  </si>
  <si>
    <t>　　　（うち　無線電波使用料）</t>
    <rPh sb="7" eb="9">
      <t>ムセン</t>
    </rPh>
    <rPh sb="9" eb="11">
      <t>デンパ</t>
    </rPh>
    <rPh sb="11" eb="14">
      <t>シヨウリョウ</t>
    </rPh>
    <phoneticPr fontId="1"/>
  </si>
  <si>
    <t>　　　（うち　放送受信料）</t>
    <rPh sb="7" eb="9">
      <t>ホウソウ</t>
    </rPh>
    <rPh sb="9" eb="12">
      <t>ジュシンリョウ</t>
    </rPh>
    <phoneticPr fontId="1"/>
  </si>
  <si>
    <t>　　　（うち　ＡＥＤ）</t>
  </si>
  <si>
    <t>　　　（うち　混合油・オイル）</t>
    <rPh sb="7" eb="10">
      <t>コンゴウユ</t>
    </rPh>
    <phoneticPr fontId="1"/>
  </si>
  <si>
    <t>　　　（うち　施設等維持管理）</t>
  </si>
  <si>
    <t>　　　（うち　清掃）</t>
  </si>
  <si>
    <t>　　　（うち　引船）</t>
  </si>
  <si>
    <t>　　　（うち　測量、設計）</t>
  </si>
  <si>
    <t>　　　（うち　薬品薬剤）</t>
  </si>
  <si>
    <t>　　　（うち　負担金、補助金、交付金）</t>
  </si>
  <si>
    <t>　　　（うち　会費）</t>
  </si>
  <si>
    <t>　　　（うち　ＮＡＣＣＳ使用料）</t>
  </si>
  <si>
    <t>　　　（うち　仮設・簡易トイレ）</t>
    <rPh sb="7" eb="9">
      <t>カセツ</t>
    </rPh>
    <phoneticPr fontId="1"/>
  </si>
  <si>
    <t>　　　（うち　士業（弁護士・不動産鑑定）委託）</t>
  </si>
  <si>
    <t>　　（うち　施設使用料）</t>
    <rPh sb="6" eb="8">
      <t>シセツ</t>
    </rPh>
    <rPh sb="8" eb="11">
      <t>シヨウリョウ</t>
    </rPh>
    <phoneticPr fontId="5"/>
  </si>
  <si>
    <t>金　額（千円）</t>
    <rPh sb="0" eb="1">
      <t>キン</t>
    </rPh>
    <rPh sb="2" eb="3">
      <t>ガク</t>
    </rPh>
    <rPh sb="4" eb="6">
      <t>センエン</t>
    </rPh>
    <phoneticPr fontId="5"/>
  </si>
  <si>
    <t>年間経費</t>
    <phoneticPr fontId="5"/>
  </si>
  <si>
    <t>（６）保険料</t>
    <phoneticPr fontId="5"/>
  </si>
  <si>
    <t>（10）修繕費</t>
    <phoneticPr fontId="5"/>
  </si>
  <si>
    <t>　⑤その他</t>
    <rPh sb="4" eb="5">
      <t>タ</t>
    </rPh>
    <phoneticPr fontId="5"/>
  </si>
  <si>
    <t>　①不動産（土地・建物）</t>
    <rPh sb="6" eb="8">
      <t>トチ</t>
    </rPh>
    <rPh sb="9" eb="11">
      <t>タテモノ</t>
    </rPh>
    <phoneticPr fontId="5"/>
  </si>
  <si>
    <t>　②車両賃借料（リース・レンタル）</t>
    <rPh sb="2" eb="4">
      <t>シャリョウ</t>
    </rPh>
    <rPh sb="4" eb="7">
      <t>チンシャクリョウ</t>
    </rPh>
    <phoneticPr fontId="5"/>
  </si>
  <si>
    <t>（12）荷造運賃</t>
    <rPh sb="4" eb="6">
      <t>ニヅク</t>
    </rPh>
    <rPh sb="6" eb="8">
      <t>ウンチン</t>
    </rPh>
    <phoneticPr fontId="5"/>
  </si>
  <si>
    <t>（13）廃棄物処理費</t>
    <phoneticPr fontId="5"/>
  </si>
  <si>
    <t>　④その他</t>
    <phoneticPr fontId="5"/>
  </si>
  <si>
    <t>（18）労働者派遣費</t>
    <rPh sb="4" eb="7">
      <t>ロウドウシャ</t>
    </rPh>
    <rPh sb="7" eb="10">
      <t>ハケンヒ</t>
    </rPh>
    <phoneticPr fontId="5"/>
  </si>
  <si>
    <t>　①情報処理・提供サービス</t>
    <phoneticPr fontId="5"/>
  </si>
  <si>
    <t>　②警備保障サービス</t>
    <phoneticPr fontId="5"/>
  </si>
  <si>
    <t>　③不動産管理サービス</t>
    <phoneticPr fontId="5"/>
  </si>
  <si>
    <t>　④建物サービス</t>
    <phoneticPr fontId="5"/>
  </si>
  <si>
    <t>　⑤除草・除雪</t>
    <rPh sb="2" eb="4">
      <t>ジョソウ</t>
    </rPh>
    <rPh sb="5" eb="7">
      <t>ジョセツ</t>
    </rPh>
    <phoneticPr fontId="5"/>
  </si>
  <si>
    <t>　　　（うち　施設等維持管理）</t>
    <phoneticPr fontId="5"/>
  </si>
  <si>
    <t>（20）備品・消耗品費</t>
    <phoneticPr fontId="5"/>
  </si>
  <si>
    <t>　③金属製家具</t>
    <phoneticPr fontId="5"/>
  </si>
  <si>
    <t>　　　（うち　負担金、補助金、交付金）</t>
    <phoneticPr fontId="5"/>
  </si>
  <si>
    <t>屑・副産物の売却益</t>
    <phoneticPr fontId="5"/>
  </si>
  <si>
    <t>（６）その他プラスチック</t>
    <phoneticPr fontId="5"/>
  </si>
  <si>
    <t>　①水道代</t>
    <rPh sb="4" eb="5">
      <t>ダイ</t>
    </rPh>
    <phoneticPr fontId="5"/>
  </si>
  <si>
    <t>　②下水道代</t>
    <rPh sb="5" eb="6">
      <t>ダイ</t>
    </rPh>
    <phoneticPr fontId="5"/>
  </si>
  <si>
    <t>　③電気代</t>
    <rPh sb="4" eb="5">
      <t>ダイ</t>
    </rPh>
    <phoneticPr fontId="5"/>
  </si>
  <si>
    <t>　④ガス代</t>
    <rPh sb="4" eb="5">
      <t>ダイ</t>
    </rPh>
    <phoneticPr fontId="5"/>
  </si>
  <si>
    <t>　⑤灯油代</t>
    <rPh sb="4" eb="5">
      <t>ダイ</t>
    </rPh>
    <phoneticPr fontId="5"/>
  </si>
  <si>
    <t>　①宿泊費・日当</t>
    <rPh sb="4" eb="5">
      <t>ヒ</t>
    </rPh>
    <phoneticPr fontId="5"/>
  </si>
  <si>
    <t>　②機械修繕</t>
    <rPh sb="4" eb="6">
      <t>シュウゼン</t>
    </rPh>
    <phoneticPr fontId="5"/>
  </si>
  <si>
    <t>　③自動車修繕</t>
    <rPh sb="5" eb="7">
      <t>シュウゼン</t>
    </rPh>
    <phoneticPr fontId="5"/>
  </si>
  <si>
    <t>（12）荷造運賃</t>
    <rPh sb="4" eb="6">
      <t>ニヅク</t>
    </rPh>
    <phoneticPr fontId="5"/>
  </si>
  <si>
    <t>　①ガソリン代</t>
    <rPh sb="6" eb="7">
      <t>ダイ</t>
    </rPh>
    <phoneticPr fontId="5"/>
  </si>
  <si>
    <t>　②軽油代</t>
    <rPh sb="4" eb="5">
      <t>ダイ</t>
    </rPh>
    <phoneticPr fontId="5"/>
  </si>
  <si>
    <t>（15）図書・新聞代</t>
    <rPh sb="9" eb="10">
      <t>ダイ</t>
    </rPh>
    <phoneticPr fontId="5"/>
  </si>
  <si>
    <t>　①新聞代</t>
    <rPh sb="4" eb="5">
      <t>ダイ</t>
    </rPh>
    <phoneticPr fontId="5"/>
  </si>
  <si>
    <t>　②書籍代</t>
    <rPh sb="4" eb="5">
      <t>ダイ</t>
    </rPh>
    <phoneticPr fontId="5"/>
  </si>
  <si>
    <t>（21）その他</t>
    <phoneticPr fontId="5"/>
  </si>
  <si>
    <t>　⑦その他</t>
    <phoneticPr fontId="5"/>
  </si>
  <si>
    <t>　③Ａ重油代</t>
    <rPh sb="5" eb="6">
      <t>ダイ</t>
    </rPh>
    <phoneticPr fontId="5"/>
  </si>
  <si>
    <r>
      <t>（６）</t>
    </r>
    <r>
      <rPr>
        <sz val="11"/>
        <color theme="1"/>
        <rFont val="ＭＳ Ｐゴシック"/>
        <family val="3"/>
        <charset val="128"/>
      </rPr>
      <t>その他プラスチック</t>
    </r>
    <phoneticPr fontId="1"/>
  </si>
  <si>
    <t>（８）その他屑・副産物</t>
    <phoneticPr fontId="1"/>
  </si>
  <si>
    <t>２　漁　港</t>
    <phoneticPr fontId="5"/>
  </si>
  <si>
    <t>表２．１　集計数、漁港数、年間水揚高</t>
    <phoneticPr fontId="5"/>
  </si>
  <si>
    <t>漁港数（港）</t>
  </si>
  <si>
    <t>年間水揚高（トン）</t>
  </si>
  <si>
    <t>表２．２　経常収入</t>
    <phoneticPr fontId="5"/>
  </si>
  <si>
    <t>施設用地使用料</t>
  </si>
  <si>
    <t>表２．３　経常支出（漁港管理費）</t>
    <rPh sb="10" eb="12">
      <t>ギョコウ</t>
    </rPh>
    <rPh sb="12" eb="15">
      <t>カンリヒ</t>
    </rPh>
    <phoneticPr fontId="5"/>
  </si>
  <si>
    <t>表２．４　経常支出（漁港管理費）の内訳</t>
    <rPh sb="10" eb="12">
      <t>ギョコウ</t>
    </rPh>
    <rPh sb="12" eb="15">
      <t>カンリヒ</t>
    </rPh>
    <phoneticPr fontId="5"/>
  </si>
  <si>
    <t>経常支出（計）に対する割合</t>
    <rPh sb="0" eb="2">
      <t>ケイジョウ</t>
    </rPh>
    <rPh sb="2" eb="4">
      <t>シシュツ</t>
    </rPh>
    <rPh sb="5" eb="6">
      <t>ケイ</t>
    </rPh>
    <rPh sb="8" eb="9">
      <t>タイ</t>
    </rPh>
    <phoneticPr fontId="5"/>
  </si>
  <si>
    <t>経常収入（計）に
対する割合</t>
    <rPh sb="0" eb="2">
      <t>ケイジョウ</t>
    </rPh>
    <rPh sb="2" eb="4">
      <t>シュウニュウ</t>
    </rPh>
    <rPh sb="5" eb="6">
      <t>ケイ</t>
    </rPh>
    <phoneticPr fontId="5"/>
  </si>
  <si>
    <t>　　　（うち　NHK受信料）</t>
    <rPh sb="10" eb="13">
      <t>ジュシンリョウ</t>
    </rPh>
    <phoneticPr fontId="5"/>
  </si>
  <si>
    <t>（９）旅費・交通費</t>
    <phoneticPr fontId="5"/>
  </si>
  <si>
    <t>　④船舶修繕</t>
    <rPh sb="2" eb="4">
      <t>センパク</t>
    </rPh>
    <rPh sb="4" eb="6">
      <t>シュウゼン</t>
    </rPh>
    <phoneticPr fontId="5"/>
  </si>
  <si>
    <t>　①不動産（土地・建物）</t>
    <rPh sb="2" eb="5">
      <t>フドウサン</t>
    </rPh>
    <rPh sb="6" eb="8">
      <t>トチ</t>
    </rPh>
    <rPh sb="9" eb="11">
      <t>タテモノ</t>
    </rPh>
    <phoneticPr fontId="8"/>
  </si>
  <si>
    <t>　②車両賃借料（リース・レンタル）</t>
    <rPh sb="2" eb="4">
      <t>シャリョウ</t>
    </rPh>
    <rPh sb="4" eb="7">
      <t>チンシャクリョウ</t>
    </rPh>
    <phoneticPr fontId="8"/>
  </si>
  <si>
    <t>　③船舶用船料</t>
    <rPh sb="2" eb="4">
      <t>センパク</t>
    </rPh>
    <rPh sb="4" eb="7">
      <t>ヨウセンリョウ</t>
    </rPh>
    <phoneticPr fontId="8"/>
  </si>
  <si>
    <t>　④電子計算機・関連機器借料</t>
    <rPh sb="2" eb="4">
      <t>デンシ</t>
    </rPh>
    <rPh sb="4" eb="7">
      <t>ケイサンキ</t>
    </rPh>
    <rPh sb="8" eb="10">
      <t>カンレン</t>
    </rPh>
    <rPh sb="10" eb="12">
      <t>キキ</t>
    </rPh>
    <rPh sb="12" eb="14">
      <t>シャクリョウ</t>
    </rPh>
    <phoneticPr fontId="8"/>
  </si>
  <si>
    <t>　⑤事務用機械器具借料</t>
    <rPh sb="2" eb="5">
      <t>ジムヨウ</t>
    </rPh>
    <rPh sb="5" eb="7">
      <t>キカイ</t>
    </rPh>
    <rPh sb="7" eb="9">
      <t>キグ</t>
    </rPh>
    <rPh sb="9" eb="11">
      <t>シャクリョウ</t>
    </rPh>
    <phoneticPr fontId="8"/>
  </si>
  <si>
    <t>　⑥産業用機械器具借料</t>
    <rPh sb="2" eb="5">
      <t>サンギョウヨウ</t>
    </rPh>
    <rPh sb="5" eb="7">
      <t>キカイ</t>
    </rPh>
    <phoneticPr fontId="8"/>
  </si>
  <si>
    <t>　　　（うち　暖房用燃料）</t>
    <rPh sb="7" eb="10">
      <t>ダンボウヨウ</t>
    </rPh>
    <rPh sb="10" eb="12">
      <t>ネンリョウ</t>
    </rPh>
    <phoneticPr fontId="5"/>
  </si>
  <si>
    <t>（17）広告宣伝費</t>
    <phoneticPr fontId="5"/>
  </si>
  <si>
    <t>（19）委託費（市町村への委託を含む）・外注費</t>
    <rPh sb="4" eb="6">
      <t>イタク</t>
    </rPh>
    <rPh sb="6" eb="7">
      <t>ヒ</t>
    </rPh>
    <rPh sb="8" eb="11">
      <t>シチョウソン</t>
    </rPh>
    <rPh sb="13" eb="15">
      <t>イタク</t>
    </rPh>
    <rPh sb="16" eb="17">
      <t>フク</t>
    </rPh>
    <rPh sb="20" eb="23">
      <t>ガイチュウヒ</t>
    </rPh>
    <phoneticPr fontId="5"/>
  </si>
  <si>
    <t>　　　（うち　施設管理）</t>
    <rPh sb="7" eb="9">
      <t>シセツ</t>
    </rPh>
    <rPh sb="9" eb="11">
      <t>カンリ</t>
    </rPh>
    <phoneticPr fontId="5"/>
  </si>
  <si>
    <t>　　　（うち　凍結防止剤）</t>
    <rPh sb="7" eb="9">
      <t>トウケツ</t>
    </rPh>
    <rPh sb="9" eb="12">
      <t>ボウシザイ</t>
    </rPh>
    <phoneticPr fontId="5"/>
  </si>
  <si>
    <t>　　　（うち　負担金）</t>
    <rPh sb="7" eb="10">
      <t>フタンキン</t>
    </rPh>
    <phoneticPr fontId="5"/>
  </si>
  <si>
    <t>表２．６　屑・副産物の売却益</t>
    <phoneticPr fontId="5"/>
  </si>
  <si>
    <t>表２．７　売却した屑・副産物（複数回答）</t>
    <phoneticPr fontId="5"/>
  </si>
  <si>
    <t>（８）その他屑・副産物</t>
    <phoneticPr fontId="5"/>
  </si>
  <si>
    <t>３　空　港</t>
    <phoneticPr fontId="5"/>
  </si>
  <si>
    <t>表３．１　集計数、空港・ヘリポート数、年間着陸回数</t>
    <phoneticPr fontId="5"/>
  </si>
  <si>
    <t>空港・ヘリポート数（港）</t>
  </si>
  <si>
    <t>年間着陸回数（回）</t>
  </si>
  <si>
    <t>表３．２　経常収入</t>
    <phoneticPr fontId="5"/>
  </si>
  <si>
    <t>着陸料</t>
  </si>
  <si>
    <t>　　（うち　施設使用料）</t>
    <phoneticPr fontId="5"/>
  </si>
  <si>
    <t>　　（うち　用地使用料）</t>
    <phoneticPr fontId="5"/>
  </si>
  <si>
    <t>表３．３　経常支出（空港管理費）</t>
    <rPh sb="10" eb="12">
      <t>クウコウ</t>
    </rPh>
    <rPh sb="12" eb="15">
      <t>カンリヒ</t>
    </rPh>
    <phoneticPr fontId="5"/>
  </si>
  <si>
    <t>表３．４　経常支出（空港管理費）の内訳</t>
    <rPh sb="10" eb="12">
      <t>クウコウ</t>
    </rPh>
    <rPh sb="12" eb="15">
      <t>カンリヒ</t>
    </rPh>
    <phoneticPr fontId="5"/>
  </si>
  <si>
    <t>経常支出（計）
に対する割合</t>
    <rPh sb="0" eb="2">
      <t>ケイジョウ</t>
    </rPh>
    <rPh sb="2" eb="4">
      <t>シシュツ</t>
    </rPh>
    <rPh sb="5" eb="6">
      <t>ケイ</t>
    </rPh>
    <rPh sb="9" eb="10">
      <t>タイ</t>
    </rPh>
    <rPh sb="12" eb="14">
      <t>ワリアイ</t>
    </rPh>
    <phoneticPr fontId="5"/>
  </si>
  <si>
    <t>経常収入（計）
に対する割合</t>
    <rPh sb="0" eb="2">
      <t>ケイジョウ</t>
    </rPh>
    <rPh sb="2" eb="4">
      <t>シュウニュウ</t>
    </rPh>
    <rPh sb="5" eb="6">
      <t>ケイ</t>
    </rPh>
    <rPh sb="9" eb="10">
      <t>タイ</t>
    </rPh>
    <rPh sb="12" eb="14">
      <t>ワリアイ</t>
    </rPh>
    <phoneticPr fontId="5"/>
  </si>
  <si>
    <t>　⑤その他</t>
    <phoneticPr fontId="5"/>
  </si>
  <si>
    <t>　　　（うち　無線電波使用料）</t>
    <phoneticPr fontId="5"/>
  </si>
  <si>
    <t>　①建設補修</t>
    <phoneticPr fontId="5"/>
  </si>
  <si>
    <t>　　　（うち　エプロン、キャノピー）</t>
    <phoneticPr fontId="5"/>
  </si>
  <si>
    <t>　③電子計算機・関連機器借料</t>
    <rPh sb="2" eb="4">
      <t>デンシ</t>
    </rPh>
    <rPh sb="4" eb="7">
      <t>ケイサンキ</t>
    </rPh>
    <rPh sb="8" eb="10">
      <t>カンレン</t>
    </rPh>
    <rPh sb="10" eb="12">
      <t>キキ</t>
    </rPh>
    <rPh sb="12" eb="14">
      <t>シャクリョウ</t>
    </rPh>
    <phoneticPr fontId="8"/>
  </si>
  <si>
    <t>　④事務用機械器具借料</t>
    <rPh sb="2" eb="5">
      <t>ジムヨウ</t>
    </rPh>
    <rPh sb="5" eb="7">
      <t>キカイ</t>
    </rPh>
    <rPh sb="7" eb="9">
      <t>キグ</t>
    </rPh>
    <rPh sb="9" eb="11">
      <t>シャクリョウ</t>
    </rPh>
    <phoneticPr fontId="8"/>
  </si>
  <si>
    <t>　⑤産業用機械器具借料</t>
    <rPh sb="2" eb="5">
      <t>サンギョウヨウ</t>
    </rPh>
    <rPh sb="5" eb="7">
      <t>キカイ</t>
    </rPh>
    <phoneticPr fontId="8"/>
  </si>
  <si>
    <t>　　　（うち　監視用カメラ）</t>
    <rPh sb="7" eb="10">
      <t>カンシヨウ</t>
    </rPh>
    <phoneticPr fontId="5"/>
  </si>
  <si>
    <t>（12）荷造運賃</t>
    <phoneticPr fontId="5"/>
  </si>
  <si>
    <t>　③ジェット燃料油代</t>
    <rPh sb="9" eb="10">
      <t>ダイ</t>
    </rPh>
    <phoneticPr fontId="5"/>
  </si>
  <si>
    <t>　④Ａ重油代</t>
    <rPh sb="5" eb="6">
      <t>ダイ</t>
    </rPh>
    <phoneticPr fontId="5"/>
  </si>
  <si>
    <t>　　　（うち　灯油）</t>
    <rPh sb="7" eb="9">
      <t>トウユ</t>
    </rPh>
    <phoneticPr fontId="5"/>
  </si>
  <si>
    <t>　　　（うち　設計・測量）</t>
    <phoneticPr fontId="5"/>
  </si>
  <si>
    <t>　　　（うち　融雪剤等除雪用具）</t>
    <rPh sb="7" eb="10">
      <t>ユウセツザイ</t>
    </rPh>
    <rPh sb="10" eb="11">
      <t>トウ</t>
    </rPh>
    <rPh sb="13" eb="15">
      <t>ヨウグ</t>
    </rPh>
    <phoneticPr fontId="5"/>
  </si>
  <si>
    <t>　　　（うち　車両購入）</t>
    <rPh sb="7" eb="11">
      <t>シャリョウコウニュウ</t>
    </rPh>
    <phoneticPr fontId="5"/>
  </si>
  <si>
    <t>　　　（うち　手数料）</t>
    <rPh sb="7" eb="10">
      <t>テスウリョウ</t>
    </rPh>
    <phoneticPr fontId="5"/>
  </si>
  <si>
    <t>表３．５　屑・副産物の売却益</t>
    <phoneticPr fontId="5"/>
  </si>
  <si>
    <t>表３．６　売却した屑・副産物（複数回答）</t>
    <phoneticPr fontId="5"/>
  </si>
  <si>
    <t>４　有料駐車場</t>
    <phoneticPr fontId="5"/>
  </si>
  <si>
    <t>表４．１　集計数、駐車場数、駐車可能台数</t>
    <phoneticPr fontId="5"/>
  </si>
  <si>
    <t>駐車場数（か所）</t>
  </si>
  <si>
    <t>駐車可能台数（台）</t>
  </si>
  <si>
    <t>表４．２　経常収入</t>
    <phoneticPr fontId="5"/>
  </si>
  <si>
    <t>駐車料</t>
  </si>
  <si>
    <t>　　（うち　雑収入　 ）</t>
    <rPh sb="6" eb="7">
      <t>ザツ</t>
    </rPh>
    <rPh sb="7" eb="9">
      <t>シュウニュウ</t>
    </rPh>
    <phoneticPr fontId="5"/>
  </si>
  <si>
    <t>（</t>
    <phoneticPr fontId="5"/>
  </si>
  <si>
    <t>表４．３　利用車両の車種別構成比</t>
    <phoneticPr fontId="5"/>
  </si>
  <si>
    <t>車　　種</t>
  </si>
  <si>
    <t>構成比（％）</t>
  </si>
  <si>
    <t>営業用　貨物車</t>
  </si>
  <si>
    <t>営業用　バス</t>
  </si>
  <si>
    <t>営業用　乗用車</t>
  </si>
  <si>
    <t>自家用　貨物車</t>
  </si>
  <si>
    <t>自家用　バス</t>
  </si>
  <si>
    <t>自家用　乗用車</t>
  </si>
  <si>
    <t>表４．４　経常支出（有料駐車場管理費）</t>
    <rPh sb="10" eb="12">
      <t>ユウリョウ</t>
    </rPh>
    <rPh sb="12" eb="15">
      <t>チュウシャジョウ</t>
    </rPh>
    <rPh sb="15" eb="18">
      <t>カンリヒ</t>
    </rPh>
    <phoneticPr fontId="5"/>
  </si>
  <si>
    <t>表４．５　経常支出（有料駐車場管理費）の内訳</t>
    <rPh sb="10" eb="12">
      <t>ユウリョウ</t>
    </rPh>
    <rPh sb="12" eb="15">
      <t>チュウシャジョウ</t>
    </rPh>
    <rPh sb="15" eb="18">
      <t>カンリヒ</t>
    </rPh>
    <phoneticPr fontId="5"/>
  </si>
  <si>
    <t>　⑥その他</t>
    <rPh sb="4" eb="5">
      <t>タ</t>
    </rPh>
    <phoneticPr fontId="5"/>
  </si>
  <si>
    <t>　　　（うち　NHK、テレビ受信料）</t>
    <rPh sb="14" eb="17">
      <t>ジュシンリョウ</t>
    </rPh>
    <phoneticPr fontId="5"/>
  </si>
  <si>
    <t>　　　（うち　維持補修費）</t>
    <rPh sb="7" eb="9">
      <t>イジ</t>
    </rPh>
    <rPh sb="9" eb="12">
      <t>ホシュウヒ</t>
    </rPh>
    <phoneticPr fontId="5"/>
  </si>
  <si>
    <t>　　　（うち　AED）</t>
    <phoneticPr fontId="5"/>
  </si>
  <si>
    <t>（16）印刷・製本費</t>
    <phoneticPr fontId="5"/>
  </si>
  <si>
    <r>
      <t>（19）</t>
    </r>
    <r>
      <rPr>
        <sz val="7"/>
        <color theme="1"/>
        <rFont val="ＭＳ Ｐゴシック"/>
        <family val="3"/>
        <charset val="128"/>
      </rPr>
      <t>委託費（市町村への委託を含む）・外注費</t>
    </r>
    <rPh sb="4" eb="6">
      <t>イタク</t>
    </rPh>
    <rPh sb="6" eb="7">
      <t>ヒ</t>
    </rPh>
    <rPh sb="8" eb="11">
      <t>シチョウソン</t>
    </rPh>
    <rPh sb="13" eb="15">
      <t>イタク</t>
    </rPh>
    <rPh sb="16" eb="17">
      <t>フク</t>
    </rPh>
    <rPh sb="20" eb="23">
      <t>ガイチュウヒ</t>
    </rPh>
    <phoneticPr fontId="5"/>
  </si>
  <si>
    <t>　⑥衛生検査・消毒</t>
    <phoneticPr fontId="5"/>
  </si>
  <si>
    <t>　　　（うち　管理業務委託）</t>
    <rPh sb="7" eb="9">
      <t>カンリ</t>
    </rPh>
    <rPh sb="9" eb="11">
      <t>ギョウム</t>
    </rPh>
    <rPh sb="11" eb="13">
      <t>イタク</t>
    </rPh>
    <phoneticPr fontId="5"/>
  </si>
  <si>
    <t>　⑥駐車券材料費</t>
    <phoneticPr fontId="5"/>
  </si>
  <si>
    <t>　　　（うち　衛生・清掃用品）</t>
    <rPh sb="7" eb="9">
      <t>エイセイ</t>
    </rPh>
    <rPh sb="10" eb="12">
      <t>セイソウ</t>
    </rPh>
    <rPh sb="12" eb="14">
      <t>ヨウヒン</t>
    </rPh>
    <phoneticPr fontId="5"/>
  </si>
  <si>
    <t>表４．６　屑・副産物の売却益</t>
    <phoneticPr fontId="5"/>
  </si>
  <si>
    <t>表３．７　売却した屑・副産物（複数回答）</t>
    <phoneticPr fontId="5"/>
  </si>
  <si>
    <t>５　有料道路</t>
    <rPh sb="2" eb="4">
      <t>ユウリョウ</t>
    </rPh>
    <rPh sb="4" eb="6">
      <t>ドウロ</t>
    </rPh>
    <phoneticPr fontId="5"/>
  </si>
  <si>
    <t>表５．１　集計数、有料道路数、有料道路延長、年間通行台数</t>
    <rPh sb="9" eb="11">
      <t>ユウリョウ</t>
    </rPh>
    <rPh sb="11" eb="13">
      <t>ドウロ</t>
    </rPh>
    <rPh sb="13" eb="14">
      <t>スウ</t>
    </rPh>
    <rPh sb="15" eb="17">
      <t>ユウリョウ</t>
    </rPh>
    <rPh sb="17" eb="19">
      <t>ドウロ</t>
    </rPh>
    <rPh sb="19" eb="21">
      <t>エンチョウ</t>
    </rPh>
    <rPh sb="22" eb="24">
      <t>ネンカン</t>
    </rPh>
    <rPh sb="24" eb="26">
      <t>ツウコウ</t>
    </rPh>
    <rPh sb="26" eb="28">
      <t>ダイスウ</t>
    </rPh>
    <phoneticPr fontId="5"/>
  </si>
  <si>
    <t>有料道路数（路線）</t>
    <rPh sb="0" eb="2">
      <t>ユウリョウ</t>
    </rPh>
    <rPh sb="2" eb="4">
      <t>ドウロ</t>
    </rPh>
    <rPh sb="4" eb="5">
      <t>スウ</t>
    </rPh>
    <rPh sb="6" eb="8">
      <t>ロセン</t>
    </rPh>
    <phoneticPr fontId="5"/>
  </si>
  <si>
    <t>有料道路延長（㎞）</t>
    <rPh sb="0" eb="2">
      <t>ユウリョウ</t>
    </rPh>
    <rPh sb="2" eb="4">
      <t>ドウロ</t>
    </rPh>
    <rPh sb="4" eb="6">
      <t>エンチョウ</t>
    </rPh>
    <phoneticPr fontId="5"/>
  </si>
  <si>
    <t>年間通行台数（台）</t>
    <rPh sb="0" eb="2">
      <t>ネンカン</t>
    </rPh>
    <rPh sb="2" eb="4">
      <t>ツウコウ</t>
    </rPh>
    <rPh sb="4" eb="6">
      <t>ダイスウ</t>
    </rPh>
    <rPh sb="7" eb="8">
      <t>ダイ</t>
    </rPh>
    <phoneticPr fontId="5"/>
  </si>
  <si>
    <t>表５．２　経常収入</t>
    <phoneticPr fontId="5"/>
  </si>
  <si>
    <t>有料道路収入</t>
    <rPh sb="0" eb="2">
      <t>ユウリョウ</t>
    </rPh>
    <rPh sb="2" eb="4">
      <t>ドウロ</t>
    </rPh>
    <rPh sb="4" eb="6">
      <t>シュウニュウ</t>
    </rPh>
    <phoneticPr fontId="5"/>
  </si>
  <si>
    <t>　　（うち　負担金）</t>
    <rPh sb="6" eb="9">
      <t>フタンキン</t>
    </rPh>
    <phoneticPr fontId="5"/>
  </si>
  <si>
    <t>表５．３　経常支出（有料道路管理費）</t>
    <rPh sb="10" eb="12">
      <t>ユウリョウ</t>
    </rPh>
    <rPh sb="12" eb="14">
      <t>ドウロ</t>
    </rPh>
    <rPh sb="14" eb="17">
      <t>カンリヒ</t>
    </rPh>
    <phoneticPr fontId="5"/>
  </si>
  <si>
    <t>表５．４　経常支出（有料道路管理費）の内訳</t>
    <rPh sb="10" eb="12">
      <t>ユウリョウ</t>
    </rPh>
    <rPh sb="12" eb="14">
      <t>ドウロ</t>
    </rPh>
    <rPh sb="14" eb="17">
      <t>カンリヒ</t>
    </rPh>
    <phoneticPr fontId="5"/>
  </si>
  <si>
    <t>　　　（うち　ＮＨＫ受信料）</t>
    <phoneticPr fontId="5"/>
  </si>
  <si>
    <t>　④その他</t>
    <rPh sb="4" eb="5">
      <t>タ</t>
    </rPh>
    <phoneticPr fontId="5"/>
  </si>
  <si>
    <t>　③電子計算機・関連機器借料</t>
    <rPh sb="2" eb="4">
      <t>デンシ</t>
    </rPh>
    <rPh sb="4" eb="7">
      <t>ケイサンキ</t>
    </rPh>
    <rPh sb="8" eb="10">
      <t>カンレン</t>
    </rPh>
    <rPh sb="10" eb="12">
      <t>キキ</t>
    </rPh>
    <rPh sb="12" eb="14">
      <t>シャクリョウ</t>
    </rPh>
    <phoneticPr fontId="12"/>
  </si>
  <si>
    <t>　④事務用機械器具借料</t>
    <rPh sb="2" eb="5">
      <t>ジムヨウ</t>
    </rPh>
    <rPh sb="5" eb="7">
      <t>キカイ</t>
    </rPh>
    <rPh sb="7" eb="9">
      <t>キグ</t>
    </rPh>
    <rPh sb="9" eb="11">
      <t>シャクリョウ</t>
    </rPh>
    <phoneticPr fontId="12"/>
  </si>
  <si>
    <t>　⑤産業用機械器具借料</t>
    <rPh sb="2" eb="5">
      <t>サンギョウヨウ</t>
    </rPh>
    <rPh sb="5" eb="7">
      <t>キカイ</t>
    </rPh>
    <phoneticPr fontId="12"/>
  </si>
  <si>
    <t>　⑥その他</t>
    <phoneticPr fontId="5"/>
  </si>
  <si>
    <t>　　　（うち　その他燃料）</t>
    <rPh sb="9" eb="10">
      <t>タ</t>
    </rPh>
    <rPh sb="10" eb="12">
      <t>ネンリョウ</t>
    </rPh>
    <phoneticPr fontId="5"/>
  </si>
  <si>
    <t>（18）労働者派遣費</t>
    <rPh sb="4" eb="7">
      <t>ロウドウシャ</t>
    </rPh>
    <rPh sb="7" eb="9">
      <t>ハケン</t>
    </rPh>
    <rPh sb="9" eb="10">
      <t>ヒ</t>
    </rPh>
    <phoneticPr fontId="5"/>
  </si>
  <si>
    <r>
      <t>（19）</t>
    </r>
    <r>
      <rPr>
        <sz val="9"/>
        <color theme="1"/>
        <rFont val="ＭＳ Ｐゴシック"/>
        <family val="3"/>
        <charset val="128"/>
      </rPr>
      <t>委託費（市町村への委託を含む）・外注費</t>
    </r>
    <phoneticPr fontId="5"/>
  </si>
  <si>
    <t>　　　（うち　料金徴収業務）</t>
    <phoneticPr fontId="5"/>
  </si>
  <si>
    <t>　　　（うち　道路維持管理）</t>
    <rPh sb="7" eb="13">
      <t>ドウロイジカンリ</t>
    </rPh>
    <phoneticPr fontId="5"/>
  </si>
  <si>
    <t>　　　（うち　機器等保守管理）</t>
    <phoneticPr fontId="5"/>
  </si>
  <si>
    <t>　　　（うち　回数券販売業務）</t>
    <rPh sb="12" eb="14">
      <t>ギョウム</t>
    </rPh>
    <phoneticPr fontId="5"/>
  </si>
  <si>
    <t>　　　（うち　金融手数料）</t>
    <phoneticPr fontId="5"/>
  </si>
  <si>
    <t>　　　（うち　会計士等委託料）</t>
    <rPh sb="11" eb="13">
      <t>イタク</t>
    </rPh>
    <phoneticPr fontId="5"/>
  </si>
  <si>
    <t>　　　（うち　凍結防止剤、融雪剤）</t>
    <phoneticPr fontId="5"/>
  </si>
  <si>
    <t>　　　（うち　各種手数料）</t>
    <rPh sb="7" eb="9">
      <t>カクシュ</t>
    </rPh>
    <rPh sb="9" eb="12">
      <t>テスウリョウ</t>
    </rPh>
    <phoneticPr fontId="5"/>
  </si>
  <si>
    <t>表５．５　屑・副産物の売却益</t>
    <phoneticPr fontId="5"/>
  </si>
  <si>
    <t>表５．６　売却した屑・副産物（複数回答）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</si>
</sst>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 ;[Red]\-#,##0\ "/>
    <numFmt numFmtId="177" formatCode="0_ "/>
    <numFmt numFmtId="178" formatCode="#,##0.000000_ ;[Red]\-#,##0.000000\ "/>
    <numFmt numFmtId="179" formatCode="0.0"/>
    <numFmt numFmtId="180" formatCode="0.000000_ ;[Red]\-0.000000\ "/>
    <numFmt numFmtId="181" formatCode="#,##0.0_ ;[Red]\-#,##0.0\ "/>
    <numFmt numFmtId="182" formatCode="0.0_ "/>
  </numFmts>
  <fonts count="15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color theme="1"/>
      <name val="ＭＳ Ｐゴシック"/>
      <family val="3"/>
    </font>
    <font>
      <b/>
      <sz val="15"/>
      <color theme="3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sz val="7.5"/>
      <name val="ＭＳ Ｐゴシック"/>
      <family val="3"/>
      <charset val="128"/>
    </font>
    <font>
      <sz val="11"/>
      <name val="ＭＳ Ｐゴシック"/>
      <family val="3"/>
    </font>
    <font>
      <sz val="10"/>
      <color theme="1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</cellStyleXfs>
  <cellXfs count="235">
    <xf numFmtId="0" fontId="0" fillId="0" borderId="0" xfId="0">
      <alignment vertical="center"/>
    </xf>
    <xf numFmtId="0" fontId="2" fillId="0" borderId="7" xfId="0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38" fontId="2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>
      <alignment vertical="center"/>
    </xf>
    <xf numFmtId="176" fontId="2" fillId="0" borderId="12" xfId="0" applyNumberFormat="1" applyFont="1" applyFill="1" applyBorder="1">
      <alignment vertical="center"/>
    </xf>
    <xf numFmtId="0" fontId="2" fillId="0" borderId="3" xfId="0" applyFont="1" applyFill="1" applyBorder="1">
      <alignment vertical="center"/>
    </xf>
    <xf numFmtId="176" fontId="2" fillId="0" borderId="11" xfId="0" applyNumberFormat="1" applyFont="1" applyFill="1" applyBorder="1">
      <alignment vertical="center"/>
    </xf>
    <xf numFmtId="0" fontId="2" fillId="0" borderId="4" xfId="0" applyFont="1" applyFill="1" applyBorder="1">
      <alignment vertical="center"/>
    </xf>
    <xf numFmtId="176" fontId="2" fillId="0" borderId="13" xfId="0" applyNumberFormat="1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2" fillId="0" borderId="8" xfId="0" applyNumberFormat="1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0" fillId="0" borderId="7" xfId="0" applyFill="1" applyBorder="1">
      <alignment vertical="center"/>
    </xf>
    <xf numFmtId="0" fontId="6" fillId="0" borderId="0" xfId="0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0" fillId="0" borderId="0" xfId="0" applyNumberFormat="1" applyFill="1" applyBorder="1">
      <alignment vertical="center"/>
    </xf>
    <xf numFmtId="0" fontId="6" fillId="0" borderId="14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176" fontId="0" fillId="0" borderId="8" xfId="0" applyNumberForma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2" fillId="0" borderId="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9" xfId="0" applyFill="1" applyBorder="1">
      <alignment vertical="center"/>
    </xf>
    <xf numFmtId="178" fontId="0" fillId="0" borderId="9" xfId="0" applyNumberFormat="1" applyFill="1" applyBorder="1">
      <alignment vertical="center"/>
    </xf>
    <xf numFmtId="0" fontId="0" fillId="0" borderId="2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0" xfId="0" applyFont="1" applyFill="1">
      <alignment vertical="center"/>
    </xf>
    <xf numFmtId="0" fontId="0" fillId="0" borderId="9" xfId="0" applyFont="1" applyFill="1" applyBorder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ont="1" applyFill="1" applyBorder="1">
      <alignment vertical="center"/>
    </xf>
    <xf numFmtId="176" fontId="2" fillId="0" borderId="10" xfId="0" applyNumberFormat="1" applyFont="1" applyFill="1" applyBorder="1">
      <alignment vertical="center"/>
    </xf>
    <xf numFmtId="0" fontId="2" fillId="0" borderId="13" xfId="0" applyFont="1" applyFill="1" applyBorder="1">
      <alignment vertical="center"/>
    </xf>
    <xf numFmtId="0" fontId="2" fillId="0" borderId="10" xfId="0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0" fillId="0" borderId="10" xfId="0" applyFont="1" applyFill="1" applyBorder="1">
      <alignment vertical="center"/>
    </xf>
    <xf numFmtId="178" fontId="0" fillId="0" borderId="10" xfId="0" applyNumberFormat="1" applyFont="1" applyFill="1" applyBorder="1">
      <alignment vertical="center"/>
    </xf>
    <xf numFmtId="0" fontId="0" fillId="0" borderId="4" xfId="0" applyFill="1" applyBorder="1">
      <alignment vertical="center"/>
    </xf>
    <xf numFmtId="178" fontId="2" fillId="0" borderId="10" xfId="0" applyNumberFormat="1" applyFont="1" applyFill="1" applyBorder="1">
      <alignment vertical="center"/>
    </xf>
    <xf numFmtId="178" fontId="0" fillId="0" borderId="10" xfId="0" applyNumberFormat="1" applyFill="1" applyBorder="1">
      <alignment vertical="center"/>
    </xf>
    <xf numFmtId="177" fontId="0" fillId="0" borderId="0" xfId="0" applyNumberFormat="1" applyFill="1">
      <alignment vertical="center"/>
    </xf>
    <xf numFmtId="178" fontId="2" fillId="0" borderId="0" xfId="0" applyNumberFormat="1" applyFont="1" applyFill="1" applyBorder="1">
      <alignment vertical="center"/>
    </xf>
    <xf numFmtId="178" fontId="2" fillId="0" borderId="8" xfId="0" applyNumberFormat="1" applyFont="1" applyFill="1" applyBorder="1">
      <alignment vertical="center"/>
    </xf>
    <xf numFmtId="178" fontId="0" fillId="0" borderId="8" xfId="0" applyNumberFormat="1" applyFont="1" applyFill="1" applyBorder="1">
      <alignment vertical="center"/>
    </xf>
    <xf numFmtId="176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4" xfId="0" applyFont="1" applyFill="1" applyBorder="1" applyAlignment="1">
      <alignment horizontal="center" vertical="center"/>
    </xf>
    <xf numFmtId="178" fontId="2" fillId="0" borderId="0" xfId="0" applyNumberFormat="1" applyFont="1" applyFill="1">
      <alignment vertical="center"/>
    </xf>
    <xf numFmtId="0" fontId="6" fillId="0" borderId="7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0" xfId="1" applyFont="1" applyFill="1">
      <alignment vertical="center"/>
    </xf>
    <xf numFmtId="38" fontId="6" fillId="0" borderId="0" xfId="1" applyNumberFormat="1" applyFont="1" applyFill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9" xfId="1" applyFont="1" applyFill="1" applyBorder="1">
      <alignment vertical="center"/>
    </xf>
    <xf numFmtId="38" fontId="6" fillId="0" borderId="9" xfId="2" applyFont="1" applyFill="1" applyBorder="1">
      <alignment vertical="center"/>
    </xf>
    <xf numFmtId="0" fontId="6" fillId="0" borderId="12" xfId="1" applyFont="1" applyFill="1" applyBorder="1">
      <alignment vertical="center"/>
    </xf>
    <xf numFmtId="0" fontId="6" fillId="0" borderId="3" xfId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38" fontId="6" fillId="0" borderId="8" xfId="2" applyFont="1" applyFill="1" applyBorder="1">
      <alignment vertical="center"/>
    </xf>
    <xf numFmtId="0" fontId="6" fillId="0" borderId="4" xfId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0" fontId="6" fillId="0" borderId="10" xfId="1" applyFont="1" applyFill="1" applyBorder="1">
      <alignment vertical="center"/>
    </xf>
    <xf numFmtId="38" fontId="6" fillId="0" borderId="10" xfId="2" applyFont="1" applyFill="1" applyBorder="1">
      <alignment vertical="center"/>
    </xf>
    <xf numFmtId="0" fontId="6" fillId="0" borderId="13" xfId="1" applyFont="1" applyFill="1" applyBorder="1">
      <alignment vertical="center"/>
    </xf>
    <xf numFmtId="0" fontId="6" fillId="0" borderId="8" xfId="1" applyFont="1" applyFill="1" applyBorder="1">
      <alignment vertical="center"/>
    </xf>
    <xf numFmtId="0" fontId="6" fillId="0" borderId="7" xfId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6" fillId="0" borderId="0" xfId="2" applyFont="1" applyFill="1" applyBorder="1">
      <alignment vertical="center"/>
    </xf>
    <xf numFmtId="0" fontId="6" fillId="0" borderId="0" xfId="1" applyFont="1" applyFill="1" applyBorder="1">
      <alignment vertical="center"/>
    </xf>
    <xf numFmtId="0" fontId="6" fillId="0" borderId="14" xfId="1" applyFont="1" applyFill="1" applyBorder="1">
      <alignment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1" xfId="1" applyFont="1" applyFill="1" applyBorder="1">
      <alignment vertical="center"/>
    </xf>
    <xf numFmtId="178" fontId="6" fillId="0" borderId="9" xfId="1" applyNumberFormat="1" applyFont="1" applyFill="1" applyBorder="1">
      <alignment vertical="center"/>
    </xf>
    <xf numFmtId="178" fontId="6" fillId="0" borderId="0" xfId="1" applyNumberFormat="1" applyFont="1" applyFill="1" applyBorder="1">
      <alignment vertical="center"/>
    </xf>
    <xf numFmtId="178" fontId="6" fillId="0" borderId="10" xfId="1" applyNumberFormat="1" applyFont="1" applyFill="1" applyBorder="1">
      <alignment vertical="center"/>
    </xf>
    <xf numFmtId="0" fontId="9" fillId="0" borderId="7" xfId="1" applyFont="1" applyFill="1" applyBorder="1">
      <alignment vertical="center"/>
    </xf>
    <xf numFmtId="178" fontId="6" fillId="0" borderId="8" xfId="1" applyNumberFormat="1" applyFont="1" applyFill="1" applyBorder="1">
      <alignment vertical="center"/>
    </xf>
    <xf numFmtId="0" fontId="6" fillId="0" borderId="0" xfId="1" applyFont="1" applyFill="1" applyBorder="1" applyAlignment="1">
      <alignment horizontal="center" vertical="center"/>
    </xf>
    <xf numFmtId="176" fontId="6" fillId="0" borderId="0" xfId="1" applyNumberFormat="1" applyFont="1" applyFill="1">
      <alignment vertical="center"/>
    </xf>
    <xf numFmtId="0" fontId="6" fillId="0" borderId="6" xfId="1" applyFont="1" applyFill="1" applyBorder="1">
      <alignment vertical="center"/>
    </xf>
    <xf numFmtId="176" fontId="9" fillId="0" borderId="9" xfId="1" applyNumberFormat="1" applyFont="1" applyFill="1" applyBorder="1">
      <alignment vertical="center"/>
    </xf>
    <xf numFmtId="176" fontId="9" fillId="0" borderId="0" xfId="1" applyNumberFormat="1" applyFont="1" applyFill="1" applyBorder="1">
      <alignment vertical="center"/>
    </xf>
    <xf numFmtId="0" fontId="9" fillId="0" borderId="4" xfId="1" applyFont="1" applyFill="1" applyBorder="1">
      <alignment vertical="center"/>
    </xf>
    <xf numFmtId="0" fontId="9" fillId="0" borderId="13" xfId="1" applyFont="1" applyFill="1" applyBorder="1">
      <alignment vertical="center"/>
    </xf>
    <xf numFmtId="178" fontId="7" fillId="0" borderId="10" xfId="1" applyNumberFormat="1" applyFont="1" applyFill="1" applyBorder="1">
      <alignment vertical="center"/>
    </xf>
    <xf numFmtId="0" fontId="9" fillId="0" borderId="10" xfId="1" applyFont="1" applyFill="1" applyBorder="1">
      <alignment vertical="center"/>
    </xf>
    <xf numFmtId="176" fontId="9" fillId="0" borderId="8" xfId="1" applyNumberFormat="1" applyFont="1" applyFill="1" applyBorder="1">
      <alignment vertical="center"/>
    </xf>
    <xf numFmtId="0" fontId="9" fillId="0" borderId="0" xfId="1" applyFont="1" applyFill="1">
      <alignment vertical="center"/>
    </xf>
    <xf numFmtId="38" fontId="9" fillId="0" borderId="0" xfId="1" applyNumberFormat="1" applyFont="1" applyFill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>
      <alignment vertical="center"/>
    </xf>
    <xf numFmtId="0" fontId="9" fillId="0" borderId="12" xfId="1" applyFont="1" applyFill="1" applyBorder="1">
      <alignment vertical="center"/>
    </xf>
    <xf numFmtId="0" fontId="9" fillId="0" borderId="9" xfId="1" applyFont="1" applyFill="1" applyBorder="1">
      <alignment vertical="center"/>
    </xf>
    <xf numFmtId="0" fontId="9" fillId="0" borderId="3" xfId="1" applyFont="1" applyFill="1" applyBorder="1">
      <alignment vertical="center"/>
    </xf>
    <xf numFmtId="0" fontId="9" fillId="0" borderId="11" xfId="1" applyFont="1" applyFill="1" applyBorder="1">
      <alignment vertical="center"/>
    </xf>
    <xf numFmtId="0" fontId="9" fillId="0" borderId="8" xfId="1" applyFont="1" applyFill="1" applyBorder="1">
      <alignment vertical="center"/>
    </xf>
    <xf numFmtId="176" fontId="9" fillId="0" borderId="10" xfId="1" applyNumberFormat="1" applyFont="1" applyFill="1" applyBorder="1">
      <alignment vertical="center"/>
    </xf>
    <xf numFmtId="0" fontId="9" fillId="0" borderId="14" xfId="1" applyFont="1" applyFill="1" applyBorder="1">
      <alignment vertical="center"/>
    </xf>
    <xf numFmtId="0" fontId="9" fillId="0" borderId="0" xfId="1" applyFont="1" applyFill="1" applyBorder="1">
      <alignment vertical="center"/>
    </xf>
    <xf numFmtId="0" fontId="9" fillId="0" borderId="3" xfId="1" applyFont="1" applyFill="1" applyBorder="1" applyAlignment="1">
      <alignment horizontal="center" vertical="center"/>
    </xf>
    <xf numFmtId="176" fontId="9" fillId="0" borderId="0" xfId="1" applyNumberFormat="1" applyFont="1" applyFill="1">
      <alignment vertical="center"/>
    </xf>
    <xf numFmtId="0" fontId="9" fillId="0" borderId="1" xfId="1" applyFont="1" applyFill="1" applyBorder="1">
      <alignment vertical="center"/>
    </xf>
    <xf numFmtId="178" fontId="7" fillId="0" borderId="9" xfId="1" applyNumberFormat="1" applyFont="1" applyFill="1" applyBorder="1">
      <alignment vertical="center"/>
    </xf>
    <xf numFmtId="178" fontId="7" fillId="0" borderId="0" xfId="1" applyNumberFormat="1" applyFont="1" applyFill="1" applyBorder="1">
      <alignment vertical="center"/>
    </xf>
    <xf numFmtId="178" fontId="9" fillId="0" borderId="10" xfId="1" applyNumberFormat="1" applyFont="1" applyFill="1" applyBorder="1">
      <alignment vertical="center"/>
    </xf>
    <xf numFmtId="178" fontId="9" fillId="0" borderId="0" xfId="1" applyNumberFormat="1" applyFont="1" applyFill="1" applyBorder="1">
      <alignment vertical="center"/>
    </xf>
    <xf numFmtId="178" fontId="7" fillId="0" borderId="8" xfId="1" applyNumberFormat="1" applyFont="1" applyFill="1" applyBorder="1">
      <alignment vertical="center"/>
    </xf>
    <xf numFmtId="0" fontId="7" fillId="0" borderId="6" xfId="1" applyFont="1" applyFill="1" applyBorder="1">
      <alignment vertical="center"/>
    </xf>
    <xf numFmtId="38" fontId="9" fillId="0" borderId="8" xfId="2" applyFont="1" applyFill="1" applyBorder="1">
      <alignment vertical="center"/>
    </xf>
    <xf numFmtId="0" fontId="10" fillId="0" borderId="11" xfId="1" applyFont="1" applyFill="1" applyBorder="1">
      <alignment vertical="center"/>
    </xf>
    <xf numFmtId="179" fontId="9" fillId="0" borderId="8" xfId="1" applyNumberFormat="1" applyFont="1" applyFill="1" applyBorder="1">
      <alignment vertical="center"/>
    </xf>
    <xf numFmtId="179" fontId="9" fillId="0" borderId="11" xfId="1" applyNumberFormat="1" applyFont="1" applyFill="1" applyBorder="1">
      <alignment vertical="center"/>
    </xf>
    <xf numFmtId="179" fontId="9" fillId="0" borderId="3" xfId="1" applyNumberFormat="1" applyFont="1" applyFill="1" applyBorder="1">
      <alignment vertical="center"/>
    </xf>
    <xf numFmtId="2" fontId="9" fillId="0" borderId="11" xfId="3" applyNumberFormat="1" applyFont="1" applyFill="1" applyBorder="1">
      <alignment vertical="center"/>
    </xf>
    <xf numFmtId="2" fontId="9" fillId="0" borderId="9" xfId="3" applyNumberFormat="1" applyFont="1" applyFill="1" applyBorder="1">
      <alignment vertical="center"/>
    </xf>
    <xf numFmtId="179" fontId="9" fillId="0" borderId="10" xfId="1" applyNumberFormat="1" applyFont="1" applyFill="1" applyBorder="1">
      <alignment vertical="center"/>
    </xf>
    <xf numFmtId="179" fontId="9" fillId="0" borderId="13" xfId="1" applyNumberFormat="1" applyFont="1" applyFill="1" applyBorder="1">
      <alignment vertical="center"/>
    </xf>
    <xf numFmtId="179" fontId="9" fillId="0" borderId="4" xfId="1" applyNumberFormat="1" applyFont="1" applyFill="1" applyBorder="1">
      <alignment vertical="center"/>
    </xf>
    <xf numFmtId="2" fontId="9" fillId="0" borderId="13" xfId="3" applyNumberFormat="1" applyFont="1" applyFill="1" applyBorder="1">
      <alignment vertical="center"/>
    </xf>
    <xf numFmtId="2" fontId="9" fillId="0" borderId="8" xfId="3" applyNumberFormat="1" applyFont="1" applyFill="1" applyBorder="1">
      <alignment vertical="center"/>
    </xf>
    <xf numFmtId="2" fontId="9" fillId="0" borderId="14" xfId="3" applyNumberFormat="1" applyFont="1" applyFill="1" applyBorder="1">
      <alignment vertical="center"/>
    </xf>
    <xf numFmtId="2" fontId="9" fillId="0" borderId="0" xfId="3" applyNumberFormat="1" applyFont="1" applyFill="1" applyBorder="1">
      <alignment vertical="center"/>
    </xf>
    <xf numFmtId="0" fontId="9" fillId="0" borderId="4" xfId="1" applyFont="1" applyFill="1" applyBorder="1" applyAlignment="1">
      <alignment horizontal="center" vertical="center"/>
    </xf>
    <xf numFmtId="2" fontId="9" fillId="0" borderId="10" xfId="3" applyNumberFormat="1" applyFont="1" applyFill="1" applyBorder="1">
      <alignment vertical="center"/>
    </xf>
    <xf numFmtId="180" fontId="9" fillId="0" borderId="9" xfId="1" applyNumberFormat="1" applyFont="1" applyFill="1" applyBorder="1">
      <alignment vertical="center"/>
    </xf>
    <xf numFmtId="178" fontId="9" fillId="0" borderId="9" xfId="1" applyNumberFormat="1" applyFont="1" applyFill="1" applyBorder="1">
      <alignment vertical="center"/>
    </xf>
    <xf numFmtId="38" fontId="9" fillId="0" borderId="9" xfId="2" applyFont="1" applyFill="1" applyBorder="1">
      <alignment vertical="center"/>
    </xf>
    <xf numFmtId="38" fontId="9" fillId="0" borderId="0" xfId="2" applyFont="1" applyFill="1" applyBorder="1">
      <alignment vertical="center"/>
    </xf>
    <xf numFmtId="180" fontId="9" fillId="0" borderId="0" xfId="1" applyNumberFormat="1" applyFont="1" applyFill="1" applyBorder="1">
      <alignment vertical="center"/>
    </xf>
    <xf numFmtId="0" fontId="9" fillId="0" borderId="6" xfId="1" applyFont="1" applyFill="1" applyBorder="1">
      <alignment vertical="center"/>
    </xf>
    <xf numFmtId="38" fontId="9" fillId="0" borderId="10" xfId="2" applyFont="1" applyFill="1" applyBorder="1">
      <alignment vertical="center"/>
    </xf>
    <xf numFmtId="180" fontId="9" fillId="0" borderId="10" xfId="1" applyNumberFormat="1" applyFont="1" applyFill="1" applyBorder="1">
      <alignment vertical="center"/>
    </xf>
    <xf numFmtId="176" fontId="9" fillId="0" borderId="10" xfId="1" applyNumberFormat="1" applyFont="1" applyFill="1" applyBorder="1" applyAlignment="1">
      <alignment horizontal="right" vertical="center"/>
    </xf>
    <xf numFmtId="180" fontId="9" fillId="0" borderId="8" xfId="1" applyNumberFormat="1" applyFont="1" applyFill="1" applyBorder="1">
      <alignment vertical="center"/>
    </xf>
    <xf numFmtId="178" fontId="9" fillId="0" borderId="8" xfId="1" applyNumberFormat="1" applyFont="1" applyFill="1" applyBorder="1">
      <alignment vertical="center"/>
    </xf>
    <xf numFmtId="176" fontId="9" fillId="0" borderId="0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>
      <alignment vertical="center"/>
    </xf>
    <xf numFmtId="176" fontId="9" fillId="0" borderId="11" xfId="1" applyNumberFormat="1" applyFont="1" applyFill="1" applyBorder="1">
      <alignment vertical="center"/>
    </xf>
    <xf numFmtId="181" fontId="6" fillId="0" borderId="10" xfId="1" applyNumberFormat="1" applyFont="1" applyFill="1" applyBorder="1">
      <alignment vertical="center"/>
    </xf>
    <xf numFmtId="181" fontId="6" fillId="0" borderId="9" xfId="1" applyNumberFormat="1" applyFont="1" applyFill="1" applyBorder="1">
      <alignment vertical="center"/>
    </xf>
    <xf numFmtId="0" fontId="6" fillId="0" borderId="4" xfId="1" applyFont="1" applyFill="1" applyBorder="1" applyAlignment="1">
      <alignment horizontal="center" vertical="center"/>
    </xf>
    <xf numFmtId="176" fontId="6" fillId="0" borderId="4" xfId="1" applyNumberFormat="1" applyFont="1" applyFill="1" applyBorder="1">
      <alignment vertical="center"/>
    </xf>
    <xf numFmtId="176" fontId="6" fillId="0" borderId="13" xfId="1" applyNumberFormat="1" applyFont="1" applyFill="1" applyBorder="1">
      <alignment vertical="center"/>
    </xf>
    <xf numFmtId="38" fontId="0" fillId="0" borderId="10" xfId="2" applyFont="1" applyFill="1" applyBorder="1" applyAlignment="1">
      <alignment horizontal="right" vertical="center"/>
    </xf>
    <xf numFmtId="38" fontId="0" fillId="0" borderId="0" xfId="2" applyFont="1" applyFill="1" applyBorder="1" applyAlignment="1">
      <alignment horizontal="right" vertical="center"/>
    </xf>
    <xf numFmtId="0" fontId="4" fillId="0" borderId="7" xfId="1" applyFont="1" applyFill="1" applyBorder="1">
      <alignment vertical="center"/>
    </xf>
    <xf numFmtId="0" fontId="4" fillId="0" borderId="15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0" fontId="4" fillId="0" borderId="14" xfId="1" applyFont="1" applyFill="1" applyBorder="1">
      <alignment vertical="center"/>
    </xf>
    <xf numFmtId="0" fontId="4" fillId="0" borderId="0" xfId="1" applyFont="1" applyFill="1" applyBorder="1">
      <alignment vertical="center"/>
    </xf>
    <xf numFmtId="0" fontId="4" fillId="0" borderId="4" xfId="1" applyFont="1" applyFill="1" applyBorder="1">
      <alignment vertical="center"/>
    </xf>
    <xf numFmtId="0" fontId="4" fillId="0" borderId="6" xfId="1" applyFill="1" applyBorder="1">
      <alignment vertical="center"/>
    </xf>
    <xf numFmtId="176" fontId="6" fillId="0" borderId="3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8" fontId="2" fillId="0" borderId="3" xfId="0" applyNumberFormat="1" applyFont="1" applyFill="1" applyBorder="1" applyAlignment="1">
      <alignment horizontal="center" vertical="center"/>
    </xf>
    <xf numFmtId="38" fontId="2" fillId="0" borderId="8" xfId="0" applyNumberFormat="1" applyFont="1" applyFill="1" applyBorder="1" applyAlignment="1">
      <alignment horizontal="center" vertical="center"/>
    </xf>
    <xf numFmtId="38" fontId="2" fillId="0" borderId="1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>
      <alignment vertical="center"/>
    </xf>
    <xf numFmtId="176" fontId="2" fillId="0" borderId="8" xfId="0" applyNumberFormat="1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176" fontId="2" fillId="0" borderId="4" xfId="0" applyNumberFormat="1" applyFont="1" applyFill="1" applyBorder="1">
      <alignment vertical="center"/>
    </xf>
    <xf numFmtId="176" fontId="2" fillId="0" borderId="10" xfId="0" applyNumberFormat="1" applyFont="1" applyFill="1" applyBorder="1">
      <alignment vertical="center"/>
    </xf>
    <xf numFmtId="176" fontId="2" fillId="0" borderId="2" xfId="0" applyNumberFormat="1" applyFont="1" applyFill="1" applyBorder="1">
      <alignment vertical="center"/>
    </xf>
    <xf numFmtId="176" fontId="0" fillId="0" borderId="9" xfId="0" applyNumberFormat="1" applyFill="1" applyBorder="1">
      <alignment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38" fontId="6" fillId="0" borderId="8" xfId="1" applyNumberFormat="1" applyFont="1" applyFill="1" applyBorder="1" applyAlignment="1">
      <alignment horizontal="center" vertical="center"/>
    </xf>
    <xf numFmtId="38" fontId="6" fillId="0" borderId="11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38" fontId="9" fillId="0" borderId="3" xfId="1" applyNumberFormat="1" applyFont="1" applyFill="1" applyBorder="1" applyAlignment="1">
      <alignment horizontal="center" vertical="center"/>
    </xf>
    <xf numFmtId="38" fontId="9" fillId="0" borderId="8" xfId="1" applyNumberFormat="1" applyFont="1" applyFill="1" applyBorder="1" applyAlignment="1">
      <alignment horizontal="center" vertical="center"/>
    </xf>
    <xf numFmtId="38" fontId="9" fillId="0" borderId="11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38" fontId="9" fillId="0" borderId="2" xfId="1" applyNumberFormat="1" applyFont="1" applyFill="1" applyBorder="1" applyAlignment="1">
      <alignment horizontal="center" vertical="center"/>
    </xf>
    <xf numFmtId="38" fontId="9" fillId="0" borderId="9" xfId="1" applyNumberFormat="1" applyFont="1" applyFill="1" applyBorder="1" applyAlignment="1">
      <alignment horizontal="center" vertical="center"/>
    </xf>
    <xf numFmtId="38" fontId="9" fillId="0" borderId="12" xfId="1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14" fillId="0" borderId="7" xfId="0" applyFont="1" applyFill="1" applyBorder="1">
      <alignment vertical="center"/>
    </xf>
    <xf numFmtId="38" fontId="2" fillId="0" borderId="8" xfId="4" applyFont="1" applyFill="1" applyBorder="1">
      <alignment vertical="center"/>
    </xf>
    <xf numFmtId="0" fontId="10" fillId="0" borderId="7" xfId="1" applyFont="1" applyFill="1" applyBorder="1">
      <alignment vertical="center"/>
    </xf>
    <xf numFmtId="38" fontId="9" fillId="0" borderId="3" xfId="2" applyFont="1" applyFill="1" applyBorder="1">
      <alignment vertical="center"/>
    </xf>
    <xf numFmtId="38" fontId="9" fillId="0" borderId="11" xfId="2" applyFont="1" applyFill="1" applyBorder="1">
      <alignment vertical="center"/>
    </xf>
    <xf numFmtId="182" fontId="9" fillId="0" borderId="9" xfId="3" applyNumberFormat="1" applyFont="1" applyFill="1" applyBorder="1">
      <alignment vertical="center"/>
    </xf>
    <xf numFmtId="182" fontId="9" fillId="0" borderId="8" xfId="3" applyNumberFormat="1" applyFont="1" applyFill="1" applyBorder="1">
      <alignment vertical="center"/>
    </xf>
    <xf numFmtId="182" fontId="9" fillId="0" borderId="10" xfId="3" applyNumberFormat="1" applyFont="1" applyFill="1" applyBorder="1">
      <alignment vertical="center"/>
    </xf>
  </cellXfs>
  <cellStyles count="5">
    <cellStyle name="パーセント 2" xfId="3"/>
    <cellStyle name="桁区切り" xfId="4" builtinId="6"/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316;&#26989;&#20013;&#12501;&#12457;&#12523;&#12480;&#65288;&#20445;&#23384;&#26399;&#38291;&#65297;&#24180;&#26410;&#28288;&#65289;/07_&#32113;&#35336;&#35519;&#26619;/01_&#29987;&#26989;&#36899;&#38306;&#34920;&#38306;&#20418;/08_&#20196;&#21644;&#65298;&#24180;&#65288;2020&#24180;&#65289;&#34920;&#38306;&#20418;/01_&#20196;&#21644;&#65298;&#24180;&#29987;&#26989;&#36899;&#38306;&#34920;/&#65298;&#65298;&#65294;02&#65289;&#26377;&#26009;&#39376;&#36554;&#22580;&#12395;&#38306;&#12377;&#12427;&#25237;&#20837;&#35519;&#26619;&#12539;&#12371;&#12435;&#21253;&#26989;&#12395;&#38306;&#12377;&#12427;&#25237;&#20837;&#35519;&#26619;&#12539;&#22320;&#26041;&#20844;&#20849;&#22243;&#20307;&#36939;&#36664;&#38306;&#36899;&#26045;&#35373;&#25237;&#20837;&#35519;&#26619;/18&#38598;&#35336;&#20316;&#26989;/01%20&#32013;&#21697;&#24460;&#12456;&#12521;&#12540;&#20462;&#27491;%20&#8230;&#12371;&#12428;&#12363;&#12425;&#20316;&#26989;/01&#22320;&#26041;&#65288;&#28207;&#28286;&#65289;/&#22320;&#26041;&#20844;&#20849;&#22243;&#20307;&#65288;&#28207;&#28286;&#65289;&#38598;&#35336;&#3492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316;&#26989;&#20013;&#12501;&#12457;&#12523;&#12480;&#65288;&#20445;&#23384;&#26399;&#38291;&#65297;&#24180;&#26410;&#28288;&#65289;/07_&#32113;&#35336;&#35519;&#26619;/01_&#29987;&#26989;&#36899;&#38306;&#34920;&#38306;&#20418;/08_&#20196;&#21644;&#65298;&#24180;&#65288;2020&#24180;&#65289;&#34920;&#38306;&#20418;/01_&#20196;&#21644;&#65298;&#24180;&#29987;&#26989;&#36899;&#38306;&#34920;/&#65298;&#65298;&#65294;02&#65289;&#26377;&#26009;&#39376;&#36554;&#22580;&#12395;&#38306;&#12377;&#12427;&#25237;&#20837;&#35519;&#26619;&#12539;&#12371;&#12435;&#21253;&#26989;&#12395;&#38306;&#12377;&#12427;&#25237;&#20837;&#35519;&#26619;&#12539;&#22320;&#26041;&#20844;&#20849;&#22243;&#20307;&#36939;&#36664;&#38306;&#36899;&#26045;&#35373;&#25237;&#20837;&#35519;&#26619;/18&#38598;&#35336;&#20316;&#26989;/01%20&#32013;&#21697;&#24460;&#12456;&#12521;&#12540;&#20462;&#27491;%20&#8230;&#12371;&#12428;&#12363;&#12425;&#20316;&#26989;/02&#22320;&#26041;&#65288;&#28417;&#28207;&#65289;/&#22320;&#26041;&#65288;&#28417;&#28207;&#65289;&#38598;&#35336;&#3492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316;&#26989;&#20013;&#12501;&#12457;&#12523;&#12480;&#65288;&#20445;&#23384;&#26399;&#38291;&#65297;&#24180;&#26410;&#28288;&#65289;/07_&#32113;&#35336;&#35519;&#26619;/01_&#29987;&#26989;&#36899;&#38306;&#34920;&#38306;&#20418;/08_&#20196;&#21644;&#65298;&#24180;&#65288;2020&#24180;&#65289;&#34920;&#38306;&#20418;/01_&#20196;&#21644;&#65298;&#24180;&#29987;&#26989;&#36899;&#38306;&#34920;/&#65298;&#65298;&#65294;02&#65289;&#26377;&#26009;&#39376;&#36554;&#22580;&#12395;&#38306;&#12377;&#12427;&#25237;&#20837;&#35519;&#26619;&#12539;&#12371;&#12435;&#21253;&#26989;&#12395;&#38306;&#12377;&#12427;&#25237;&#20837;&#35519;&#26619;&#12539;&#22320;&#26041;&#20844;&#20849;&#22243;&#20307;&#36939;&#36664;&#38306;&#36899;&#26045;&#35373;&#25237;&#20837;&#35519;&#26619;/18&#38598;&#35336;&#20316;&#26989;/01%20&#32013;&#21697;&#24460;&#12456;&#12521;&#12540;&#20462;&#27491;%20&#8230;&#12371;&#12428;&#12363;&#12425;&#20316;&#26989;/03&#22320;&#26041;&#65288;&#31354;&#28207;&#65289;/&#22320;&#26041;&#65288;&#31354;&#28207;&#65289;&#38598;&#35336;&#34920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316;&#26989;&#20013;&#12501;&#12457;&#12523;&#12480;&#65288;&#20445;&#23384;&#26399;&#38291;&#65297;&#24180;&#26410;&#28288;&#65289;/07_&#32113;&#35336;&#35519;&#26619;/01_&#29987;&#26989;&#36899;&#38306;&#34920;&#38306;&#20418;/08_&#20196;&#21644;&#65298;&#24180;&#65288;2020&#24180;&#65289;&#34920;&#38306;&#20418;/01_&#20196;&#21644;&#65298;&#24180;&#29987;&#26989;&#36899;&#38306;&#34920;/&#65298;&#65298;&#65294;02&#65289;&#26377;&#26009;&#39376;&#36554;&#22580;&#12395;&#38306;&#12377;&#12427;&#25237;&#20837;&#35519;&#26619;&#12539;&#12371;&#12435;&#21253;&#26989;&#12395;&#38306;&#12377;&#12427;&#25237;&#20837;&#35519;&#26619;&#12539;&#22320;&#26041;&#20844;&#20849;&#22243;&#20307;&#36939;&#36664;&#38306;&#36899;&#26045;&#35373;&#25237;&#20837;&#35519;&#26619;/18&#38598;&#35336;&#20316;&#26989;/01%20&#32013;&#21697;&#24460;&#12456;&#12521;&#12540;&#20462;&#27491;%20&#8230;&#12371;&#12428;&#12363;&#12425;&#20316;&#26989;/04&#22320;&#26041;&#65288;&#39376;&#36554;&#22580;&#65289;/&#22320;&#26041;&#20844;&#20849;&#22243;&#20307;&#65288;&#26377;&#26009;&#39376;&#36554;&#22580;&#65289;&#38598;&#35336;&#3492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316;&#26989;&#20013;&#12501;&#12457;&#12523;&#12480;&#65288;&#20445;&#23384;&#26399;&#38291;&#65297;&#24180;&#26410;&#28288;&#65289;/07_&#32113;&#35336;&#35519;&#26619;/01_&#29987;&#26989;&#36899;&#38306;&#34920;&#38306;&#20418;/08_&#20196;&#21644;&#65298;&#24180;&#65288;2020&#24180;&#65289;&#34920;&#38306;&#20418;/01_&#20196;&#21644;&#65298;&#24180;&#29987;&#26989;&#36899;&#38306;&#34920;/&#65298;&#65298;&#65294;02&#65289;&#26377;&#26009;&#39376;&#36554;&#22580;&#12395;&#38306;&#12377;&#12427;&#25237;&#20837;&#35519;&#26619;&#12539;&#12371;&#12435;&#21253;&#26989;&#12395;&#38306;&#12377;&#12427;&#25237;&#20837;&#35519;&#26619;&#12539;&#22320;&#26041;&#20844;&#20849;&#22243;&#20307;&#36939;&#36664;&#38306;&#36899;&#26045;&#35373;&#25237;&#20837;&#35519;&#26619;/18&#38598;&#35336;&#20316;&#26989;/01%20&#32013;&#21697;&#24460;&#12456;&#12521;&#12540;&#20462;&#27491;%20&#8230;&#12371;&#12428;&#12363;&#12425;&#20316;&#26989;/05&#22320;&#26041;&#65288;&#36947;&#36335;&#65289;/&#22320;&#26041;&#20844;&#20849;&#22243;&#20307;&#65288;&#36947;&#36335;&#65289;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2港湾　集計表"/>
      <sheetName val="（参考）H27港湾　集計表"/>
      <sheetName val="27年表比較"/>
      <sheetName val="グラフ"/>
      <sheetName val="R2新旧対照表"/>
      <sheetName val="H27港湾　集計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2漁港　集計表"/>
      <sheetName val="（参考）H27漁港　集計表"/>
      <sheetName val="H27比較"/>
      <sheetName val="H23比較"/>
      <sheetName val="構成比のグラフ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2空港　集計表 "/>
      <sheetName val="（参考）H27空港　集計表"/>
      <sheetName val="27年比較"/>
      <sheetName val="23年比較"/>
      <sheetName val="グラフ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2有料駐車場　集計表"/>
      <sheetName val="（参考）H27有料駐車場　集計表"/>
      <sheetName val="２７年比較"/>
      <sheetName val="２３年比較"/>
      <sheetName val="構成比グラフ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2有料道路　集計表"/>
      <sheetName val="（参考）H27有料道路　集計表"/>
      <sheetName val="H27比較"/>
      <sheetName val="H23比較"/>
      <sheetName val="グラフ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48"/>
  <sheetViews>
    <sheetView tabSelected="1" view="pageBreakPreview" zoomScaleSheetLayoutView="100" workbookViewId="0">
      <selection activeCell="B2" sqref="B2"/>
    </sheetView>
  </sheetViews>
  <sheetFormatPr defaultRowHeight="13.5" x14ac:dyDescent="0.15"/>
  <cols>
    <col min="1" max="1" width="1.625" style="3" customWidth="1"/>
    <col min="2" max="2" width="38" style="3" customWidth="1"/>
    <col min="3" max="3" width="1.875" style="3" customWidth="1"/>
    <col min="4" max="4" width="15" style="3" customWidth="1"/>
    <col min="5" max="6" width="1.875" style="3" customWidth="1"/>
    <col min="7" max="7" width="13.625" style="3" customWidth="1"/>
    <col min="8" max="9" width="1.875" style="3" customWidth="1"/>
    <col min="10" max="10" width="13.625" style="3" customWidth="1"/>
    <col min="11" max="12" width="1.875" style="3" customWidth="1"/>
    <col min="13" max="13" width="10.625" style="3" customWidth="1"/>
    <col min="14" max="15" width="1.875" style="3" customWidth="1"/>
    <col min="16" max="16" width="10.875" style="3" customWidth="1"/>
    <col min="17" max="17" width="2" style="3" customWidth="1"/>
    <col min="18" max="18" width="1" style="3" customWidth="1"/>
    <col min="19" max="19" width="9" style="3" customWidth="1"/>
    <col min="20" max="16384" width="9" style="3"/>
  </cols>
  <sheetData>
    <row r="1" spans="2:11" x14ac:dyDescent="0.15">
      <c r="B1" s="3" t="s">
        <v>49</v>
      </c>
      <c r="E1" s="4"/>
      <c r="F1" s="4"/>
      <c r="G1" s="4"/>
      <c r="H1" s="4"/>
      <c r="I1" s="4"/>
    </row>
    <row r="2" spans="2:11" x14ac:dyDescent="0.15">
      <c r="E2" s="4"/>
      <c r="F2" s="4"/>
      <c r="G2" s="4"/>
      <c r="H2" s="4"/>
      <c r="I2" s="4"/>
    </row>
    <row r="3" spans="2:11" x14ac:dyDescent="0.15">
      <c r="B3" s="3" t="s">
        <v>44</v>
      </c>
      <c r="E3" s="4"/>
      <c r="F3" s="4"/>
      <c r="G3" s="4"/>
      <c r="H3" s="4"/>
      <c r="I3" s="4"/>
    </row>
    <row r="4" spans="2:11" x14ac:dyDescent="0.15">
      <c r="E4" s="4"/>
      <c r="F4" s="4"/>
      <c r="G4" s="4"/>
      <c r="H4" s="4"/>
      <c r="I4" s="4"/>
    </row>
    <row r="5" spans="2:11" x14ac:dyDescent="0.15">
      <c r="B5" s="3" t="s">
        <v>55</v>
      </c>
      <c r="E5" s="4"/>
      <c r="F5" s="4"/>
      <c r="G5" s="4"/>
      <c r="H5" s="4"/>
      <c r="I5" s="4"/>
    </row>
    <row r="6" spans="2:11" x14ac:dyDescent="0.15">
      <c r="B6" s="5" t="s">
        <v>1</v>
      </c>
      <c r="C6" s="180" t="s">
        <v>3</v>
      </c>
      <c r="D6" s="181"/>
      <c r="E6" s="182"/>
      <c r="F6" s="179" t="s">
        <v>5</v>
      </c>
      <c r="G6" s="177"/>
      <c r="H6" s="178"/>
      <c r="I6" s="179" t="s">
        <v>6</v>
      </c>
      <c r="J6" s="177"/>
      <c r="K6" s="178"/>
    </row>
    <row r="7" spans="2:11" x14ac:dyDescent="0.15">
      <c r="B7" s="6" t="s">
        <v>9</v>
      </c>
      <c r="C7" s="188">
        <v>28</v>
      </c>
      <c r="D7" s="185"/>
      <c r="E7" s="7"/>
      <c r="F7" s="188">
        <v>28</v>
      </c>
      <c r="G7" s="185"/>
      <c r="H7" s="7"/>
      <c r="I7" s="189">
        <f>SUM(C7:G7)</f>
        <v>56</v>
      </c>
      <c r="J7" s="189"/>
      <c r="K7" s="7"/>
    </row>
    <row r="8" spans="2:11" x14ac:dyDescent="0.15">
      <c r="B8" s="8" t="s">
        <v>13</v>
      </c>
      <c r="C8" s="183">
        <v>426</v>
      </c>
      <c r="D8" s="184"/>
      <c r="E8" s="9"/>
      <c r="F8" s="183">
        <v>81</v>
      </c>
      <c r="G8" s="184"/>
      <c r="H8" s="9"/>
      <c r="I8" s="185">
        <f>SUM(C8:G8)</f>
        <v>507</v>
      </c>
      <c r="J8" s="185"/>
      <c r="K8" s="9"/>
    </row>
    <row r="9" spans="2:11" x14ac:dyDescent="0.15">
      <c r="B9" s="10" t="s">
        <v>7</v>
      </c>
      <c r="C9" s="186">
        <v>1217736134</v>
      </c>
      <c r="D9" s="187"/>
      <c r="E9" s="11"/>
      <c r="F9" s="186">
        <v>393465679</v>
      </c>
      <c r="G9" s="187"/>
      <c r="H9" s="11"/>
      <c r="I9" s="183">
        <f>SUM(C9:G9)</f>
        <v>1611201813</v>
      </c>
      <c r="J9" s="184"/>
      <c r="K9" s="11"/>
    </row>
    <row r="10" spans="2:11" x14ac:dyDescent="0.15">
      <c r="E10" s="4"/>
      <c r="F10" s="4"/>
      <c r="G10" s="4"/>
      <c r="H10" s="4"/>
      <c r="I10" s="4"/>
    </row>
    <row r="11" spans="2:11" x14ac:dyDescent="0.15">
      <c r="B11" s="3" t="s">
        <v>58</v>
      </c>
      <c r="E11" s="4"/>
      <c r="F11" s="4"/>
      <c r="G11" s="4"/>
      <c r="H11" s="4"/>
      <c r="I11" s="4"/>
    </row>
    <row r="12" spans="2:11" x14ac:dyDescent="0.15">
      <c r="B12" s="169" t="s">
        <v>1</v>
      </c>
      <c r="C12" s="180" t="s">
        <v>16</v>
      </c>
      <c r="D12" s="181"/>
      <c r="E12" s="181"/>
      <c r="F12" s="181"/>
      <c r="G12" s="181"/>
      <c r="H12" s="181"/>
      <c r="I12" s="181"/>
      <c r="J12" s="181"/>
      <c r="K12" s="182"/>
    </row>
    <row r="13" spans="2:11" x14ac:dyDescent="0.15">
      <c r="B13" s="170"/>
      <c r="C13" s="180" t="s">
        <v>3</v>
      </c>
      <c r="D13" s="181"/>
      <c r="E13" s="182"/>
      <c r="F13" s="179" t="s">
        <v>5</v>
      </c>
      <c r="G13" s="177"/>
      <c r="H13" s="178"/>
      <c r="I13" s="179" t="s">
        <v>6</v>
      </c>
      <c r="J13" s="177"/>
      <c r="K13" s="178"/>
    </row>
    <row r="14" spans="2:11" x14ac:dyDescent="0.15">
      <c r="B14" s="6" t="s">
        <v>17</v>
      </c>
      <c r="C14" s="6"/>
      <c r="D14" s="12">
        <v>1086215</v>
      </c>
      <c r="E14" s="13"/>
      <c r="F14" s="14"/>
      <c r="G14" s="12">
        <v>481375</v>
      </c>
      <c r="H14" s="14"/>
      <c r="I14" s="6"/>
      <c r="J14" s="15">
        <f t="shared" ref="J14:J22" si="0">SUM(D14+G14)</f>
        <v>1567590</v>
      </c>
      <c r="K14" s="13"/>
    </row>
    <row r="15" spans="2:11" x14ac:dyDescent="0.15">
      <c r="B15" s="8" t="s">
        <v>18</v>
      </c>
      <c r="C15" s="8"/>
      <c r="D15" s="16">
        <v>22407920</v>
      </c>
      <c r="E15" s="17"/>
      <c r="F15" s="18"/>
      <c r="G15" s="16">
        <v>1874281</v>
      </c>
      <c r="H15" s="18"/>
      <c r="I15" s="8"/>
      <c r="J15" s="15">
        <f t="shared" si="0"/>
        <v>24282201</v>
      </c>
      <c r="K15" s="17"/>
    </row>
    <row r="16" spans="2:11" x14ac:dyDescent="0.15">
      <c r="B16" s="1" t="s">
        <v>90</v>
      </c>
      <c r="C16" s="1"/>
      <c r="D16" s="2">
        <v>14035641</v>
      </c>
      <c r="E16" s="19"/>
      <c r="F16" s="20"/>
      <c r="G16" s="2">
        <v>11691027</v>
      </c>
      <c r="H16" s="20"/>
      <c r="I16" s="1"/>
      <c r="J16" s="15">
        <f t="shared" si="0"/>
        <v>25726668</v>
      </c>
      <c r="K16" s="19"/>
    </row>
    <row r="17" spans="2:17" x14ac:dyDescent="0.15">
      <c r="B17" s="8" t="s">
        <v>19</v>
      </c>
      <c r="C17" s="8"/>
      <c r="D17" s="16">
        <v>302715</v>
      </c>
      <c r="E17" s="17"/>
      <c r="F17" s="18"/>
      <c r="G17" s="16">
        <v>193110</v>
      </c>
      <c r="H17" s="18"/>
      <c r="I17" s="8"/>
      <c r="J17" s="15">
        <f t="shared" si="0"/>
        <v>495825</v>
      </c>
      <c r="K17" s="17"/>
    </row>
    <row r="18" spans="2:17" x14ac:dyDescent="0.15">
      <c r="B18" s="1" t="s">
        <v>4</v>
      </c>
      <c r="C18" s="1"/>
      <c r="D18" s="2">
        <v>7205199</v>
      </c>
      <c r="E18" s="19"/>
      <c r="F18" s="20"/>
      <c r="G18" s="2">
        <v>4158754</v>
      </c>
      <c r="H18" s="20"/>
      <c r="I18" s="1"/>
      <c r="J18" s="15">
        <f t="shared" si="0"/>
        <v>11363953</v>
      </c>
      <c r="K18" s="19"/>
    </row>
    <row r="19" spans="2:17" x14ac:dyDescent="0.15">
      <c r="B19" s="21" t="s">
        <v>104</v>
      </c>
      <c r="C19" s="1" t="s">
        <v>21</v>
      </c>
      <c r="D19" s="2">
        <v>1635120</v>
      </c>
      <c r="E19" s="19" t="s">
        <v>24</v>
      </c>
      <c r="F19" s="22" t="s">
        <v>21</v>
      </c>
      <c r="G19" s="23">
        <v>190929</v>
      </c>
      <c r="H19" s="20" t="s">
        <v>24</v>
      </c>
      <c r="I19" s="1" t="s">
        <v>21</v>
      </c>
      <c r="J19" s="24">
        <f t="shared" si="0"/>
        <v>1826049</v>
      </c>
      <c r="K19" s="19" t="s">
        <v>24</v>
      </c>
    </row>
    <row r="20" spans="2:17" x14ac:dyDescent="0.15">
      <c r="B20" s="21" t="s">
        <v>105</v>
      </c>
      <c r="C20" s="1" t="s">
        <v>21</v>
      </c>
      <c r="D20" s="23">
        <v>898767</v>
      </c>
      <c r="E20" s="25" t="s">
        <v>24</v>
      </c>
      <c r="F20" s="22" t="s">
        <v>21</v>
      </c>
      <c r="G20" s="23">
        <v>552001</v>
      </c>
      <c r="H20" s="20" t="s">
        <v>24</v>
      </c>
      <c r="I20" s="1" t="s">
        <v>21</v>
      </c>
      <c r="J20" s="24">
        <f t="shared" si="0"/>
        <v>1450768</v>
      </c>
      <c r="K20" s="19" t="s">
        <v>24</v>
      </c>
    </row>
    <row r="21" spans="2:17" x14ac:dyDescent="0.15">
      <c r="B21" s="21" t="s">
        <v>106</v>
      </c>
      <c r="C21" s="1" t="s">
        <v>21</v>
      </c>
      <c r="D21" s="23">
        <v>154447</v>
      </c>
      <c r="E21" s="25" t="s">
        <v>24</v>
      </c>
      <c r="F21" s="22" t="s">
        <v>21</v>
      </c>
      <c r="G21" s="23">
        <v>10572</v>
      </c>
      <c r="H21" s="20" t="s">
        <v>24</v>
      </c>
      <c r="I21" s="1" t="s">
        <v>21</v>
      </c>
      <c r="J21" s="24">
        <f t="shared" si="0"/>
        <v>165019</v>
      </c>
      <c r="K21" s="19" t="s">
        <v>24</v>
      </c>
    </row>
    <row r="22" spans="2:17" x14ac:dyDescent="0.15">
      <c r="B22" s="26" t="s">
        <v>6</v>
      </c>
      <c r="C22" s="27"/>
      <c r="D22" s="28">
        <f>SUM(D14:D18)</f>
        <v>45037690</v>
      </c>
      <c r="E22" s="29"/>
      <c r="F22" s="30"/>
      <c r="G22" s="28">
        <f>SUM(G14:G18)</f>
        <v>18398547</v>
      </c>
      <c r="H22" s="30"/>
      <c r="I22" s="27"/>
      <c r="J22" s="28">
        <f t="shared" si="0"/>
        <v>63436237</v>
      </c>
      <c r="K22" s="29"/>
    </row>
    <row r="23" spans="2:17" x14ac:dyDescent="0.15">
      <c r="E23" s="4"/>
      <c r="F23" s="4"/>
      <c r="G23" s="4"/>
      <c r="H23" s="4"/>
      <c r="I23" s="4"/>
    </row>
    <row r="24" spans="2:17" x14ac:dyDescent="0.15">
      <c r="B24" s="3" t="s">
        <v>77</v>
      </c>
    </row>
    <row r="25" spans="2:17" x14ac:dyDescent="0.15">
      <c r="B25" s="169" t="s">
        <v>1</v>
      </c>
      <c r="C25" s="179" t="s">
        <v>47</v>
      </c>
      <c r="D25" s="177"/>
      <c r="E25" s="177"/>
      <c r="F25" s="177"/>
      <c r="G25" s="177"/>
      <c r="H25" s="177"/>
      <c r="I25" s="177"/>
      <c r="J25" s="177"/>
      <c r="K25" s="178"/>
    </row>
    <row r="26" spans="2:17" x14ac:dyDescent="0.15">
      <c r="B26" s="170"/>
      <c r="C26" s="177" t="s">
        <v>3</v>
      </c>
      <c r="D26" s="177"/>
      <c r="E26" s="178"/>
      <c r="F26" s="179" t="s">
        <v>5</v>
      </c>
      <c r="G26" s="177"/>
      <c r="H26" s="178"/>
      <c r="I26" s="179" t="s">
        <v>6</v>
      </c>
      <c r="J26" s="177"/>
      <c r="K26" s="178"/>
    </row>
    <row r="27" spans="2:17" x14ac:dyDescent="0.15">
      <c r="B27" s="31" t="s">
        <v>60</v>
      </c>
      <c r="C27" s="8"/>
      <c r="D27" s="16">
        <v>37390234</v>
      </c>
      <c r="E27" s="18"/>
      <c r="F27" s="8"/>
      <c r="G27" s="16">
        <v>41437918</v>
      </c>
      <c r="H27" s="17"/>
      <c r="I27" s="18"/>
      <c r="J27" s="28">
        <v>78828152</v>
      </c>
      <c r="K27" s="17"/>
    </row>
    <row r="29" spans="2:17" x14ac:dyDescent="0.15">
      <c r="B29" s="3" t="s">
        <v>79</v>
      </c>
    </row>
    <row r="30" spans="2:17" x14ac:dyDescent="0.15">
      <c r="B30" s="169" t="s">
        <v>1</v>
      </c>
      <c r="C30" s="179" t="s">
        <v>16</v>
      </c>
      <c r="D30" s="177"/>
      <c r="E30" s="177"/>
      <c r="F30" s="177"/>
      <c r="G30" s="177"/>
      <c r="H30" s="177"/>
      <c r="I30" s="177"/>
      <c r="J30" s="177"/>
      <c r="K30" s="178"/>
      <c r="L30" s="171" t="s">
        <v>78</v>
      </c>
      <c r="M30" s="172"/>
      <c r="N30" s="173"/>
      <c r="O30" s="171" t="s">
        <v>80</v>
      </c>
      <c r="P30" s="172"/>
      <c r="Q30" s="173"/>
    </row>
    <row r="31" spans="2:17" x14ac:dyDescent="0.15">
      <c r="B31" s="170"/>
      <c r="C31" s="179" t="s">
        <v>3</v>
      </c>
      <c r="D31" s="177"/>
      <c r="E31" s="178"/>
      <c r="F31" s="179" t="s">
        <v>5</v>
      </c>
      <c r="G31" s="177"/>
      <c r="H31" s="178"/>
      <c r="I31" s="179" t="s">
        <v>6</v>
      </c>
      <c r="J31" s="177"/>
      <c r="K31" s="178"/>
      <c r="L31" s="174"/>
      <c r="M31" s="175"/>
      <c r="N31" s="176"/>
      <c r="O31" s="174"/>
      <c r="P31" s="175"/>
      <c r="Q31" s="176"/>
    </row>
    <row r="32" spans="2:17" x14ac:dyDescent="0.15">
      <c r="B32" s="6" t="s">
        <v>26</v>
      </c>
      <c r="C32" s="6"/>
      <c r="D32" s="12">
        <v>6505295</v>
      </c>
      <c r="E32" s="13"/>
      <c r="F32" s="14"/>
      <c r="G32" s="12">
        <v>4919566</v>
      </c>
      <c r="H32" s="14"/>
      <c r="I32" s="6"/>
      <c r="J32" s="28">
        <f t="shared" ref="J32:J95" si="1">SUM(D32+G32)</f>
        <v>11424861</v>
      </c>
      <c r="K32" s="32"/>
      <c r="L32" s="33"/>
      <c r="M32" s="34">
        <f t="shared" ref="M32:M95" si="2">J32/$J$27</f>
        <v>0.14493376680960376</v>
      </c>
      <c r="N32" s="33"/>
      <c r="O32" s="35"/>
      <c r="P32" s="34">
        <f t="shared" ref="P32:P95" si="3">J32/$J$22</f>
        <v>0.18009991670848952</v>
      </c>
      <c r="Q32" s="13"/>
    </row>
    <row r="33" spans="2:17" x14ac:dyDescent="0.15">
      <c r="B33" s="8" t="s">
        <v>27</v>
      </c>
      <c r="C33" s="8"/>
      <c r="D33" s="16">
        <v>1202419</v>
      </c>
      <c r="E33" s="17"/>
      <c r="F33" s="18"/>
      <c r="G33" s="16">
        <v>942297</v>
      </c>
      <c r="H33" s="18"/>
      <c r="I33" s="8"/>
      <c r="J33" s="28">
        <f t="shared" si="1"/>
        <v>2144716</v>
      </c>
      <c r="K33" s="29"/>
      <c r="L33" s="30"/>
      <c r="M33" s="34">
        <f t="shared" si="2"/>
        <v>2.7207488005046725E-2</v>
      </c>
      <c r="N33" s="30"/>
      <c r="O33" s="27"/>
      <c r="P33" s="34">
        <f t="shared" si="3"/>
        <v>3.3809004150104301E-2</v>
      </c>
      <c r="Q33" s="17"/>
    </row>
    <row r="34" spans="2:17" x14ac:dyDescent="0.15">
      <c r="B34" s="1" t="s">
        <v>30</v>
      </c>
      <c r="C34" s="1"/>
      <c r="D34" s="2">
        <v>7108</v>
      </c>
      <c r="E34" s="19"/>
      <c r="F34" s="20"/>
      <c r="G34" s="2">
        <v>32784</v>
      </c>
      <c r="H34" s="20"/>
      <c r="I34" s="1"/>
      <c r="J34" s="24">
        <f t="shared" si="1"/>
        <v>39892</v>
      </c>
      <c r="K34" s="36"/>
      <c r="L34" s="37"/>
      <c r="M34" s="34">
        <f t="shared" si="2"/>
        <v>5.0606285937034273E-4</v>
      </c>
      <c r="N34" s="37"/>
      <c r="O34" s="21"/>
      <c r="P34" s="34">
        <f t="shared" si="3"/>
        <v>6.2885192890618649E-4</v>
      </c>
      <c r="Q34" s="19"/>
    </row>
    <row r="35" spans="2:17" x14ac:dyDescent="0.15">
      <c r="B35" s="8" t="s">
        <v>23</v>
      </c>
      <c r="C35" s="8"/>
      <c r="D35" s="16">
        <v>426100</v>
      </c>
      <c r="E35" s="17"/>
      <c r="F35" s="18"/>
      <c r="G35" s="16">
        <v>82921</v>
      </c>
      <c r="H35" s="18"/>
      <c r="I35" s="8"/>
      <c r="J35" s="28">
        <f t="shared" si="1"/>
        <v>509021</v>
      </c>
      <c r="K35" s="29"/>
      <c r="L35" s="30"/>
      <c r="M35" s="34">
        <f t="shared" si="2"/>
        <v>6.4573504146082225E-3</v>
      </c>
      <c r="N35" s="30"/>
      <c r="O35" s="27"/>
      <c r="P35" s="34">
        <f t="shared" si="3"/>
        <v>8.0241361100911457E-3</v>
      </c>
      <c r="Q35" s="17"/>
    </row>
    <row r="36" spans="2:17" x14ac:dyDescent="0.15">
      <c r="B36" s="1" t="s">
        <v>32</v>
      </c>
      <c r="C36" s="1"/>
      <c r="D36" s="2">
        <v>1295214</v>
      </c>
      <c r="E36" s="19"/>
      <c r="F36" s="20"/>
      <c r="G36" s="2">
        <v>17773619</v>
      </c>
      <c r="H36" s="20"/>
      <c r="I36" s="1"/>
      <c r="J36" s="24">
        <f t="shared" si="1"/>
        <v>19068833</v>
      </c>
      <c r="K36" s="36"/>
      <c r="L36" s="37"/>
      <c r="M36" s="34">
        <f t="shared" si="2"/>
        <v>0.24190384420022937</v>
      </c>
      <c r="N36" s="37"/>
      <c r="O36" s="21"/>
      <c r="P36" s="34">
        <f t="shared" si="3"/>
        <v>0.30059842610147258</v>
      </c>
      <c r="Q36" s="19"/>
    </row>
    <row r="37" spans="2:17" x14ac:dyDescent="0.15">
      <c r="B37" s="8" t="s">
        <v>91</v>
      </c>
      <c r="C37" s="8"/>
      <c r="D37" s="16">
        <v>28666</v>
      </c>
      <c r="E37" s="17"/>
      <c r="F37" s="18"/>
      <c r="G37" s="16">
        <v>11837</v>
      </c>
      <c r="H37" s="18"/>
      <c r="I37" s="8"/>
      <c r="J37" s="28">
        <f t="shared" si="1"/>
        <v>40503</v>
      </c>
      <c r="K37" s="29"/>
      <c r="L37" s="30"/>
      <c r="M37" s="34">
        <f t="shared" si="2"/>
        <v>5.1381389734976915E-4</v>
      </c>
      <c r="N37" s="30"/>
      <c r="O37" s="27"/>
      <c r="P37" s="34">
        <f t="shared" si="3"/>
        <v>6.3848364776113685E-4</v>
      </c>
      <c r="Q37" s="17"/>
    </row>
    <row r="38" spans="2:17" x14ac:dyDescent="0.15">
      <c r="B38" s="1" t="s">
        <v>33</v>
      </c>
      <c r="C38" s="1"/>
      <c r="D38" s="2">
        <f>SUM(D39:D44)</f>
        <v>1815853</v>
      </c>
      <c r="E38" s="19"/>
      <c r="F38" s="20"/>
      <c r="G38" s="2">
        <f>SUM(G39:G44)</f>
        <v>983702</v>
      </c>
      <c r="H38" s="20"/>
      <c r="I38" s="1"/>
      <c r="J38" s="24">
        <f t="shared" si="1"/>
        <v>2799555</v>
      </c>
      <c r="K38" s="36"/>
      <c r="L38" s="37"/>
      <c r="M38" s="34">
        <f t="shared" si="2"/>
        <v>3.5514659788041206E-2</v>
      </c>
      <c r="N38" s="38"/>
      <c r="O38" s="35"/>
      <c r="P38" s="34">
        <f t="shared" si="3"/>
        <v>4.4131794891932197E-2</v>
      </c>
      <c r="Q38" s="19"/>
    </row>
    <row r="39" spans="2:17" x14ac:dyDescent="0.15">
      <c r="B39" s="1" t="s">
        <v>81</v>
      </c>
      <c r="C39" s="1"/>
      <c r="D39" s="2">
        <v>371949</v>
      </c>
      <c r="E39" s="19"/>
      <c r="F39" s="20"/>
      <c r="G39" s="2">
        <v>163471</v>
      </c>
      <c r="H39" s="20"/>
      <c r="I39" s="1"/>
      <c r="J39" s="24">
        <f t="shared" si="1"/>
        <v>535420</v>
      </c>
      <c r="K39" s="36"/>
      <c r="L39" s="37"/>
      <c r="M39" s="39">
        <f t="shared" si="2"/>
        <v>6.7922434614476309E-3</v>
      </c>
      <c r="N39" s="40"/>
      <c r="O39" s="21"/>
      <c r="P39" s="39">
        <f t="shared" si="3"/>
        <v>8.4402862672954583E-3</v>
      </c>
      <c r="Q39" s="19"/>
    </row>
    <row r="40" spans="2:17" x14ac:dyDescent="0.15">
      <c r="B40" s="1" t="s">
        <v>61</v>
      </c>
      <c r="C40" s="1"/>
      <c r="D40" s="2">
        <v>26348</v>
      </c>
      <c r="E40" s="19"/>
      <c r="F40" s="20"/>
      <c r="G40" s="2">
        <v>11663</v>
      </c>
      <c r="H40" s="20"/>
      <c r="I40" s="1"/>
      <c r="J40" s="24">
        <f t="shared" si="1"/>
        <v>38011</v>
      </c>
      <c r="K40" s="36"/>
      <c r="L40" s="37"/>
      <c r="M40" s="39">
        <f t="shared" si="2"/>
        <v>4.8220082591813137E-4</v>
      </c>
      <c r="N40" s="40"/>
      <c r="O40" s="21"/>
      <c r="P40" s="39">
        <f t="shared" si="3"/>
        <v>5.9920010703030826E-4</v>
      </c>
      <c r="Q40" s="19"/>
    </row>
    <row r="41" spans="2:17" x14ac:dyDescent="0.15">
      <c r="B41" s="1" t="s">
        <v>82</v>
      </c>
      <c r="C41" s="1"/>
      <c r="D41" s="2">
        <v>1388064</v>
      </c>
      <c r="E41" s="19"/>
      <c r="F41" s="20"/>
      <c r="G41" s="2">
        <v>793981</v>
      </c>
      <c r="H41" s="20"/>
      <c r="I41" s="1"/>
      <c r="J41" s="24">
        <f t="shared" si="1"/>
        <v>2182045</v>
      </c>
      <c r="K41" s="36"/>
      <c r="L41" s="37"/>
      <c r="M41" s="39">
        <f t="shared" si="2"/>
        <v>2.7681037099537738E-2</v>
      </c>
      <c r="N41" s="40"/>
      <c r="O41" s="21"/>
      <c r="P41" s="39">
        <f t="shared" si="3"/>
        <v>3.4397453304173764E-2</v>
      </c>
      <c r="Q41" s="19"/>
    </row>
    <row r="42" spans="2:17" x14ac:dyDescent="0.15">
      <c r="B42" s="1" t="s">
        <v>12</v>
      </c>
      <c r="C42" s="1"/>
      <c r="D42" s="2">
        <v>9840</v>
      </c>
      <c r="E42" s="19"/>
      <c r="F42" s="20"/>
      <c r="G42" s="2">
        <v>13276</v>
      </c>
      <c r="H42" s="20"/>
      <c r="I42" s="1"/>
      <c r="J42" s="24">
        <f t="shared" si="1"/>
        <v>23116</v>
      </c>
      <c r="K42" s="36"/>
      <c r="L42" s="37"/>
      <c r="M42" s="39">
        <f t="shared" si="2"/>
        <v>2.9324548925109903E-4</v>
      </c>
      <c r="N42" s="40"/>
      <c r="O42" s="21"/>
      <c r="P42" s="39">
        <f t="shared" si="3"/>
        <v>3.6439740270218109E-4</v>
      </c>
      <c r="Q42" s="19"/>
    </row>
    <row r="43" spans="2:17" x14ac:dyDescent="0.15">
      <c r="B43" s="1" t="s">
        <v>83</v>
      </c>
      <c r="C43" s="1"/>
      <c r="D43" s="2">
        <v>2835</v>
      </c>
      <c r="E43" s="19"/>
      <c r="F43" s="20"/>
      <c r="G43" s="2">
        <v>1311</v>
      </c>
      <c r="H43" s="20"/>
      <c r="I43" s="1"/>
      <c r="J43" s="24">
        <f t="shared" si="1"/>
        <v>4146</v>
      </c>
      <c r="K43" s="36"/>
      <c r="L43" s="37"/>
      <c r="M43" s="39">
        <f t="shared" si="2"/>
        <v>5.2595423015878897E-5</v>
      </c>
      <c r="N43" s="40"/>
      <c r="O43" s="21"/>
      <c r="P43" s="39">
        <f t="shared" si="3"/>
        <v>6.535696623997417E-5</v>
      </c>
      <c r="Q43" s="19"/>
    </row>
    <row r="44" spans="2:17" x14ac:dyDescent="0.15">
      <c r="B44" s="10" t="s">
        <v>8</v>
      </c>
      <c r="C44" s="10"/>
      <c r="D44" s="41">
        <v>16817</v>
      </c>
      <c r="E44" s="42"/>
      <c r="F44" s="43"/>
      <c r="G44" s="41">
        <v>0</v>
      </c>
      <c r="H44" s="43"/>
      <c r="I44" s="10"/>
      <c r="J44" s="44">
        <f t="shared" si="1"/>
        <v>16817</v>
      </c>
      <c r="K44" s="45"/>
      <c r="L44" s="46"/>
      <c r="M44" s="47">
        <f t="shared" si="2"/>
        <v>2.1333748887072731E-4</v>
      </c>
      <c r="N44" s="46"/>
      <c r="O44" s="48"/>
      <c r="P44" s="47">
        <f t="shared" si="3"/>
        <v>2.6510084449050784E-4</v>
      </c>
      <c r="Q44" s="42"/>
    </row>
    <row r="45" spans="2:17" x14ac:dyDescent="0.15">
      <c r="B45" s="1" t="s">
        <v>34</v>
      </c>
      <c r="C45" s="1"/>
      <c r="D45" s="2">
        <f>SUM(D46:D50)</f>
        <v>113963</v>
      </c>
      <c r="E45" s="19"/>
      <c r="F45" s="20"/>
      <c r="G45" s="2">
        <f>SUM(G46:G50)</f>
        <v>37822</v>
      </c>
      <c r="H45" s="20"/>
      <c r="I45" s="1"/>
      <c r="J45" s="24">
        <f t="shared" si="1"/>
        <v>151785</v>
      </c>
      <c r="K45" s="36"/>
      <c r="L45" s="37"/>
      <c r="M45" s="39">
        <f t="shared" si="2"/>
        <v>1.9255176754619339E-3</v>
      </c>
      <c r="N45" s="37"/>
      <c r="O45" s="21"/>
      <c r="P45" s="39">
        <f t="shared" si="3"/>
        <v>2.3927175882138153E-3</v>
      </c>
      <c r="Q45" s="19"/>
    </row>
    <row r="46" spans="2:17" x14ac:dyDescent="0.15">
      <c r="B46" s="1" t="s">
        <v>39</v>
      </c>
      <c r="C46" s="1"/>
      <c r="D46" s="2">
        <v>7795</v>
      </c>
      <c r="E46" s="19"/>
      <c r="F46" s="20"/>
      <c r="G46" s="2">
        <v>1734</v>
      </c>
      <c r="H46" s="20"/>
      <c r="I46" s="1"/>
      <c r="J46" s="24">
        <f t="shared" si="1"/>
        <v>9529</v>
      </c>
      <c r="K46" s="36"/>
      <c r="L46" s="37"/>
      <c r="M46" s="39">
        <f t="shared" si="2"/>
        <v>1.2088320933871443E-4</v>
      </c>
      <c r="N46" s="37"/>
      <c r="O46" s="21"/>
      <c r="P46" s="39">
        <f t="shared" si="3"/>
        <v>1.5021382809954505E-4</v>
      </c>
      <c r="Q46" s="19"/>
    </row>
    <row r="47" spans="2:17" x14ac:dyDescent="0.15">
      <c r="B47" s="1" t="s">
        <v>40</v>
      </c>
      <c r="C47" s="1"/>
      <c r="D47" s="2">
        <v>42958</v>
      </c>
      <c r="E47" s="19"/>
      <c r="F47" s="20"/>
      <c r="G47" s="2">
        <v>22391</v>
      </c>
      <c r="H47" s="20"/>
      <c r="I47" s="1"/>
      <c r="J47" s="24">
        <f t="shared" si="1"/>
        <v>65349</v>
      </c>
      <c r="K47" s="36"/>
      <c r="L47" s="37"/>
      <c r="M47" s="39">
        <f t="shared" si="2"/>
        <v>8.2900586074883501E-4</v>
      </c>
      <c r="N47" s="37"/>
      <c r="O47" s="21"/>
      <c r="P47" s="39">
        <f t="shared" si="3"/>
        <v>1.0301525293815899E-3</v>
      </c>
      <c r="Q47" s="19"/>
    </row>
    <row r="48" spans="2:17" x14ac:dyDescent="0.15">
      <c r="B48" s="1" t="s">
        <v>11</v>
      </c>
      <c r="C48" s="1"/>
      <c r="D48" s="2">
        <v>10186</v>
      </c>
      <c r="E48" s="19"/>
      <c r="F48" s="20"/>
      <c r="G48" s="2">
        <v>1134</v>
      </c>
      <c r="H48" s="20"/>
      <c r="I48" s="1"/>
      <c r="J48" s="24">
        <f t="shared" si="1"/>
        <v>11320</v>
      </c>
      <c r="K48" s="36"/>
      <c r="L48" s="37"/>
      <c r="M48" s="39">
        <f t="shared" si="2"/>
        <v>1.4360351870230321E-4</v>
      </c>
      <c r="N48" s="37"/>
      <c r="O48" s="21"/>
      <c r="P48" s="39">
        <f t="shared" si="3"/>
        <v>1.7844690251724737E-4</v>
      </c>
      <c r="Q48" s="19"/>
    </row>
    <row r="49" spans="2:17" x14ac:dyDescent="0.15">
      <c r="B49" s="1" t="s">
        <v>41</v>
      </c>
      <c r="C49" s="1"/>
      <c r="D49" s="2">
        <v>38681</v>
      </c>
      <c r="E49" s="19"/>
      <c r="F49" s="20"/>
      <c r="G49" s="2">
        <v>5698</v>
      </c>
      <c r="H49" s="20"/>
      <c r="I49" s="1"/>
      <c r="J49" s="24">
        <f t="shared" si="1"/>
        <v>44379</v>
      </c>
      <c r="K49" s="36"/>
      <c r="L49" s="37"/>
      <c r="M49" s="39">
        <f t="shared" si="2"/>
        <v>5.6298414809978037E-4</v>
      </c>
      <c r="N49" s="37"/>
      <c r="O49" s="21"/>
      <c r="P49" s="39">
        <f t="shared" si="3"/>
        <v>6.9958437162658308E-4</v>
      </c>
      <c r="Q49" s="19"/>
    </row>
    <row r="50" spans="2:17" x14ac:dyDescent="0.15">
      <c r="B50" s="1" t="s">
        <v>35</v>
      </c>
      <c r="C50" s="1"/>
      <c r="D50" s="2">
        <v>14343</v>
      </c>
      <c r="E50" s="19"/>
      <c r="F50" s="20"/>
      <c r="G50" s="2">
        <v>6865</v>
      </c>
      <c r="H50" s="20"/>
      <c r="I50" s="1"/>
      <c r="J50" s="24">
        <f t="shared" si="1"/>
        <v>21208</v>
      </c>
      <c r="K50" s="36"/>
      <c r="L50" s="37"/>
      <c r="M50" s="39">
        <f t="shared" si="2"/>
        <v>2.6904093857230095E-4</v>
      </c>
      <c r="N50" s="37"/>
      <c r="O50" s="21"/>
      <c r="P50" s="39">
        <f t="shared" si="3"/>
        <v>3.3431995658884998E-4</v>
      </c>
      <c r="Q50" s="19"/>
    </row>
    <row r="51" spans="2:17" x14ac:dyDescent="0.15">
      <c r="B51" s="21" t="s">
        <v>107</v>
      </c>
      <c r="C51" s="1" t="s">
        <v>21</v>
      </c>
      <c r="D51" s="2">
        <v>1569</v>
      </c>
      <c r="E51" s="19" t="s">
        <v>24</v>
      </c>
      <c r="F51" s="20" t="s">
        <v>21</v>
      </c>
      <c r="G51" s="2">
        <v>3161</v>
      </c>
      <c r="H51" s="20" t="s">
        <v>24</v>
      </c>
      <c r="I51" s="1" t="s">
        <v>21</v>
      </c>
      <c r="J51" s="24">
        <f t="shared" si="1"/>
        <v>4730</v>
      </c>
      <c r="K51" s="19" t="s">
        <v>24</v>
      </c>
      <c r="L51" s="1" t="s">
        <v>21</v>
      </c>
      <c r="M51" s="39">
        <f t="shared" si="2"/>
        <v>6.0003943768718565E-5</v>
      </c>
      <c r="N51" s="19" t="s">
        <v>24</v>
      </c>
      <c r="O51" s="1" t="s">
        <v>21</v>
      </c>
      <c r="P51" s="39">
        <f t="shared" si="3"/>
        <v>7.4563060857471729E-5</v>
      </c>
      <c r="Q51" s="19" t="s">
        <v>24</v>
      </c>
    </row>
    <row r="52" spans="2:17" x14ac:dyDescent="0.15">
      <c r="B52" s="48" t="s">
        <v>108</v>
      </c>
      <c r="C52" s="10" t="s">
        <v>21</v>
      </c>
      <c r="D52" s="41">
        <v>0</v>
      </c>
      <c r="E52" s="42" t="s">
        <v>24</v>
      </c>
      <c r="F52" s="43" t="s">
        <v>21</v>
      </c>
      <c r="G52" s="41">
        <v>201</v>
      </c>
      <c r="H52" s="43" t="s">
        <v>24</v>
      </c>
      <c r="I52" s="10" t="s">
        <v>21</v>
      </c>
      <c r="J52" s="41">
        <f t="shared" si="1"/>
        <v>201</v>
      </c>
      <c r="K52" s="42" t="s">
        <v>24</v>
      </c>
      <c r="L52" s="43" t="s">
        <v>21</v>
      </c>
      <c r="M52" s="49">
        <f t="shared" si="2"/>
        <v>2.5498504645903661E-6</v>
      </c>
      <c r="N52" s="43" t="s">
        <v>24</v>
      </c>
      <c r="O52" s="10" t="s">
        <v>21</v>
      </c>
      <c r="P52" s="49">
        <f t="shared" si="3"/>
        <v>3.1685359899263887E-6</v>
      </c>
      <c r="Q52" s="42" t="s">
        <v>24</v>
      </c>
    </row>
    <row r="53" spans="2:17" x14ac:dyDescent="0.15">
      <c r="B53" s="1" t="s">
        <v>76</v>
      </c>
      <c r="C53" s="1"/>
      <c r="D53" s="2">
        <f>SUM(D54:D55)</f>
        <v>21776</v>
      </c>
      <c r="E53" s="19"/>
      <c r="F53" s="20"/>
      <c r="G53" s="2">
        <f>SUM(G54:G55)</f>
        <v>23070</v>
      </c>
      <c r="H53" s="20"/>
      <c r="I53" s="1"/>
      <c r="J53" s="24">
        <f t="shared" si="1"/>
        <v>44846</v>
      </c>
      <c r="K53" s="36"/>
      <c r="L53" s="37"/>
      <c r="M53" s="39">
        <f t="shared" si="2"/>
        <v>5.6890842753741077E-4</v>
      </c>
      <c r="N53" s="37"/>
      <c r="O53" s="21"/>
      <c r="P53" s="39">
        <f t="shared" si="3"/>
        <v>7.0694609454845182E-4</v>
      </c>
      <c r="Q53" s="19"/>
    </row>
    <row r="54" spans="2:17" x14ac:dyDescent="0.15">
      <c r="B54" s="1" t="s">
        <v>84</v>
      </c>
      <c r="C54" s="1"/>
      <c r="D54" s="2">
        <v>3191</v>
      </c>
      <c r="E54" s="19"/>
      <c r="F54" s="20"/>
      <c r="G54" s="2">
        <v>6644</v>
      </c>
      <c r="H54" s="20"/>
      <c r="I54" s="1"/>
      <c r="J54" s="24">
        <f t="shared" si="1"/>
        <v>9835</v>
      </c>
      <c r="K54" s="36"/>
      <c r="L54" s="37"/>
      <c r="M54" s="39">
        <f t="shared" si="2"/>
        <v>1.2476507124003109E-4</v>
      </c>
      <c r="N54" s="37"/>
      <c r="O54" s="21"/>
      <c r="P54" s="39">
        <f t="shared" si="3"/>
        <v>1.5503756945734344E-4</v>
      </c>
      <c r="Q54" s="19"/>
    </row>
    <row r="55" spans="2:17" x14ac:dyDescent="0.15">
      <c r="B55" s="10" t="s">
        <v>10</v>
      </c>
      <c r="C55" s="10"/>
      <c r="D55" s="41">
        <v>18585</v>
      </c>
      <c r="E55" s="42"/>
      <c r="F55" s="43"/>
      <c r="G55" s="41">
        <v>16426</v>
      </c>
      <c r="H55" s="43"/>
      <c r="I55" s="10"/>
      <c r="J55" s="44">
        <f t="shared" si="1"/>
        <v>35011</v>
      </c>
      <c r="K55" s="45"/>
      <c r="L55" s="46"/>
      <c r="M55" s="50">
        <f t="shared" si="2"/>
        <v>4.4414335629737965E-4</v>
      </c>
      <c r="N55" s="46"/>
      <c r="O55" s="48"/>
      <c r="P55" s="39">
        <f t="shared" si="3"/>
        <v>5.5190852509110844E-4</v>
      </c>
      <c r="Q55" s="42"/>
    </row>
    <row r="56" spans="2:17" x14ac:dyDescent="0.15">
      <c r="B56" s="1" t="s">
        <v>65</v>
      </c>
      <c r="C56" s="1"/>
      <c r="D56" s="2">
        <f>SUM(D57:D61)</f>
        <v>7909804</v>
      </c>
      <c r="E56" s="19"/>
      <c r="F56" s="20"/>
      <c r="G56" s="2">
        <f>SUM(G57:G61)</f>
        <v>7882674</v>
      </c>
      <c r="H56" s="20"/>
      <c r="I56" s="1"/>
      <c r="J56" s="24">
        <f t="shared" si="1"/>
        <v>15792478</v>
      </c>
      <c r="K56" s="36"/>
      <c r="L56" s="37"/>
      <c r="M56" s="39">
        <f t="shared" si="2"/>
        <v>0.20034058390713003</v>
      </c>
      <c r="N56" s="37"/>
      <c r="O56" s="21"/>
      <c r="P56" s="34">
        <f t="shared" si="3"/>
        <v>0.24895042245333687</v>
      </c>
      <c r="Q56" s="19"/>
    </row>
    <row r="57" spans="2:17" x14ac:dyDescent="0.15">
      <c r="B57" s="1" t="s">
        <v>42</v>
      </c>
      <c r="C57" s="1"/>
      <c r="D57" s="2">
        <v>6781740</v>
      </c>
      <c r="E57" s="19"/>
      <c r="F57" s="20"/>
      <c r="G57" s="2">
        <v>7659871</v>
      </c>
      <c r="H57" s="20"/>
      <c r="I57" s="1"/>
      <c r="J57" s="24">
        <f t="shared" si="1"/>
        <v>14441611</v>
      </c>
      <c r="K57" s="36"/>
      <c r="L57" s="37"/>
      <c r="M57" s="39">
        <f t="shared" si="2"/>
        <v>0.18320372396907136</v>
      </c>
      <c r="N57" s="37"/>
      <c r="O57" s="21"/>
      <c r="P57" s="39">
        <f t="shared" si="3"/>
        <v>0.22765554331351653</v>
      </c>
      <c r="Q57" s="19"/>
    </row>
    <row r="58" spans="2:17" x14ac:dyDescent="0.15">
      <c r="B58" s="1" t="s">
        <v>92</v>
      </c>
      <c r="C58" s="1"/>
      <c r="D58" s="2">
        <v>688439</v>
      </c>
      <c r="E58" s="19"/>
      <c r="F58" s="20"/>
      <c r="G58" s="2">
        <v>153499</v>
      </c>
      <c r="H58" s="20"/>
      <c r="I58" s="1"/>
      <c r="J58" s="24">
        <f t="shared" si="1"/>
        <v>841938</v>
      </c>
      <c r="K58" s="36"/>
      <c r="L58" s="37"/>
      <c r="M58" s="39">
        <f t="shared" si="2"/>
        <v>1.0680676619185491E-2</v>
      </c>
      <c r="N58" s="37"/>
      <c r="O58" s="21"/>
      <c r="P58" s="39">
        <f t="shared" si="3"/>
        <v>1.3272193304908676E-2</v>
      </c>
      <c r="Q58" s="19"/>
    </row>
    <row r="59" spans="2:17" x14ac:dyDescent="0.15">
      <c r="B59" s="1" t="s">
        <v>93</v>
      </c>
      <c r="C59" s="1"/>
      <c r="D59" s="2">
        <v>24419</v>
      </c>
      <c r="E59" s="19"/>
      <c r="F59" s="20"/>
      <c r="G59" s="2">
        <v>3063</v>
      </c>
      <c r="H59" s="20"/>
      <c r="I59" s="1"/>
      <c r="J59" s="24">
        <f t="shared" si="1"/>
        <v>27482</v>
      </c>
      <c r="K59" s="36"/>
      <c r="L59" s="37"/>
      <c r="M59" s="39">
        <f t="shared" si="2"/>
        <v>3.4863179337249971E-4</v>
      </c>
      <c r="N59" s="37"/>
      <c r="O59" s="21"/>
      <c r="P59" s="39">
        <f t="shared" si="3"/>
        <v>4.3322241828436323E-4</v>
      </c>
      <c r="Q59" s="19"/>
    </row>
    <row r="60" spans="2:17" x14ac:dyDescent="0.15">
      <c r="B60" s="1" t="s">
        <v>94</v>
      </c>
      <c r="C60" s="1"/>
      <c r="D60" s="2">
        <v>311110</v>
      </c>
      <c r="E60" s="19"/>
      <c r="F60" s="20"/>
      <c r="G60" s="2">
        <v>22947</v>
      </c>
      <c r="H60" s="20"/>
      <c r="I60" s="1"/>
      <c r="J60" s="24">
        <f t="shared" si="1"/>
        <v>334057</v>
      </c>
      <c r="K60" s="36"/>
      <c r="L60" s="37"/>
      <c r="M60" s="39">
        <f t="shared" si="2"/>
        <v>4.2377880430331536E-3</v>
      </c>
      <c r="N60" s="37"/>
      <c r="O60" s="21"/>
      <c r="P60" s="39">
        <f t="shared" si="3"/>
        <v>5.2660279959544261E-3</v>
      </c>
      <c r="Q60" s="19"/>
    </row>
    <row r="61" spans="2:17" x14ac:dyDescent="0.15">
      <c r="B61" s="1" t="s">
        <v>29</v>
      </c>
      <c r="C61" s="1"/>
      <c r="D61" s="2">
        <v>104096</v>
      </c>
      <c r="E61" s="19"/>
      <c r="F61" s="20"/>
      <c r="G61" s="2">
        <v>43294</v>
      </c>
      <c r="H61" s="20"/>
      <c r="I61" s="1"/>
      <c r="J61" s="24">
        <f t="shared" si="1"/>
        <v>147390</v>
      </c>
      <c r="K61" s="36"/>
      <c r="L61" s="37"/>
      <c r="M61" s="39">
        <f t="shared" si="2"/>
        <v>1.8697634824675327E-3</v>
      </c>
      <c r="N61" s="37"/>
      <c r="O61" s="21"/>
      <c r="P61" s="39">
        <f t="shared" si="3"/>
        <v>2.3234354206728876E-3</v>
      </c>
      <c r="Q61" s="19"/>
    </row>
    <row r="62" spans="2:17" x14ac:dyDescent="0.15">
      <c r="B62" s="6" t="s">
        <v>43</v>
      </c>
      <c r="C62" s="6"/>
      <c r="D62" s="12">
        <f>SUM(D63:D69)</f>
        <v>715835</v>
      </c>
      <c r="E62" s="13"/>
      <c r="F62" s="14"/>
      <c r="G62" s="12">
        <f>SUM(G63:G69)</f>
        <v>385195</v>
      </c>
      <c r="H62" s="14"/>
      <c r="I62" s="6"/>
      <c r="J62" s="15">
        <f t="shared" si="1"/>
        <v>1101030</v>
      </c>
      <c r="K62" s="32"/>
      <c r="L62" s="33"/>
      <c r="M62" s="34">
        <f t="shared" si="2"/>
        <v>1.3967471925512094E-2</v>
      </c>
      <c r="N62" s="33"/>
      <c r="O62" s="35"/>
      <c r="P62" s="34">
        <f t="shared" si="3"/>
        <v>1.7356483487505729E-2</v>
      </c>
      <c r="Q62" s="13"/>
    </row>
    <row r="63" spans="2:17" x14ac:dyDescent="0.15">
      <c r="B63" s="1" t="s">
        <v>75</v>
      </c>
      <c r="C63" s="1"/>
      <c r="D63" s="2">
        <v>560296</v>
      </c>
      <c r="E63" s="19"/>
      <c r="F63" s="20"/>
      <c r="G63" s="2">
        <v>245094</v>
      </c>
      <c r="H63" s="20"/>
      <c r="I63" s="1"/>
      <c r="J63" s="24">
        <f t="shared" si="1"/>
        <v>805390</v>
      </c>
      <c r="K63" s="36"/>
      <c r="L63" s="37"/>
      <c r="M63" s="39">
        <f t="shared" si="2"/>
        <v>1.021703515261908E-2</v>
      </c>
      <c r="N63" s="37"/>
      <c r="O63" s="21"/>
      <c r="P63" s="39">
        <f t="shared" si="3"/>
        <v>1.269605572600405E-2</v>
      </c>
      <c r="Q63" s="19"/>
    </row>
    <row r="64" spans="2:17" x14ac:dyDescent="0.15">
      <c r="B64" s="1" t="s">
        <v>95</v>
      </c>
      <c r="C64" s="1"/>
      <c r="D64" s="2">
        <v>9425</v>
      </c>
      <c r="E64" s="19"/>
      <c r="F64" s="20"/>
      <c r="G64" s="2">
        <v>29983</v>
      </c>
      <c r="H64" s="20"/>
      <c r="I64" s="1"/>
      <c r="J64" s="24">
        <f t="shared" si="1"/>
        <v>39408</v>
      </c>
      <c r="K64" s="36"/>
      <c r="L64" s="37"/>
      <c r="M64" s="39">
        <f t="shared" si="2"/>
        <v>4.9992292093819482E-4</v>
      </c>
      <c r="N64" s="37"/>
      <c r="O64" s="21"/>
      <c r="P64" s="39">
        <f t="shared" si="3"/>
        <v>6.2122222035332895E-4</v>
      </c>
      <c r="Q64" s="19"/>
    </row>
    <row r="65" spans="2:17" x14ac:dyDescent="0.15">
      <c r="B65" s="1" t="s">
        <v>96</v>
      </c>
      <c r="C65" s="1"/>
      <c r="D65" s="2">
        <v>40645</v>
      </c>
      <c r="E65" s="19"/>
      <c r="F65" s="20"/>
      <c r="G65" s="2">
        <v>509</v>
      </c>
      <c r="H65" s="20"/>
      <c r="I65" s="1"/>
      <c r="J65" s="24">
        <f t="shared" si="1"/>
        <v>41154</v>
      </c>
      <c r="K65" s="36"/>
      <c r="L65" s="37"/>
      <c r="M65" s="39">
        <f t="shared" si="2"/>
        <v>5.2207236825747231E-4</v>
      </c>
      <c r="N65" s="37"/>
      <c r="O65" s="21"/>
      <c r="P65" s="39">
        <f t="shared" si="3"/>
        <v>6.4874592104194329E-4</v>
      </c>
      <c r="Q65" s="19"/>
    </row>
    <row r="66" spans="2:17" x14ac:dyDescent="0.15">
      <c r="B66" s="1" t="s">
        <v>97</v>
      </c>
      <c r="C66" s="1"/>
      <c r="D66" s="2">
        <v>62266</v>
      </c>
      <c r="E66" s="19"/>
      <c r="F66" s="20"/>
      <c r="G66" s="2">
        <v>54362</v>
      </c>
      <c r="H66" s="20"/>
      <c r="I66" s="1"/>
      <c r="J66" s="24">
        <f t="shared" si="1"/>
        <v>116628</v>
      </c>
      <c r="K66" s="36"/>
      <c r="L66" s="37"/>
      <c r="M66" s="39">
        <f t="shared" si="2"/>
        <v>1.4795221889763444E-3</v>
      </c>
      <c r="N66" s="37"/>
      <c r="O66" s="21"/>
      <c r="P66" s="39">
        <f t="shared" si="3"/>
        <v>1.8385075394683325E-3</v>
      </c>
      <c r="Q66" s="19"/>
    </row>
    <row r="67" spans="2:17" x14ac:dyDescent="0.15">
      <c r="B67" s="1" t="s">
        <v>98</v>
      </c>
      <c r="C67" s="1"/>
      <c r="D67" s="2">
        <v>11900</v>
      </c>
      <c r="E67" s="19"/>
      <c r="F67" s="20"/>
      <c r="G67" s="2">
        <v>13885</v>
      </c>
      <c r="H67" s="20"/>
      <c r="I67" s="1"/>
      <c r="J67" s="24">
        <f t="shared" si="1"/>
        <v>25785</v>
      </c>
      <c r="K67" s="36"/>
      <c r="L67" s="37"/>
      <c r="M67" s="39">
        <f t="shared" si="2"/>
        <v>3.2710395139036116E-4</v>
      </c>
      <c r="N67" s="37"/>
      <c r="O67" s="21"/>
      <c r="P67" s="39">
        <f t="shared" si="3"/>
        <v>4.0647114676742253E-4</v>
      </c>
      <c r="Q67" s="19"/>
    </row>
    <row r="68" spans="2:17" x14ac:dyDescent="0.15">
      <c r="B68" s="1" t="s">
        <v>68</v>
      </c>
      <c r="C68" s="1"/>
      <c r="D68" s="2">
        <v>26861</v>
      </c>
      <c r="E68" s="19"/>
      <c r="F68" s="20"/>
      <c r="G68" s="51">
        <v>39667</v>
      </c>
      <c r="H68" s="20"/>
      <c r="I68" s="1"/>
      <c r="J68" s="24">
        <f t="shared" si="1"/>
        <v>66528</v>
      </c>
      <c r="K68" s="36"/>
      <c r="L68" s="37"/>
      <c r="M68" s="39">
        <f t="shared" si="2"/>
        <v>8.4396244630979042E-4</v>
      </c>
      <c r="N68" s="37"/>
      <c r="O68" s="21"/>
      <c r="P68" s="39">
        <f t="shared" si="3"/>
        <v>1.0487381210836954E-3</v>
      </c>
      <c r="Q68" s="19"/>
    </row>
    <row r="69" spans="2:17" x14ac:dyDescent="0.15">
      <c r="B69" s="1" t="s">
        <v>45</v>
      </c>
      <c r="C69" s="1"/>
      <c r="D69" s="2">
        <v>4442</v>
      </c>
      <c r="E69" s="19"/>
      <c r="F69" s="20"/>
      <c r="G69" s="2">
        <v>1695</v>
      </c>
      <c r="H69" s="20"/>
      <c r="I69" s="1"/>
      <c r="J69" s="24">
        <f t="shared" si="1"/>
        <v>6137</v>
      </c>
      <c r="K69" s="36"/>
      <c r="L69" s="37"/>
      <c r="M69" s="39">
        <f t="shared" si="2"/>
        <v>7.7852897020851125E-5</v>
      </c>
      <c r="N69" s="37"/>
      <c r="O69" s="21"/>
      <c r="P69" s="39">
        <f t="shared" si="3"/>
        <v>9.6742812786956449E-5</v>
      </c>
      <c r="Q69" s="19"/>
    </row>
    <row r="70" spans="2:17" x14ac:dyDescent="0.15">
      <c r="B70" s="21" t="s">
        <v>109</v>
      </c>
      <c r="C70" s="1" t="s">
        <v>21</v>
      </c>
      <c r="D70" s="2">
        <v>845</v>
      </c>
      <c r="E70" s="19" t="s">
        <v>24</v>
      </c>
      <c r="F70" s="20" t="s">
        <v>21</v>
      </c>
      <c r="G70" s="2">
        <v>375</v>
      </c>
      <c r="H70" s="20" t="s">
        <v>24</v>
      </c>
      <c r="I70" s="1" t="s">
        <v>21</v>
      </c>
      <c r="J70" s="2">
        <f t="shared" si="1"/>
        <v>1220</v>
      </c>
      <c r="K70" s="19" t="s">
        <v>24</v>
      </c>
      <c r="L70" s="20" t="s">
        <v>21</v>
      </c>
      <c r="M70" s="52">
        <f t="shared" si="2"/>
        <v>1.5476704312439037E-5</v>
      </c>
      <c r="N70" s="20" t="s">
        <v>24</v>
      </c>
      <c r="O70" s="1" t="s">
        <v>21</v>
      </c>
      <c r="P70" s="52">
        <f t="shared" si="3"/>
        <v>1.9231909988607931E-5</v>
      </c>
      <c r="Q70" s="19" t="s">
        <v>24</v>
      </c>
    </row>
    <row r="71" spans="2:17" x14ac:dyDescent="0.15">
      <c r="B71" s="21" t="s">
        <v>119</v>
      </c>
      <c r="C71" s="1" t="s">
        <v>21</v>
      </c>
      <c r="D71" s="2">
        <v>942</v>
      </c>
      <c r="E71" s="19" t="s">
        <v>24</v>
      </c>
      <c r="F71" s="20" t="s">
        <v>21</v>
      </c>
      <c r="G71" s="2">
        <v>0</v>
      </c>
      <c r="H71" s="20" t="s">
        <v>24</v>
      </c>
      <c r="I71" s="1" t="s">
        <v>21</v>
      </c>
      <c r="J71" s="2">
        <f t="shared" si="1"/>
        <v>942</v>
      </c>
      <c r="K71" s="19" t="s">
        <v>24</v>
      </c>
      <c r="L71" s="20" t="s">
        <v>21</v>
      </c>
      <c r="M71" s="52">
        <f t="shared" si="2"/>
        <v>1.1950045460916045E-5</v>
      </c>
      <c r="N71" s="20" t="s">
        <v>24</v>
      </c>
      <c r="O71" s="1" t="s">
        <v>21</v>
      </c>
      <c r="P71" s="52">
        <f t="shared" si="3"/>
        <v>1.4849556728908747E-5</v>
      </c>
      <c r="Q71" s="19" t="s">
        <v>24</v>
      </c>
    </row>
    <row r="72" spans="2:17" x14ac:dyDescent="0.15">
      <c r="B72" s="10" t="s">
        <v>118</v>
      </c>
      <c r="C72" s="10" t="s">
        <v>21</v>
      </c>
      <c r="D72" s="41">
        <v>0</v>
      </c>
      <c r="E72" s="42" t="s">
        <v>24</v>
      </c>
      <c r="F72" s="43" t="s">
        <v>21</v>
      </c>
      <c r="G72" s="41">
        <v>433</v>
      </c>
      <c r="H72" s="43" t="s">
        <v>24</v>
      </c>
      <c r="I72" s="10" t="s">
        <v>21</v>
      </c>
      <c r="J72" s="41">
        <f t="shared" si="1"/>
        <v>433</v>
      </c>
      <c r="K72" s="42" t="s">
        <v>24</v>
      </c>
      <c r="L72" s="43" t="s">
        <v>21</v>
      </c>
      <c r="M72" s="49">
        <f t="shared" si="2"/>
        <v>5.4929614485951665E-6</v>
      </c>
      <c r="N72" s="43" t="s">
        <v>24</v>
      </c>
      <c r="O72" s="10" t="s">
        <v>21</v>
      </c>
      <c r="P72" s="49">
        <f t="shared" si="3"/>
        <v>6.8257516598911752E-6</v>
      </c>
      <c r="Q72" s="42" t="s">
        <v>24</v>
      </c>
    </row>
    <row r="73" spans="2:17" x14ac:dyDescent="0.15">
      <c r="B73" s="8" t="s">
        <v>99</v>
      </c>
      <c r="C73" s="8"/>
      <c r="D73" s="16">
        <v>76</v>
      </c>
      <c r="E73" s="17"/>
      <c r="F73" s="18"/>
      <c r="G73" s="16">
        <v>13</v>
      </c>
      <c r="H73" s="18"/>
      <c r="I73" s="8"/>
      <c r="J73" s="16">
        <f t="shared" si="1"/>
        <v>89</v>
      </c>
      <c r="K73" s="17"/>
      <c r="L73" s="18" t="s">
        <v>21</v>
      </c>
      <c r="M73" s="53">
        <f t="shared" si="2"/>
        <v>1.1290382654156347E-6</v>
      </c>
      <c r="N73" s="18" t="s">
        <v>24</v>
      </c>
      <c r="O73" s="8" t="s">
        <v>21</v>
      </c>
      <c r="P73" s="53">
        <f t="shared" si="3"/>
        <v>1.4029835975295949E-6</v>
      </c>
      <c r="Q73" s="17" t="s">
        <v>24</v>
      </c>
    </row>
    <row r="74" spans="2:17" x14ac:dyDescent="0.15">
      <c r="B74" s="8" t="s">
        <v>62</v>
      </c>
      <c r="C74" s="8"/>
      <c r="D74" s="16">
        <v>43473</v>
      </c>
      <c r="E74" s="17"/>
      <c r="F74" s="18"/>
      <c r="G74" s="16">
        <v>30085</v>
      </c>
      <c r="H74" s="18"/>
      <c r="I74" s="8"/>
      <c r="J74" s="16">
        <f t="shared" si="1"/>
        <v>73558</v>
      </c>
      <c r="K74" s="17"/>
      <c r="L74" s="18" t="s">
        <v>21</v>
      </c>
      <c r="M74" s="53">
        <f t="shared" si="2"/>
        <v>9.3314378345441863E-4</v>
      </c>
      <c r="N74" s="18" t="s">
        <v>24</v>
      </c>
      <c r="O74" s="8" t="s">
        <v>21</v>
      </c>
      <c r="P74" s="53">
        <f t="shared" si="3"/>
        <v>1.1595580614278871E-3</v>
      </c>
      <c r="Q74" s="17" t="s">
        <v>24</v>
      </c>
    </row>
    <row r="75" spans="2:17" x14ac:dyDescent="0.15">
      <c r="B75" s="6" t="s">
        <v>46</v>
      </c>
      <c r="C75" s="6"/>
      <c r="D75" s="12">
        <f>SUM(D76:D79)</f>
        <v>64890</v>
      </c>
      <c r="E75" s="13"/>
      <c r="F75" s="14"/>
      <c r="G75" s="12">
        <f>SUM(G76:G79)</f>
        <v>36428</v>
      </c>
      <c r="H75" s="14"/>
      <c r="I75" s="6"/>
      <c r="J75" s="15">
        <f t="shared" si="1"/>
        <v>101318</v>
      </c>
      <c r="K75" s="32"/>
      <c r="L75" s="33"/>
      <c r="M75" s="34">
        <f t="shared" si="2"/>
        <v>1.2853022356784413E-3</v>
      </c>
      <c r="N75" s="33"/>
      <c r="O75" s="35"/>
      <c r="P75" s="34">
        <f t="shared" si="3"/>
        <v>1.5971628329719495E-3</v>
      </c>
      <c r="Q75" s="13"/>
    </row>
    <row r="76" spans="2:17" x14ac:dyDescent="0.15">
      <c r="B76" s="1" t="s">
        <v>85</v>
      </c>
      <c r="C76" s="1"/>
      <c r="D76" s="2">
        <v>14057</v>
      </c>
      <c r="E76" s="19"/>
      <c r="F76" s="20"/>
      <c r="G76" s="2">
        <v>5410</v>
      </c>
      <c r="H76" s="20"/>
      <c r="I76" s="1"/>
      <c r="J76" s="24">
        <f t="shared" si="1"/>
        <v>19467</v>
      </c>
      <c r="K76" s="36"/>
      <c r="L76" s="37"/>
      <c r="M76" s="39">
        <f t="shared" si="2"/>
        <v>2.4695492036905801E-4</v>
      </c>
      <c r="N76" s="37"/>
      <c r="O76" s="21"/>
      <c r="P76" s="39">
        <f t="shared" si="3"/>
        <v>3.0687507520346771E-4</v>
      </c>
      <c r="Q76" s="19"/>
    </row>
    <row r="77" spans="2:17" x14ac:dyDescent="0.15">
      <c r="B77" s="1" t="s">
        <v>86</v>
      </c>
      <c r="C77" s="1"/>
      <c r="D77" s="2">
        <v>26597</v>
      </c>
      <c r="E77" s="19"/>
      <c r="F77" s="20"/>
      <c r="G77" s="2">
        <v>15258</v>
      </c>
      <c r="H77" s="20"/>
      <c r="I77" s="1"/>
      <c r="J77" s="24">
        <f t="shared" si="1"/>
        <v>41855</v>
      </c>
      <c r="K77" s="36"/>
      <c r="L77" s="37"/>
      <c r="M77" s="39">
        <f t="shared" si="2"/>
        <v>5.3096513032552131E-4</v>
      </c>
      <c r="N77" s="37"/>
      <c r="O77" s="21"/>
      <c r="P77" s="39">
        <f t="shared" si="3"/>
        <v>6.5979638735506961E-4</v>
      </c>
      <c r="Q77" s="19"/>
    </row>
    <row r="78" spans="2:17" x14ac:dyDescent="0.15">
      <c r="B78" s="1" t="s">
        <v>87</v>
      </c>
      <c r="C78" s="1"/>
      <c r="D78" s="2">
        <v>23154</v>
      </c>
      <c r="E78" s="19"/>
      <c r="F78" s="20"/>
      <c r="G78" s="2">
        <v>14010</v>
      </c>
      <c r="H78" s="20"/>
      <c r="I78" s="1"/>
      <c r="J78" s="24">
        <f t="shared" si="1"/>
        <v>37164</v>
      </c>
      <c r="K78" s="36"/>
      <c r="L78" s="37"/>
      <c r="M78" s="39">
        <f t="shared" si="2"/>
        <v>4.714559336618725E-4</v>
      </c>
      <c r="N78" s="37"/>
      <c r="O78" s="21"/>
      <c r="P78" s="39">
        <f t="shared" si="3"/>
        <v>5.8584811706280751E-4</v>
      </c>
      <c r="Q78" s="19"/>
    </row>
    <row r="79" spans="2:17" x14ac:dyDescent="0.15">
      <c r="B79" s="1" t="s">
        <v>56</v>
      </c>
      <c r="C79" s="1"/>
      <c r="D79" s="2">
        <v>1082</v>
      </c>
      <c r="E79" s="19"/>
      <c r="F79" s="20"/>
      <c r="G79" s="2">
        <v>1750</v>
      </c>
      <c r="H79" s="20"/>
      <c r="I79" s="1"/>
      <c r="J79" s="24">
        <f t="shared" si="1"/>
        <v>2832</v>
      </c>
      <c r="K79" s="36"/>
      <c r="L79" s="37"/>
      <c r="M79" s="39">
        <f t="shared" si="2"/>
        <v>3.5926251321989635E-5</v>
      </c>
      <c r="N79" s="37"/>
      <c r="O79" s="21"/>
      <c r="P79" s="39">
        <f t="shared" si="3"/>
        <v>4.4643253350604641E-5</v>
      </c>
      <c r="Q79" s="19"/>
    </row>
    <row r="80" spans="2:17" x14ac:dyDescent="0.15">
      <c r="B80" s="10" t="s">
        <v>110</v>
      </c>
      <c r="C80" s="10" t="s">
        <v>21</v>
      </c>
      <c r="D80" s="41">
        <v>1082</v>
      </c>
      <c r="E80" s="42" t="s">
        <v>24</v>
      </c>
      <c r="F80" s="43" t="s">
        <v>21</v>
      </c>
      <c r="G80" s="41">
        <v>4</v>
      </c>
      <c r="H80" s="43" t="s">
        <v>24</v>
      </c>
      <c r="I80" s="10" t="s">
        <v>21</v>
      </c>
      <c r="J80" s="41">
        <f t="shared" si="1"/>
        <v>1086</v>
      </c>
      <c r="K80" s="43" t="s">
        <v>24</v>
      </c>
      <c r="L80" s="10" t="s">
        <v>21</v>
      </c>
      <c r="M80" s="49">
        <f t="shared" si="2"/>
        <v>1.3776804002712128E-5</v>
      </c>
      <c r="N80" s="43" t="s">
        <v>24</v>
      </c>
      <c r="O80" s="10" t="s">
        <v>21</v>
      </c>
      <c r="P80" s="49">
        <f t="shared" si="3"/>
        <v>1.711955266199034E-5</v>
      </c>
      <c r="Q80" s="42" t="s">
        <v>24</v>
      </c>
    </row>
    <row r="81" spans="2:17" x14ac:dyDescent="0.15">
      <c r="B81" s="1" t="s">
        <v>88</v>
      </c>
      <c r="C81" s="1"/>
      <c r="D81" s="2">
        <f>SUM(D82:D83)</f>
        <v>15365</v>
      </c>
      <c r="E81" s="19"/>
      <c r="F81" s="20"/>
      <c r="G81" s="2">
        <f>SUM(G82:G83)</f>
        <v>11326</v>
      </c>
      <c r="H81" s="20"/>
      <c r="I81" s="1"/>
      <c r="J81" s="24">
        <f t="shared" si="1"/>
        <v>26691</v>
      </c>
      <c r="K81" s="36"/>
      <c r="L81" s="37"/>
      <c r="M81" s="39">
        <f t="shared" si="2"/>
        <v>3.3859730721582819E-4</v>
      </c>
      <c r="N81" s="37"/>
      <c r="O81" s="21"/>
      <c r="P81" s="39">
        <f t="shared" si="3"/>
        <v>4.2075320451306089E-4</v>
      </c>
      <c r="Q81" s="19"/>
    </row>
    <row r="82" spans="2:17" x14ac:dyDescent="0.15">
      <c r="B82" s="1" t="s">
        <v>15</v>
      </c>
      <c r="C82" s="1"/>
      <c r="D82" s="2">
        <v>7991</v>
      </c>
      <c r="E82" s="19"/>
      <c r="F82" s="20"/>
      <c r="G82" s="2">
        <v>6244</v>
      </c>
      <c r="H82" s="20"/>
      <c r="I82" s="1"/>
      <c r="J82" s="24">
        <f t="shared" si="1"/>
        <v>14235</v>
      </c>
      <c r="K82" s="36"/>
      <c r="L82" s="37"/>
      <c r="M82" s="39">
        <f t="shared" si="2"/>
        <v>1.8058269335046698E-4</v>
      </c>
      <c r="N82" s="37"/>
      <c r="O82" s="21"/>
      <c r="P82" s="39">
        <f t="shared" si="3"/>
        <v>2.2439855630150318E-4</v>
      </c>
      <c r="Q82" s="19"/>
    </row>
    <row r="83" spans="2:17" x14ac:dyDescent="0.15">
      <c r="B83" s="10" t="s">
        <v>89</v>
      </c>
      <c r="C83" s="10"/>
      <c r="D83" s="41">
        <v>7374</v>
      </c>
      <c r="E83" s="42"/>
      <c r="F83" s="43"/>
      <c r="G83" s="41">
        <v>5082</v>
      </c>
      <c r="H83" s="43"/>
      <c r="I83" s="10"/>
      <c r="J83" s="44">
        <f t="shared" si="1"/>
        <v>12456</v>
      </c>
      <c r="K83" s="45"/>
      <c r="L83" s="46"/>
      <c r="M83" s="50">
        <f t="shared" si="2"/>
        <v>1.5801461386536121E-4</v>
      </c>
      <c r="N83" s="46"/>
      <c r="O83" s="48"/>
      <c r="P83" s="39">
        <f t="shared" si="3"/>
        <v>1.9635464821155768E-4</v>
      </c>
      <c r="Q83" s="42"/>
    </row>
    <row r="84" spans="2:17" x14ac:dyDescent="0.15">
      <c r="B84" s="8" t="s">
        <v>31</v>
      </c>
      <c r="C84" s="8"/>
      <c r="D84" s="16">
        <v>20461</v>
      </c>
      <c r="E84" s="17"/>
      <c r="F84" s="18"/>
      <c r="G84" s="16">
        <v>22476</v>
      </c>
      <c r="H84" s="18"/>
      <c r="I84" s="8"/>
      <c r="J84" s="28">
        <f t="shared" si="1"/>
        <v>42937</v>
      </c>
      <c r="K84" s="29"/>
      <c r="L84" s="30"/>
      <c r="M84" s="54">
        <f t="shared" si="2"/>
        <v>5.4469119103540574E-4</v>
      </c>
      <c r="N84" s="30"/>
      <c r="O84" s="27"/>
      <c r="P84" s="54">
        <f t="shared" si="3"/>
        <v>6.7685288457447436E-4</v>
      </c>
      <c r="Q84" s="17"/>
    </row>
    <row r="85" spans="2:17" x14ac:dyDescent="0.15">
      <c r="B85" s="8" t="s">
        <v>100</v>
      </c>
      <c r="C85" s="8"/>
      <c r="D85" s="16">
        <v>39811</v>
      </c>
      <c r="E85" s="17"/>
      <c r="F85" s="18"/>
      <c r="G85" s="16">
        <v>12903</v>
      </c>
      <c r="H85" s="18"/>
      <c r="I85" s="8"/>
      <c r="J85" s="28">
        <f t="shared" si="1"/>
        <v>52714</v>
      </c>
      <c r="K85" s="29"/>
      <c r="L85" s="30"/>
      <c r="M85" s="54">
        <f t="shared" si="2"/>
        <v>6.687204845294356E-4</v>
      </c>
      <c r="N85" s="30"/>
      <c r="O85" s="27"/>
      <c r="P85" s="54">
        <f t="shared" si="3"/>
        <v>8.3097615011432666E-4</v>
      </c>
      <c r="Q85" s="17"/>
    </row>
    <row r="86" spans="2:17" x14ac:dyDescent="0.15">
      <c r="B86" s="8" t="s">
        <v>101</v>
      </c>
      <c r="C86" s="8"/>
      <c r="D86" s="16">
        <v>52263</v>
      </c>
      <c r="E86" s="17"/>
      <c r="F86" s="18"/>
      <c r="G86" s="16">
        <v>15735</v>
      </c>
      <c r="H86" s="18"/>
      <c r="I86" s="8"/>
      <c r="J86" s="28">
        <f t="shared" si="1"/>
        <v>67998</v>
      </c>
      <c r="K86" s="29"/>
      <c r="L86" s="30"/>
      <c r="M86" s="54">
        <f t="shared" si="2"/>
        <v>8.6261060642395877E-4</v>
      </c>
      <c r="N86" s="30"/>
      <c r="O86" s="27"/>
      <c r="P86" s="54">
        <f t="shared" si="3"/>
        <v>1.0719109962339035E-3</v>
      </c>
      <c r="Q86" s="17"/>
    </row>
    <row r="87" spans="2:17" x14ac:dyDescent="0.15">
      <c r="B87" s="227" t="s">
        <v>102</v>
      </c>
      <c r="C87" s="1"/>
      <c r="D87" s="2">
        <f>SUM(D88:D94)</f>
        <v>12390405</v>
      </c>
      <c r="E87" s="19"/>
      <c r="F87" s="20"/>
      <c r="G87" s="2">
        <f>SUM(G88:G94)</f>
        <v>7100062</v>
      </c>
      <c r="H87" s="20"/>
      <c r="I87" s="1"/>
      <c r="J87" s="24">
        <f t="shared" si="1"/>
        <v>19490467</v>
      </c>
      <c r="K87" s="36"/>
      <c r="L87" s="37"/>
      <c r="M87" s="39">
        <f t="shared" si="2"/>
        <v>0.24725261858225472</v>
      </c>
      <c r="N87" s="37"/>
      <c r="O87" s="21"/>
      <c r="P87" s="39">
        <f t="shared" si="3"/>
        <v>0.30724500572125674</v>
      </c>
      <c r="Q87" s="19"/>
    </row>
    <row r="88" spans="2:17" x14ac:dyDescent="0.15">
      <c r="B88" s="1" t="s">
        <v>69</v>
      </c>
      <c r="C88" s="1"/>
      <c r="D88" s="2">
        <v>1068356</v>
      </c>
      <c r="E88" s="19"/>
      <c r="F88" s="20"/>
      <c r="G88" s="2">
        <v>232070</v>
      </c>
      <c r="H88" s="20"/>
      <c r="I88" s="1"/>
      <c r="J88" s="24">
        <f t="shared" si="1"/>
        <v>1300426</v>
      </c>
      <c r="K88" s="36"/>
      <c r="L88" s="37"/>
      <c r="M88" s="39">
        <f t="shared" si="2"/>
        <v>1.6496974329678563E-2</v>
      </c>
      <c r="N88" s="37"/>
      <c r="O88" s="21"/>
      <c r="P88" s="39">
        <f t="shared" si="3"/>
        <v>2.0499734244955294E-2</v>
      </c>
      <c r="Q88" s="19"/>
    </row>
    <row r="89" spans="2:17" x14ac:dyDescent="0.15">
      <c r="B89" s="1" t="s">
        <v>70</v>
      </c>
      <c r="C89" s="1"/>
      <c r="D89" s="2">
        <v>3026864</v>
      </c>
      <c r="E89" s="19"/>
      <c r="F89" s="20"/>
      <c r="G89" s="2">
        <v>772016</v>
      </c>
      <c r="H89" s="20"/>
      <c r="I89" s="1"/>
      <c r="J89" s="24">
        <f t="shared" si="1"/>
        <v>3798880</v>
      </c>
      <c r="K89" s="36"/>
      <c r="L89" s="37"/>
      <c r="M89" s="39">
        <f t="shared" si="2"/>
        <v>4.8191920064293785E-2</v>
      </c>
      <c r="N89" s="37"/>
      <c r="O89" s="21"/>
      <c r="P89" s="39">
        <f t="shared" si="3"/>
        <v>5.9885014932395814E-2</v>
      </c>
      <c r="Q89" s="19"/>
    </row>
    <row r="90" spans="2:17" x14ac:dyDescent="0.15">
      <c r="B90" s="1" t="s">
        <v>71</v>
      </c>
      <c r="C90" s="1"/>
      <c r="D90" s="2">
        <v>1770687</v>
      </c>
      <c r="E90" s="19"/>
      <c r="F90" s="20"/>
      <c r="G90" s="2">
        <v>888100</v>
      </c>
      <c r="H90" s="20"/>
      <c r="I90" s="1"/>
      <c r="J90" s="24">
        <f t="shared" si="1"/>
        <v>2658787</v>
      </c>
      <c r="K90" s="36"/>
      <c r="L90" s="37"/>
      <c r="M90" s="39">
        <f t="shared" si="2"/>
        <v>3.3728901826849879E-2</v>
      </c>
      <c r="N90" s="37"/>
      <c r="O90" s="21"/>
      <c r="P90" s="39">
        <f t="shared" si="3"/>
        <v>4.1912747756459763E-2</v>
      </c>
      <c r="Q90" s="19"/>
    </row>
    <row r="91" spans="2:17" x14ac:dyDescent="0.15">
      <c r="B91" s="1" t="s">
        <v>72</v>
      </c>
      <c r="C91" s="1"/>
      <c r="D91" s="2">
        <v>562237</v>
      </c>
      <c r="E91" s="19"/>
      <c r="F91" s="20"/>
      <c r="G91" s="2">
        <v>262281</v>
      </c>
      <c r="H91" s="20"/>
      <c r="I91" s="1"/>
      <c r="J91" s="24">
        <f t="shared" si="1"/>
        <v>824518</v>
      </c>
      <c r="K91" s="36"/>
      <c r="L91" s="37"/>
      <c r="M91" s="39">
        <f t="shared" si="2"/>
        <v>1.0459689578920992E-2</v>
      </c>
      <c r="N91" s="37"/>
      <c r="O91" s="21"/>
      <c r="P91" s="39">
        <f t="shared" si="3"/>
        <v>1.2997586852448388E-2</v>
      </c>
      <c r="Q91" s="19"/>
    </row>
    <row r="92" spans="2:17" x14ac:dyDescent="0.15">
      <c r="B92" s="1" t="s">
        <v>103</v>
      </c>
      <c r="C92" s="1"/>
      <c r="D92" s="2">
        <v>1098999</v>
      </c>
      <c r="E92" s="19"/>
      <c r="F92" s="20"/>
      <c r="G92" s="2">
        <v>233619</v>
      </c>
      <c r="H92" s="20"/>
      <c r="I92" s="1"/>
      <c r="J92" s="24">
        <f t="shared" si="1"/>
        <v>1332618</v>
      </c>
      <c r="K92" s="36"/>
      <c r="L92" s="37"/>
      <c r="M92" s="39">
        <f t="shared" si="2"/>
        <v>1.6905356350355644E-2</v>
      </c>
      <c r="N92" s="37"/>
      <c r="O92" s="21"/>
      <c r="P92" s="39">
        <f t="shared" si="3"/>
        <v>2.1007204446884201E-2</v>
      </c>
      <c r="Q92" s="19"/>
    </row>
    <row r="93" spans="2:17" x14ac:dyDescent="0.15">
      <c r="B93" s="1" t="s">
        <v>25</v>
      </c>
      <c r="C93" s="1"/>
      <c r="D93" s="2">
        <v>22411</v>
      </c>
      <c r="E93" s="19"/>
      <c r="F93" s="20"/>
      <c r="G93" s="2">
        <v>1817</v>
      </c>
      <c r="H93" s="20"/>
      <c r="I93" s="1"/>
      <c r="J93" s="24">
        <f t="shared" si="1"/>
        <v>24228</v>
      </c>
      <c r="K93" s="36"/>
      <c r="L93" s="37"/>
      <c r="M93" s="39">
        <f t="shared" si="2"/>
        <v>3.0735212465719098E-4</v>
      </c>
      <c r="N93" s="37"/>
      <c r="O93" s="21"/>
      <c r="P93" s="39">
        <f t="shared" si="3"/>
        <v>3.8192681574097785E-4</v>
      </c>
      <c r="Q93" s="19"/>
    </row>
    <row r="94" spans="2:17" x14ac:dyDescent="0.15">
      <c r="B94" s="1" t="s">
        <v>45</v>
      </c>
      <c r="C94" s="1"/>
      <c r="D94" s="2">
        <v>4840851</v>
      </c>
      <c r="E94" s="19"/>
      <c r="F94" s="20"/>
      <c r="G94" s="2">
        <v>4710159</v>
      </c>
      <c r="H94" s="20"/>
      <c r="I94" s="1"/>
      <c r="J94" s="24">
        <f t="shared" si="1"/>
        <v>9551010</v>
      </c>
      <c r="K94" s="36"/>
      <c r="L94" s="37"/>
      <c r="M94" s="39">
        <f t="shared" si="2"/>
        <v>0.12116242430749867</v>
      </c>
      <c r="N94" s="37"/>
      <c r="O94" s="21"/>
      <c r="P94" s="39">
        <f t="shared" si="3"/>
        <v>0.15056079067237232</v>
      </c>
      <c r="Q94" s="19"/>
    </row>
    <row r="95" spans="2:17" x14ac:dyDescent="0.15">
      <c r="B95" s="21" t="s">
        <v>111</v>
      </c>
      <c r="C95" s="1" t="s">
        <v>21</v>
      </c>
      <c r="D95" s="2">
        <v>1260325</v>
      </c>
      <c r="E95" s="19" t="s">
        <v>24</v>
      </c>
      <c r="F95" s="1" t="s">
        <v>21</v>
      </c>
      <c r="G95" s="2">
        <v>1551623</v>
      </c>
      <c r="H95" s="19" t="s">
        <v>24</v>
      </c>
      <c r="I95" s="1" t="s">
        <v>21</v>
      </c>
      <c r="J95" s="55">
        <f t="shared" si="1"/>
        <v>2811948</v>
      </c>
      <c r="K95" s="19" t="s">
        <v>24</v>
      </c>
      <c r="L95" s="1" t="s">
        <v>21</v>
      </c>
      <c r="M95" s="56">
        <f t="shared" si="2"/>
        <v>3.5671875195044535E-2</v>
      </c>
      <c r="N95" s="19" t="s">
        <v>24</v>
      </c>
      <c r="O95" s="1" t="s">
        <v>21</v>
      </c>
      <c r="P95" s="56">
        <f t="shared" si="3"/>
        <v>4.432715641692303E-2</v>
      </c>
      <c r="Q95" s="19" t="s">
        <v>24</v>
      </c>
    </row>
    <row r="96" spans="2:17" x14ac:dyDescent="0.15">
      <c r="B96" s="21" t="s">
        <v>112</v>
      </c>
      <c r="C96" s="1" t="s">
        <v>21</v>
      </c>
      <c r="D96" s="2">
        <v>161136</v>
      </c>
      <c r="E96" s="19" t="s">
        <v>24</v>
      </c>
      <c r="F96" s="1" t="s">
        <v>21</v>
      </c>
      <c r="G96" s="2">
        <v>143753</v>
      </c>
      <c r="H96" s="19" t="s">
        <v>24</v>
      </c>
      <c r="I96" s="1" t="s">
        <v>21</v>
      </c>
      <c r="J96" s="55">
        <f t="shared" ref="J96:J115" si="4">SUM(D96+G96)</f>
        <v>304889</v>
      </c>
      <c r="K96" s="19" t="s">
        <v>24</v>
      </c>
      <c r="L96" s="1" t="s">
        <v>21</v>
      </c>
      <c r="M96" s="56">
        <f t="shared" ref="M96:M115" si="5">J96/$J$27</f>
        <v>3.8677679517337919E-3</v>
      </c>
      <c r="N96" s="19" t="s">
        <v>24</v>
      </c>
      <c r="O96" s="1" t="s">
        <v>21</v>
      </c>
      <c r="P96" s="56">
        <f t="shared" ref="P96:P115" si="6">J96/$J$22</f>
        <v>4.8062277086202325E-3</v>
      </c>
      <c r="Q96" s="19" t="s">
        <v>24</v>
      </c>
    </row>
    <row r="97" spans="2:17" x14ac:dyDescent="0.15">
      <c r="B97" s="21" t="s">
        <v>51</v>
      </c>
      <c r="C97" s="1" t="s">
        <v>21</v>
      </c>
      <c r="D97" s="2">
        <v>368021</v>
      </c>
      <c r="E97" s="19" t="s">
        <v>24</v>
      </c>
      <c r="F97" s="1" t="s">
        <v>21</v>
      </c>
      <c r="G97" s="2">
        <v>64673</v>
      </c>
      <c r="H97" s="19" t="s">
        <v>24</v>
      </c>
      <c r="I97" s="1" t="s">
        <v>21</v>
      </c>
      <c r="J97" s="55">
        <f t="shared" si="4"/>
        <v>432694</v>
      </c>
      <c r="K97" s="19" t="s">
        <v>24</v>
      </c>
      <c r="L97" s="1" t="s">
        <v>21</v>
      </c>
      <c r="M97" s="56">
        <f t="shared" si="5"/>
        <v>5.4890795866938498E-3</v>
      </c>
      <c r="N97" s="19" t="s">
        <v>24</v>
      </c>
      <c r="O97" s="1" t="s">
        <v>21</v>
      </c>
      <c r="P97" s="56">
        <f t="shared" si="6"/>
        <v>6.820927918533377E-3</v>
      </c>
      <c r="Q97" s="19" t="s">
        <v>24</v>
      </c>
    </row>
    <row r="98" spans="2:17" x14ac:dyDescent="0.15">
      <c r="B98" s="21" t="s">
        <v>113</v>
      </c>
      <c r="C98" s="1" t="s">
        <v>21</v>
      </c>
      <c r="D98" s="2">
        <v>49735</v>
      </c>
      <c r="E98" s="19" t="s">
        <v>24</v>
      </c>
      <c r="F98" s="1" t="s">
        <v>21</v>
      </c>
      <c r="G98" s="2">
        <v>58902</v>
      </c>
      <c r="H98" s="19" t="s">
        <v>24</v>
      </c>
      <c r="I98" s="1" t="s">
        <v>21</v>
      </c>
      <c r="J98" s="55">
        <f t="shared" si="4"/>
        <v>108637</v>
      </c>
      <c r="K98" s="19" t="s">
        <v>24</v>
      </c>
      <c r="L98" s="1" t="s">
        <v>21</v>
      </c>
      <c r="M98" s="56">
        <f t="shared" si="5"/>
        <v>1.3781497757298687E-3</v>
      </c>
      <c r="N98" s="19" t="s">
        <v>24</v>
      </c>
      <c r="O98" s="1" t="s">
        <v>21</v>
      </c>
      <c r="P98" s="56">
        <f t="shared" si="6"/>
        <v>1.7125385290429507E-3</v>
      </c>
      <c r="Q98" s="19" t="s">
        <v>24</v>
      </c>
    </row>
    <row r="99" spans="2:17" x14ac:dyDescent="0.15">
      <c r="B99" s="21" t="s">
        <v>114</v>
      </c>
      <c r="C99" s="1" t="s">
        <v>21</v>
      </c>
      <c r="D99" s="2">
        <v>399342</v>
      </c>
      <c r="E99" s="19" t="s">
        <v>24</v>
      </c>
      <c r="F99" s="1" t="s">
        <v>21</v>
      </c>
      <c r="G99" s="2">
        <v>479818</v>
      </c>
      <c r="H99" s="19" t="s">
        <v>24</v>
      </c>
      <c r="I99" s="1" t="s">
        <v>21</v>
      </c>
      <c r="J99" s="55">
        <f t="shared" si="4"/>
        <v>879160</v>
      </c>
      <c r="K99" s="19" t="s">
        <v>24</v>
      </c>
      <c r="L99" s="1" t="s">
        <v>21</v>
      </c>
      <c r="M99" s="56">
        <f t="shared" si="5"/>
        <v>1.1152868330593365E-2</v>
      </c>
      <c r="N99" s="19" t="s">
        <v>24</v>
      </c>
      <c r="O99" s="1" t="s">
        <v>21</v>
      </c>
      <c r="P99" s="56">
        <f t="shared" si="6"/>
        <v>1.3858955725888975E-2</v>
      </c>
      <c r="Q99" s="19" t="s">
        <v>24</v>
      </c>
    </row>
    <row r="100" spans="2:17" x14ac:dyDescent="0.15">
      <c r="B100" s="21" t="s">
        <v>57</v>
      </c>
      <c r="C100" s="1" t="s">
        <v>21</v>
      </c>
      <c r="D100" s="2">
        <v>363</v>
      </c>
      <c r="E100" s="19" t="s">
        <v>24</v>
      </c>
      <c r="F100" s="20" t="s">
        <v>21</v>
      </c>
      <c r="G100" s="2">
        <v>2937</v>
      </c>
      <c r="H100" s="20" t="s">
        <v>24</v>
      </c>
      <c r="I100" s="1" t="s">
        <v>21</v>
      </c>
      <c r="J100" s="2">
        <f t="shared" si="4"/>
        <v>3300</v>
      </c>
      <c r="K100" s="19" t="s">
        <v>24</v>
      </c>
      <c r="L100" s="1" t="s">
        <v>21</v>
      </c>
      <c r="M100" s="52">
        <f t="shared" si="5"/>
        <v>4.1863216582826904E-5</v>
      </c>
      <c r="N100" s="19" t="s">
        <v>24</v>
      </c>
      <c r="O100" s="1" t="s">
        <v>21</v>
      </c>
      <c r="P100" s="52">
        <f t="shared" si="6"/>
        <v>5.2020740133119811E-5</v>
      </c>
      <c r="Q100" s="19" t="s">
        <v>24</v>
      </c>
    </row>
    <row r="101" spans="2:17" x14ac:dyDescent="0.15">
      <c r="B101" s="10" t="s">
        <v>120</v>
      </c>
      <c r="C101" s="10" t="s">
        <v>21</v>
      </c>
      <c r="D101" s="41">
        <v>68913</v>
      </c>
      <c r="E101" s="42" t="s">
        <v>24</v>
      </c>
      <c r="F101" s="43" t="s">
        <v>21</v>
      </c>
      <c r="G101" s="41">
        <v>0</v>
      </c>
      <c r="H101" s="43" t="s">
        <v>24</v>
      </c>
      <c r="I101" s="10" t="s">
        <v>21</v>
      </c>
      <c r="J101" s="41">
        <f t="shared" si="4"/>
        <v>68913</v>
      </c>
      <c r="K101" s="42" t="s">
        <v>24</v>
      </c>
      <c r="L101" s="10" t="s">
        <v>21</v>
      </c>
      <c r="M101" s="49">
        <f t="shared" si="5"/>
        <v>8.7421813465828806E-4</v>
      </c>
      <c r="N101" s="42" t="s">
        <v>24</v>
      </c>
      <c r="O101" s="10" t="s">
        <v>21</v>
      </c>
      <c r="P101" s="49">
        <f t="shared" si="6"/>
        <v>1.0863349287253592E-3</v>
      </c>
      <c r="Q101" s="42" t="s">
        <v>24</v>
      </c>
    </row>
    <row r="102" spans="2:17" x14ac:dyDescent="0.15">
      <c r="B102" s="1" t="s">
        <v>73</v>
      </c>
      <c r="C102" s="1"/>
      <c r="D102" s="2">
        <f>SUM(D103:D108)</f>
        <v>263178</v>
      </c>
      <c r="E102" s="19"/>
      <c r="F102" s="20"/>
      <c r="G102" s="2">
        <f>SUM(G103:G108)</f>
        <v>200948</v>
      </c>
      <c r="H102" s="20"/>
      <c r="I102" s="1"/>
      <c r="J102" s="24">
        <f t="shared" si="4"/>
        <v>464126</v>
      </c>
      <c r="K102" s="36"/>
      <c r="L102" s="37"/>
      <c r="M102" s="39">
        <f t="shared" si="5"/>
        <v>5.8878203817336727E-3</v>
      </c>
      <c r="N102" s="37"/>
      <c r="O102" s="21"/>
      <c r="P102" s="39">
        <f t="shared" si="6"/>
        <v>7.3164175863710199E-3</v>
      </c>
      <c r="Q102" s="19"/>
    </row>
    <row r="103" spans="2:17" x14ac:dyDescent="0.15">
      <c r="B103" s="1" t="s">
        <v>22</v>
      </c>
      <c r="C103" s="1"/>
      <c r="D103" s="2">
        <v>112252</v>
      </c>
      <c r="E103" s="19"/>
      <c r="F103" s="20"/>
      <c r="G103" s="2">
        <v>22488</v>
      </c>
      <c r="H103" s="20"/>
      <c r="I103" s="1"/>
      <c r="J103" s="24">
        <f t="shared" si="4"/>
        <v>134740</v>
      </c>
      <c r="K103" s="36"/>
      <c r="L103" s="37"/>
      <c r="M103" s="39">
        <f t="shared" si="5"/>
        <v>1.7092878189000295E-3</v>
      </c>
      <c r="N103" s="37"/>
      <c r="O103" s="21"/>
      <c r="P103" s="39">
        <f t="shared" si="6"/>
        <v>2.1240225834959284E-3</v>
      </c>
      <c r="Q103" s="19"/>
    </row>
    <row r="104" spans="2:17" x14ac:dyDescent="0.15">
      <c r="B104" s="1" t="s">
        <v>37</v>
      </c>
      <c r="C104" s="1"/>
      <c r="D104" s="2">
        <v>8004</v>
      </c>
      <c r="E104" s="19"/>
      <c r="F104" s="20"/>
      <c r="G104" s="2">
        <v>5467</v>
      </c>
      <c r="H104" s="20"/>
      <c r="I104" s="1"/>
      <c r="J104" s="24">
        <f t="shared" si="4"/>
        <v>13471</v>
      </c>
      <c r="K104" s="36"/>
      <c r="L104" s="37"/>
      <c r="M104" s="39">
        <f t="shared" si="5"/>
        <v>1.708907244203822E-4</v>
      </c>
      <c r="N104" s="37"/>
      <c r="O104" s="21"/>
      <c r="P104" s="39">
        <f t="shared" si="6"/>
        <v>2.1235496676765364E-4</v>
      </c>
      <c r="Q104" s="19"/>
    </row>
    <row r="105" spans="2:17" x14ac:dyDescent="0.15">
      <c r="B105" s="1" t="s">
        <v>67</v>
      </c>
      <c r="C105" s="1"/>
      <c r="D105" s="2">
        <v>2187</v>
      </c>
      <c r="E105" s="19"/>
      <c r="F105" s="20"/>
      <c r="G105" s="2">
        <v>94738</v>
      </c>
      <c r="H105" s="20"/>
      <c r="I105" s="1"/>
      <c r="J105" s="24">
        <f t="shared" si="4"/>
        <v>96925</v>
      </c>
      <c r="K105" s="36"/>
      <c r="L105" s="37"/>
      <c r="M105" s="39">
        <f t="shared" si="5"/>
        <v>1.2295734143304539E-3</v>
      </c>
      <c r="N105" s="37"/>
      <c r="O105" s="21"/>
      <c r="P105" s="39">
        <f t="shared" si="6"/>
        <v>1.5279121931523144E-3</v>
      </c>
      <c r="Q105" s="19"/>
    </row>
    <row r="106" spans="2:17" x14ac:dyDescent="0.15">
      <c r="B106" s="1" t="s">
        <v>48</v>
      </c>
      <c r="C106" s="1"/>
      <c r="D106" s="2">
        <v>11890</v>
      </c>
      <c r="E106" s="19"/>
      <c r="F106" s="20"/>
      <c r="G106" s="2">
        <v>6415</v>
      </c>
      <c r="H106" s="20"/>
      <c r="I106" s="1"/>
      <c r="J106" s="24">
        <f t="shared" si="4"/>
        <v>18305</v>
      </c>
      <c r="K106" s="36"/>
      <c r="L106" s="37"/>
      <c r="M106" s="39">
        <f t="shared" si="5"/>
        <v>2.3221399380262016E-4</v>
      </c>
      <c r="N106" s="37"/>
      <c r="O106" s="21"/>
      <c r="P106" s="39">
        <f t="shared" si="6"/>
        <v>2.8855746913235096E-4</v>
      </c>
      <c r="Q106" s="19"/>
    </row>
    <row r="107" spans="2:17" x14ac:dyDescent="0.15">
      <c r="B107" s="1" t="s">
        <v>2</v>
      </c>
      <c r="C107" s="1"/>
      <c r="D107" s="2">
        <v>22609</v>
      </c>
      <c r="E107" s="19"/>
      <c r="F107" s="20"/>
      <c r="G107" s="2">
        <v>2265</v>
      </c>
      <c r="H107" s="20"/>
      <c r="I107" s="1"/>
      <c r="J107" s="24">
        <f t="shared" si="4"/>
        <v>24874</v>
      </c>
      <c r="K107" s="36"/>
      <c r="L107" s="37"/>
      <c r="M107" s="39">
        <f t="shared" si="5"/>
        <v>3.1554716644885953E-4</v>
      </c>
      <c r="N107" s="37"/>
      <c r="O107" s="21"/>
      <c r="P107" s="39">
        <f t="shared" si="6"/>
        <v>3.9211026971855216E-4</v>
      </c>
      <c r="Q107" s="19"/>
    </row>
    <row r="108" spans="2:17" x14ac:dyDescent="0.15">
      <c r="B108" s="1" t="s">
        <v>8</v>
      </c>
      <c r="C108" s="1"/>
      <c r="D108" s="2">
        <v>106236</v>
      </c>
      <c r="E108" s="19"/>
      <c r="F108" s="20"/>
      <c r="G108" s="2">
        <v>69575</v>
      </c>
      <c r="H108" s="20"/>
      <c r="I108" s="1"/>
      <c r="J108" s="24">
        <f t="shared" si="4"/>
        <v>175811</v>
      </c>
      <c r="K108" s="36"/>
      <c r="L108" s="37"/>
      <c r="M108" s="39">
        <f t="shared" si="5"/>
        <v>2.2303072638313278E-3</v>
      </c>
      <c r="N108" s="37"/>
      <c r="O108" s="21"/>
      <c r="P108" s="39">
        <f t="shared" si="6"/>
        <v>2.7714601041042204E-3</v>
      </c>
      <c r="Q108" s="19"/>
    </row>
    <row r="109" spans="2:17" x14ac:dyDescent="0.15">
      <c r="B109" s="21" t="s">
        <v>36</v>
      </c>
      <c r="C109" s="1" t="s">
        <v>21</v>
      </c>
      <c r="D109" s="2">
        <v>15128</v>
      </c>
      <c r="E109" s="19" t="s">
        <v>24</v>
      </c>
      <c r="F109" s="20" t="s">
        <v>21</v>
      </c>
      <c r="G109" s="2">
        <v>26950</v>
      </c>
      <c r="H109" s="20" t="s">
        <v>24</v>
      </c>
      <c r="I109" s="1" t="s">
        <v>21</v>
      </c>
      <c r="J109" s="2">
        <f t="shared" si="4"/>
        <v>42078</v>
      </c>
      <c r="K109" s="19" t="s">
        <v>24</v>
      </c>
      <c r="L109" s="20" t="s">
        <v>21</v>
      </c>
      <c r="M109" s="52">
        <f t="shared" si="5"/>
        <v>5.337940689006638E-4</v>
      </c>
      <c r="N109" s="20" t="s">
        <v>24</v>
      </c>
      <c r="O109" s="1" t="s">
        <v>21</v>
      </c>
      <c r="P109" s="52">
        <f t="shared" si="6"/>
        <v>6.6331172827921686E-4</v>
      </c>
      <c r="Q109" s="19" t="s">
        <v>24</v>
      </c>
    </row>
    <row r="110" spans="2:17" x14ac:dyDescent="0.15">
      <c r="B110" s="48" t="s">
        <v>115</v>
      </c>
      <c r="C110" s="10" t="s">
        <v>21</v>
      </c>
      <c r="D110" s="41">
        <v>13588</v>
      </c>
      <c r="E110" s="42" t="s">
        <v>24</v>
      </c>
      <c r="F110" s="43" t="s">
        <v>21</v>
      </c>
      <c r="G110" s="41">
        <v>0</v>
      </c>
      <c r="H110" s="43" t="s">
        <v>24</v>
      </c>
      <c r="I110" s="10" t="s">
        <v>21</v>
      </c>
      <c r="J110" s="41">
        <f t="shared" si="4"/>
        <v>13588</v>
      </c>
      <c r="K110" s="42" t="s">
        <v>24</v>
      </c>
      <c r="L110" s="43" t="s">
        <v>21</v>
      </c>
      <c r="M110" s="49">
        <f t="shared" si="5"/>
        <v>1.7237496573559153E-4</v>
      </c>
      <c r="N110" s="43" t="s">
        <v>24</v>
      </c>
      <c r="O110" s="10" t="s">
        <v>21</v>
      </c>
      <c r="P110" s="49">
        <f t="shared" si="6"/>
        <v>2.1419933846328243E-4</v>
      </c>
      <c r="Q110" s="42" t="s">
        <v>24</v>
      </c>
    </row>
    <row r="111" spans="2:17" x14ac:dyDescent="0.15">
      <c r="B111" s="1" t="s">
        <v>74</v>
      </c>
      <c r="C111" s="1"/>
      <c r="D111" s="2">
        <v>4458279</v>
      </c>
      <c r="E111" s="19"/>
      <c r="F111" s="20"/>
      <c r="G111" s="2">
        <v>932455</v>
      </c>
      <c r="H111" s="20"/>
      <c r="I111" s="1"/>
      <c r="J111" s="24">
        <f t="shared" si="4"/>
        <v>5390734</v>
      </c>
      <c r="K111" s="36"/>
      <c r="L111" s="37"/>
      <c r="M111" s="39">
        <f t="shared" si="5"/>
        <v>6.8385898479517829E-2</v>
      </c>
      <c r="N111" s="37"/>
      <c r="O111" s="21"/>
      <c r="P111" s="39">
        <f t="shared" si="6"/>
        <v>8.497877955781015E-2</v>
      </c>
      <c r="Q111" s="19"/>
    </row>
    <row r="112" spans="2:17" x14ac:dyDescent="0.15">
      <c r="B112" s="21" t="s">
        <v>116</v>
      </c>
      <c r="C112" s="1" t="s">
        <v>21</v>
      </c>
      <c r="D112" s="57">
        <v>1589654</v>
      </c>
      <c r="E112" s="19" t="s">
        <v>24</v>
      </c>
      <c r="F112" s="20" t="s">
        <v>21</v>
      </c>
      <c r="G112" s="57">
        <v>633184</v>
      </c>
      <c r="H112" s="20" t="s">
        <v>24</v>
      </c>
      <c r="I112" s="1" t="s">
        <v>21</v>
      </c>
      <c r="J112" s="55">
        <f t="shared" si="4"/>
        <v>2222838</v>
      </c>
      <c r="K112" s="19" t="s">
        <v>24</v>
      </c>
      <c r="L112" s="1" t="s">
        <v>21</v>
      </c>
      <c r="M112" s="56">
        <f t="shared" si="5"/>
        <v>2.8198529885617513E-2</v>
      </c>
      <c r="N112" s="19" t="s">
        <v>24</v>
      </c>
      <c r="O112" s="1" t="s">
        <v>21</v>
      </c>
      <c r="P112" s="56">
        <f t="shared" si="6"/>
        <v>3.5040508471522354E-2</v>
      </c>
      <c r="Q112" s="19" t="s">
        <v>24</v>
      </c>
    </row>
    <row r="113" spans="2:17" x14ac:dyDescent="0.15">
      <c r="B113" s="21" t="s">
        <v>59</v>
      </c>
      <c r="C113" s="1" t="s">
        <v>21</v>
      </c>
      <c r="D113" s="2">
        <v>0</v>
      </c>
      <c r="E113" s="19" t="s">
        <v>24</v>
      </c>
      <c r="F113" s="20" t="s">
        <v>21</v>
      </c>
      <c r="G113" s="2">
        <v>26</v>
      </c>
      <c r="H113" s="20" t="s">
        <v>24</v>
      </c>
      <c r="I113" s="1" t="s">
        <v>21</v>
      </c>
      <c r="J113" s="2">
        <f t="shared" si="4"/>
        <v>26</v>
      </c>
      <c r="K113" s="19" t="s">
        <v>24</v>
      </c>
      <c r="L113" s="1" t="s">
        <v>21</v>
      </c>
      <c r="M113" s="52">
        <f t="shared" si="5"/>
        <v>3.2983140337984837E-7</v>
      </c>
      <c r="N113" s="19" t="s">
        <v>24</v>
      </c>
      <c r="O113" s="1" t="s">
        <v>21</v>
      </c>
      <c r="P113" s="52">
        <f t="shared" si="6"/>
        <v>4.0986037680639853E-7</v>
      </c>
      <c r="Q113" s="19" t="s">
        <v>24</v>
      </c>
    </row>
    <row r="114" spans="2:17" x14ac:dyDescent="0.15">
      <c r="B114" s="48" t="s">
        <v>117</v>
      </c>
      <c r="C114" s="10" t="s">
        <v>21</v>
      </c>
      <c r="D114" s="41">
        <v>1746</v>
      </c>
      <c r="E114" s="42" t="s">
        <v>24</v>
      </c>
      <c r="F114" s="43" t="s">
        <v>21</v>
      </c>
      <c r="G114" s="41">
        <v>5232</v>
      </c>
      <c r="H114" s="43" t="s">
        <v>24</v>
      </c>
      <c r="I114" s="10" t="s">
        <v>21</v>
      </c>
      <c r="J114" s="41">
        <f t="shared" si="4"/>
        <v>6978</v>
      </c>
      <c r="K114" s="42" t="s">
        <v>24</v>
      </c>
      <c r="L114" s="10" t="s">
        <v>21</v>
      </c>
      <c r="M114" s="49">
        <f t="shared" si="5"/>
        <v>8.8521674337868533E-5</v>
      </c>
      <c r="N114" s="42" t="s">
        <v>24</v>
      </c>
      <c r="O114" s="10" t="s">
        <v>21</v>
      </c>
      <c r="P114" s="49">
        <f t="shared" si="6"/>
        <v>1.1000021959057881E-4</v>
      </c>
      <c r="Q114" s="42" t="s">
        <v>24</v>
      </c>
    </row>
    <row r="115" spans="2:17" x14ac:dyDescent="0.15">
      <c r="B115" s="58" t="s">
        <v>6</v>
      </c>
      <c r="C115" s="10"/>
      <c r="D115" s="41">
        <f>SUM(D32,D33,D34,D35,D36,D37,D38,D45,D53,D56,D62,D73,D74,D75,D81,D84,D85,D86,D87,D102,D111)</f>
        <v>37390234</v>
      </c>
      <c r="E115" s="42"/>
      <c r="F115" s="43"/>
      <c r="G115" s="41">
        <f>SUM(G32,G33,G34,G35,G36,G37,G38,G45,G53,G56,G62,G73,G74,G75,G81,G84,G85,G86,G87,G102,G111)</f>
        <v>41437918</v>
      </c>
      <c r="H115" s="43"/>
      <c r="I115" s="10"/>
      <c r="J115" s="44">
        <f t="shared" si="4"/>
        <v>78828152</v>
      </c>
      <c r="K115" s="45"/>
      <c r="L115" s="46"/>
      <c r="M115" s="49">
        <f t="shared" si="5"/>
        <v>1</v>
      </c>
      <c r="N115" s="46"/>
      <c r="O115" s="48"/>
      <c r="P115" s="50">
        <f t="shared" si="6"/>
        <v>1.2426360031412329</v>
      </c>
      <c r="Q115" s="42"/>
    </row>
    <row r="116" spans="2:17" x14ac:dyDescent="0.15">
      <c r="M116" s="59"/>
      <c r="P116" s="59"/>
    </row>
    <row r="117" spans="2:17" x14ac:dyDescent="0.15">
      <c r="B117" s="3" t="s">
        <v>63</v>
      </c>
    </row>
    <row r="118" spans="2:17" x14ac:dyDescent="0.15">
      <c r="B118" s="169" t="s">
        <v>1</v>
      </c>
      <c r="C118" s="179" t="s">
        <v>16</v>
      </c>
      <c r="D118" s="177"/>
      <c r="E118" s="177"/>
      <c r="F118" s="177"/>
      <c r="G118" s="177"/>
      <c r="H118" s="177"/>
      <c r="I118" s="177"/>
      <c r="J118" s="177"/>
      <c r="K118" s="178"/>
    </row>
    <row r="119" spans="2:17" x14ac:dyDescent="0.15">
      <c r="B119" s="170"/>
      <c r="C119" s="179" t="s">
        <v>3</v>
      </c>
      <c r="D119" s="177"/>
      <c r="E119" s="178"/>
      <c r="F119" s="179" t="s">
        <v>5</v>
      </c>
      <c r="G119" s="177"/>
      <c r="H119" s="178"/>
      <c r="I119" s="179" t="s">
        <v>6</v>
      </c>
      <c r="J119" s="177"/>
      <c r="K119" s="178"/>
    </row>
    <row r="120" spans="2:17" x14ac:dyDescent="0.15">
      <c r="B120" s="6" t="s">
        <v>50</v>
      </c>
      <c r="C120" s="6"/>
      <c r="D120" s="12">
        <v>178650</v>
      </c>
      <c r="E120" s="13"/>
      <c r="F120" s="14"/>
      <c r="G120" s="12">
        <v>127240</v>
      </c>
      <c r="H120" s="14"/>
      <c r="I120" s="6"/>
      <c r="J120" s="15">
        <f>SUM(D120:G120)</f>
        <v>305890</v>
      </c>
      <c r="K120" s="13"/>
    </row>
    <row r="121" spans="2:17" x14ac:dyDescent="0.15">
      <c r="B121" s="1" t="s">
        <v>38</v>
      </c>
      <c r="C121" s="1"/>
      <c r="D121" s="24">
        <v>0</v>
      </c>
      <c r="E121" s="36"/>
      <c r="F121" s="37"/>
      <c r="G121" s="24">
        <v>0</v>
      </c>
      <c r="H121" s="37"/>
      <c r="I121" s="21"/>
      <c r="J121" s="24">
        <v>0</v>
      </c>
      <c r="K121" s="19"/>
    </row>
    <row r="122" spans="2:17" x14ac:dyDescent="0.15">
      <c r="B122" s="10" t="s">
        <v>6</v>
      </c>
      <c r="C122" s="10"/>
      <c r="D122" s="41">
        <f>SUM(D120:D121)</f>
        <v>178650</v>
      </c>
      <c r="E122" s="42"/>
      <c r="F122" s="43"/>
      <c r="G122" s="41">
        <f>SUM(G120:G121)</f>
        <v>127240</v>
      </c>
      <c r="H122" s="43"/>
      <c r="I122" s="10"/>
      <c r="J122" s="41">
        <f>SUM(D122,G122)</f>
        <v>305890</v>
      </c>
      <c r="K122" s="42"/>
    </row>
    <row r="125" spans="2:17" x14ac:dyDescent="0.15">
      <c r="B125" s="3" t="s">
        <v>64</v>
      </c>
    </row>
    <row r="126" spans="2:17" x14ac:dyDescent="0.15">
      <c r="B126" s="169" t="s">
        <v>1</v>
      </c>
      <c r="C126" s="179" t="s">
        <v>47</v>
      </c>
      <c r="D126" s="177"/>
      <c r="E126" s="177"/>
      <c r="F126" s="177"/>
      <c r="G126" s="177"/>
      <c r="H126" s="177"/>
      <c r="I126" s="177"/>
      <c r="J126" s="177"/>
      <c r="K126" s="178"/>
    </row>
    <row r="127" spans="2:17" x14ac:dyDescent="0.15">
      <c r="B127" s="170"/>
      <c r="C127" s="177" t="s">
        <v>3</v>
      </c>
      <c r="D127" s="177"/>
      <c r="E127" s="178"/>
      <c r="F127" s="179" t="s">
        <v>5</v>
      </c>
      <c r="G127" s="177"/>
      <c r="H127" s="178"/>
      <c r="I127" s="179" t="s">
        <v>6</v>
      </c>
      <c r="J127" s="177"/>
      <c r="K127" s="178"/>
    </row>
    <row r="128" spans="2:17" x14ac:dyDescent="0.15">
      <c r="B128" s="31" t="s">
        <v>14</v>
      </c>
      <c r="C128" s="8"/>
      <c r="D128" s="18">
        <v>893</v>
      </c>
      <c r="E128" s="18"/>
      <c r="F128" s="8"/>
      <c r="G128" s="228">
        <v>65683</v>
      </c>
      <c r="H128" s="17"/>
      <c r="I128" s="18"/>
      <c r="J128" s="28">
        <f>SUM(D128:G128)</f>
        <v>66576</v>
      </c>
      <c r="K128" s="17"/>
    </row>
    <row r="130" spans="2:11" x14ac:dyDescent="0.15">
      <c r="B130" s="3" t="s">
        <v>66</v>
      </c>
    </row>
    <row r="131" spans="2:11" x14ac:dyDescent="0.15">
      <c r="B131" s="5" t="s">
        <v>1</v>
      </c>
      <c r="C131" s="179" t="s">
        <v>3</v>
      </c>
      <c r="D131" s="177"/>
      <c r="E131" s="178"/>
      <c r="F131" s="179" t="s">
        <v>5</v>
      </c>
      <c r="G131" s="177"/>
      <c r="H131" s="178"/>
      <c r="I131" s="179" t="s">
        <v>6</v>
      </c>
      <c r="J131" s="177"/>
      <c r="K131" s="178"/>
    </row>
    <row r="132" spans="2:11" x14ac:dyDescent="0.15">
      <c r="B132" s="6" t="s">
        <v>52</v>
      </c>
      <c r="C132" s="6"/>
      <c r="D132" s="15">
        <v>1</v>
      </c>
      <c r="E132" s="13"/>
      <c r="F132" s="14"/>
      <c r="G132" s="15">
        <v>1</v>
      </c>
      <c r="H132" s="14"/>
      <c r="I132" s="6"/>
      <c r="J132" s="15">
        <f t="shared" ref="J132:J139" si="7">SUM(D132:G132)</f>
        <v>2</v>
      </c>
      <c r="K132" s="13"/>
    </row>
    <row r="133" spans="2:11" x14ac:dyDescent="0.15">
      <c r="B133" s="1" t="s">
        <v>0</v>
      </c>
      <c r="C133" s="1"/>
      <c r="D133" s="24">
        <v>1</v>
      </c>
      <c r="E133" s="19"/>
      <c r="F133" s="20"/>
      <c r="G133" s="24">
        <v>1</v>
      </c>
      <c r="H133" s="20"/>
      <c r="I133" s="1"/>
      <c r="J133" s="24">
        <f t="shared" si="7"/>
        <v>2</v>
      </c>
      <c r="K133" s="19"/>
    </row>
    <row r="134" spans="2:11" x14ac:dyDescent="0.15">
      <c r="B134" s="1" t="s">
        <v>20</v>
      </c>
      <c r="C134" s="1"/>
      <c r="D134" s="2">
        <v>0</v>
      </c>
      <c r="E134" s="19"/>
      <c r="F134" s="20"/>
      <c r="G134" s="24">
        <v>1</v>
      </c>
      <c r="H134" s="20"/>
      <c r="I134" s="1"/>
      <c r="J134" s="24">
        <f t="shared" si="7"/>
        <v>1</v>
      </c>
      <c r="K134" s="19"/>
    </row>
    <row r="135" spans="2:11" x14ac:dyDescent="0.15">
      <c r="B135" s="1" t="s">
        <v>53</v>
      </c>
      <c r="C135" s="1"/>
      <c r="D135" s="2">
        <v>0</v>
      </c>
      <c r="E135" s="19"/>
      <c r="F135" s="20"/>
      <c r="G135" s="2">
        <v>0</v>
      </c>
      <c r="H135" s="20"/>
      <c r="I135" s="1"/>
      <c r="J135" s="24">
        <f t="shared" si="7"/>
        <v>0</v>
      </c>
      <c r="K135" s="19"/>
    </row>
    <row r="136" spans="2:11" x14ac:dyDescent="0.15">
      <c r="B136" s="1" t="s">
        <v>28</v>
      </c>
      <c r="C136" s="1"/>
      <c r="D136" s="2">
        <v>0</v>
      </c>
      <c r="E136" s="19"/>
      <c r="F136" s="20"/>
      <c r="G136" s="2">
        <v>0</v>
      </c>
      <c r="H136" s="20"/>
      <c r="I136" s="1"/>
      <c r="J136" s="24">
        <f t="shared" si="7"/>
        <v>0</v>
      </c>
      <c r="K136" s="19"/>
    </row>
    <row r="137" spans="2:11" x14ac:dyDescent="0.15">
      <c r="B137" s="1" t="s">
        <v>161</v>
      </c>
      <c r="C137" s="1"/>
      <c r="D137" s="2">
        <v>0</v>
      </c>
      <c r="E137" s="19"/>
      <c r="F137" s="20"/>
      <c r="G137" s="2">
        <v>0</v>
      </c>
      <c r="H137" s="20"/>
      <c r="I137" s="1"/>
      <c r="J137" s="24">
        <f t="shared" si="7"/>
        <v>0</v>
      </c>
      <c r="K137" s="19"/>
    </row>
    <row r="138" spans="2:11" x14ac:dyDescent="0.15">
      <c r="B138" s="60" t="s">
        <v>54</v>
      </c>
      <c r="C138" s="1"/>
      <c r="D138" s="2">
        <v>0</v>
      </c>
      <c r="E138" s="19"/>
      <c r="F138" s="20"/>
      <c r="G138" s="2">
        <v>0</v>
      </c>
      <c r="H138" s="20"/>
      <c r="I138" s="1"/>
      <c r="J138" s="24">
        <f t="shared" si="7"/>
        <v>0</v>
      </c>
      <c r="K138" s="19"/>
    </row>
    <row r="139" spans="2:11" x14ac:dyDescent="0.15">
      <c r="B139" s="61" t="s">
        <v>162</v>
      </c>
      <c r="C139" s="10"/>
      <c r="D139" s="41">
        <v>1</v>
      </c>
      <c r="E139" s="42"/>
      <c r="F139" s="43"/>
      <c r="G139" s="41">
        <v>1</v>
      </c>
      <c r="H139" s="43"/>
      <c r="I139" s="10"/>
      <c r="J139" s="44">
        <f t="shared" si="7"/>
        <v>2</v>
      </c>
      <c r="K139" s="42"/>
    </row>
    <row r="148" spans="5:9" x14ac:dyDescent="0.15">
      <c r="E148" s="4"/>
      <c r="F148" s="4"/>
      <c r="G148" s="4"/>
      <c r="H148" s="4"/>
      <c r="I148" s="4"/>
    </row>
  </sheetData>
  <mergeCells count="42">
    <mergeCell ref="C131:E131"/>
    <mergeCell ref="F131:H131"/>
    <mergeCell ref="I131:K131"/>
    <mergeCell ref="B118:B119"/>
    <mergeCell ref="C118:K118"/>
    <mergeCell ref="C119:E119"/>
    <mergeCell ref="F119:H119"/>
    <mergeCell ref="I119:K119"/>
    <mergeCell ref="B126:B127"/>
    <mergeCell ref="C126:K126"/>
    <mergeCell ref="C127:E127"/>
    <mergeCell ref="F127:H127"/>
    <mergeCell ref="I127:K127"/>
    <mergeCell ref="B30:B31"/>
    <mergeCell ref="C30:K30"/>
    <mergeCell ref="L30:N31"/>
    <mergeCell ref="O30:Q31"/>
    <mergeCell ref="C31:E31"/>
    <mergeCell ref="F31:H31"/>
    <mergeCell ref="I31:K31"/>
    <mergeCell ref="B12:B13"/>
    <mergeCell ref="C12:K12"/>
    <mergeCell ref="C13:E13"/>
    <mergeCell ref="F13:H13"/>
    <mergeCell ref="I13:K13"/>
    <mergeCell ref="B25:B26"/>
    <mergeCell ref="C25:K25"/>
    <mergeCell ref="C26:E26"/>
    <mergeCell ref="F26:H26"/>
    <mergeCell ref="I26:K26"/>
    <mergeCell ref="C8:D8"/>
    <mergeCell ref="F8:G8"/>
    <mergeCell ref="I8:J8"/>
    <mergeCell ref="C9:D9"/>
    <mergeCell ref="F9:G9"/>
    <mergeCell ref="I9:J9"/>
    <mergeCell ref="C6:E6"/>
    <mergeCell ref="F6:H6"/>
    <mergeCell ref="I6:K6"/>
    <mergeCell ref="C7:D7"/>
    <mergeCell ref="F7:G7"/>
    <mergeCell ref="I7:J7"/>
  </mergeCells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76" orientation="portrait" r:id="rId1"/>
  <headerFooter alignWithMargins="0"/>
  <rowBreaks count="1" manualBreakCount="1">
    <brk id="74" max="16383" man="1"/>
  </rowBreaks>
  <ignoredErrors>
    <ignoredError sqref="D22:G22 D102 G102 D87:G87 D81:G81 D75:G75 D62:G62 D45:G4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Views>
    <sheetView view="pageBreakPreview" zoomScaleNormal="100" zoomScaleSheetLayoutView="100" workbookViewId="0">
      <selection activeCell="H79" sqref="H79"/>
    </sheetView>
  </sheetViews>
  <sheetFormatPr defaultColWidth="9" defaultRowHeight="13.5" x14ac:dyDescent="0.15"/>
  <cols>
    <col min="1" max="1" width="36.375" style="62" customWidth="1"/>
    <col min="2" max="2" width="2.375" style="62" customWidth="1"/>
    <col min="3" max="3" width="13.375" style="62" customWidth="1"/>
    <col min="4" max="5" width="2.375" style="62" customWidth="1"/>
    <col min="6" max="6" width="13" style="62" customWidth="1"/>
    <col min="7" max="8" width="2.375" style="62" customWidth="1"/>
    <col min="9" max="9" width="12.125" style="62" customWidth="1"/>
    <col min="10" max="10" width="2.375" style="62" customWidth="1"/>
    <col min="11" max="11" width="1.875" style="62" customWidth="1"/>
    <col min="12" max="12" width="12.375" style="62" customWidth="1"/>
    <col min="13" max="13" width="1.875" style="62" customWidth="1"/>
    <col min="14" max="14" width="2" style="62" customWidth="1"/>
    <col min="15" max="15" width="11.75" style="62" customWidth="1"/>
    <col min="16" max="16" width="1.875" style="62" customWidth="1"/>
    <col min="17" max="17" width="1.625" style="62" customWidth="1"/>
    <col min="18" max="16384" width="9" style="62"/>
  </cols>
  <sheetData>
    <row r="1" spans="1:10" x14ac:dyDescent="0.15">
      <c r="A1" s="62" t="s">
        <v>163</v>
      </c>
      <c r="D1" s="63"/>
      <c r="E1" s="63"/>
      <c r="F1" s="63"/>
      <c r="G1" s="63"/>
      <c r="H1" s="63"/>
    </row>
    <row r="2" spans="1:10" x14ac:dyDescent="0.15">
      <c r="D2" s="63"/>
      <c r="E2" s="63"/>
      <c r="F2" s="63"/>
      <c r="G2" s="63"/>
      <c r="H2" s="63"/>
    </row>
    <row r="3" spans="1:10" x14ac:dyDescent="0.15">
      <c r="A3" s="62" t="s">
        <v>164</v>
      </c>
      <c r="D3" s="63"/>
      <c r="E3" s="63"/>
      <c r="F3" s="63"/>
      <c r="G3" s="63"/>
      <c r="H3" s="63"/>
    </row>
    <row r="4" spans="1:10" x14ac:dyDescent="0.15">
      <c r="A4" s="64" t="s">
        <v>1</v>
      </c>
      <c r="B4" s="204" t="s">
        <v>3</v>
      </c>
      <c r="C4" s="205"/>
      <c r="D4" s="206"/>
      <c r="E4" s="192" t="s">
        <v>5</v>
      </c>
      <c r="F4" s="193"/>
      <c r="G4" s="194"/>
      <c r="H4" s="192" t="s">
        <v>6</v>
      </c>
      <c r="I4" s="193"/>
      <c r="J4" s="194"/>
    </row>
    <row r="5" spans="1:10" x14ac:dyDescent="0.15">
      <c r="A5" s="65" t="s">
        <v>9</v>
      </c>
      <c r="B5" s="65"/>
      <c r="C5" s="66">
        <v>34</v>
      </c>
      <c r="D5" s="67"/>
      <c r="E5" s="68"/>
      <c r="F5" s="69">
        <v>68</v>
      </c>
      <c r="G5" s="68"/>
      <c r="H5" s="65"/>
      <c r="I5" s="66">
        <f>SUM(C5,F5)</f>
        <v>102</v>
      </c>
      <c r="J5" s="70"/>
    </row>
    <row r="6" spans="1:10" x14ac:dyDescent="0.15">
      <c r="A6" s="71" t="s">
        <v>165</v>
      </c>
      <c r="B6" s="71"/>
      <c r="C6" s="72">
        <v>876</v>
      </c>
      <c r="D6" s="67"/>
      <c r="E6" s="71"/>
      <c r="F6" s="73">
        <v>664</v>
      </c>
      <c r="G6" s="67"/>
      <c r="H6" s="71"/>
      <c r="I6" s="66">
        <f t="shared" ref="I6:I7" si="0">SUM(C6,F6)</f>
        <v>1540</v>
      </c>
      <c r="J6" s="67"/>
    </row>
    <row r="7" spans="1:10" x14ac:dyDescent="0.15">
      <c r="A7" s="74" t="s">
        <v>166</v>
      </c>
      <c r="B7" s="74"/>
      <c r="C7" s="75">
        <v>2441817.7000000002</v>
      </c>
      <c r="D7" s="76"/>
      <c r="E7" s="74"/>
      <c r="F7" s="77">
        <v>299371.10800000001</v>
      </c>
      <c r="G7" s="78"/>
      <c r="H7" s="74"/>
      <c r="I7" s="72">
        <f t="shared" si="0"/>
        <v>2741188.8080000002</v>
      </c>
      <c r="J7" s="78"/>
    </row>
    <row r="8" spans="1:10" x14ac:dyDescent="0.15">
      <c r="D8" s="63"/>
      <c r="E8" s="63"/>
      <c r="F8" s="63"/>
      <c r="G8" s="63"/>
      <c r="H8" s="63"/>
    </row>
    <row r="9" spans="1:10" x14ac:dyDescent="0.15">
      <c r="A9" s="62" t="s">
        <v>167</v>
      </c>
      <c r="D9" s="63"/>
      <c r="E9" s="63"/>
      <c r="F9" s="63"/>
      <c r="G9" s="63"/>
      <c r="H9" s="63"/>
    </row>
    <row r="10" spans="1:10" x14ac:dyDescent="0.15">
      <c r="A10" s="190" t="s">
        <v>1</v>
      </c>
      <c r="B10" s="204" t="s">
        <v>16</v>
      </c>
      <c r="C10" s="205"/>
      <c r="D10" s="205"/>
      <c r="E10" s="205"/>
      <c r="F10" s="205"/>
      <c r="G10" s="205"/>
      <c r="H10" s="205"/>
      <c r="I10" s="205"/>
      <c r="J10" s="206"/>
    </row>
    <row r="11" spans="1:10" x14ac:dyDescent="0.15">
      <c r="A11" s="191"/>
      <c r="B11" s="204" t="s">
        <v>3</v>
      </c>
      <c r="C11" s="205"/>
      <c r="D11" s="206"/>
      <c r="E11" s="192" t="s">
        <v>5</v>
      </c>
      <c r="F11" s="193"/>
      <c r="G11" s="194"/>
      <c r="H11" s="192" t="s">
        <v>6</v>
      </c>
      <c r="I11" s="193"/>
      <c r="J11" s="194"/>
    </row>
    <row r="12" spans="1:10" x14ac:dyDescent="0.15">
      <c r="A12" s="65" t="s">
        <v>17</v>
      </c>
      <c r="B12" s="65"/>
      <c r="C12" s="66">
        <v>0</v>
      </c>
      <c r="D12" s="76"/>
      <c r="E12" s="65"/>
      <c r="F12" s="69">
        <v>8970</v>
      </c>
      <c r="G12" s="68"/>
      <c r="H12" s="65"/>
      <c r="I12" s="66">
        <f>SUM(C12,F12)</f>
        <v>8970</v>
      </c>
      <c r="J12" s="70"/>
    </row>
    <row r="13" spans="1:10" x14ac:dyDescent="0.15">
      <c r="A13" s="71" t="s">
        <v>18</v>
      </c>
      <c r="B13" s="71"/>
      <c r="C13" s="72">
        <v>635732.9</v>
      </c>
      <c r="D13" s="67"/>
      <c r="E13" s="71"/>
      <c r="F13" s="73">
        <v>70302</v>
      </c>
      <c r="G13" s="79"/>
      <c r="H13" s="71"/>
      <c r="I13" s="66">
        <f t="shared" ref="I13:I18" si="1">SUM(C13,F13)</f>
        <v>706034.9</v>
      </c>
      <c r="J13" s="67"/>
    </row>
    <row r="14" spans="1:10" x14ac:dyDescent="0.15">
      <c r="A14" s="80" t="s">
        <v>168</v>
      </c>
      <c r="B14" s="80"/>
      <c r="C14" s="81">
        <v>1074871.1000000001</v>
      </c>
      <c r="D14" s="76"/>
      <c r="E14" s="80"/>
      <c r="F14" s="82">
        <v>44042.400000000001</v>
      </c>
      <c r="G14" s="83"/>
      <c r="H14" s="80"/>
      <c r="I14" s="66">
        <f t="shared" si="1"/>
        <v>1118913.5</v>
      </c>
      <c r="J14" s="84"/>
    </row>
    <row r="15" spans="1:10" x14ac:dyDescent="0.15">
      <c r="A15" s="71" t="s">
        <v>19</v>
      </c>
      <c r="B15" s="71"/>
      <c r="C15" s="72">
        <v>714</v>
      </c>
      <c r="D15" s="67"/>
      <c r="E15" s="71"/>
      <c r="F15" s="73">
        <v>1061</v>
      </c>
      <c r="G15" s="79"/>
      <c r="H15" s="71"/>
      <c r="I15" s="66">
        <f t="shared" si="1"/>
        <v>1775</v>
      </c>
      <c r="J15" s="67"/>
    </row>
    <row r="16" spans="1:10" x14ac:dyDescent="0.15">
      <c r="A16" s="80" t="s">
        <v>4</v>
      </c>
      <c r="B16" s="80"/>
      <c r="C16" s="81">
        <v>133193.4</v>
      </c>
      <c r="D16" s="84"/>
      <c r="E16" s="80"/>
      <c r="F16" s="82">
        <v>32886</v>
      </c>
      <c r="G16" s="83"/>
      <c r="H16" s="80"/>
      <c r="I16" s="66">
        <f t="shared" si="1"/>
        <v>166079.4</v>
      </c>
      <c r="J16" s="84"/>
    </row>
    <row r="17" spans="1:16" x14ac:dyDescent="0.15">
      <c r="A17" s="80" t="s">
        <v>121</v>
      </c>
      <c r="B17" s="80" t="s">
        <v>21</v>
      </c>
      <c r="C17" s="81">
        <v>41396</v>
      </c>
      <c r="D17" s="83" t="s">
        <v>24</v>
      </c>
      <c r="E17" s="80" t="s">
        <v>21</v>
      </c>
      <c r="F17" s="82">
        <v>1694</v>
      </c>
      <c r="G17" s="83" t="s">
        <v>24</v>
      </c>
      <c r="H17" s="80" t="s">
        <v>21</v>
      </c>
      <c r="I17" s="81">
        <f t="shared" si="1"/>
        <v>43090</v>
      </c>
      <c r="J17" s="84" t="s">
        <v>24</v>
      </c>
    </row>
    <row r="18" spans="1:16" x14ac:dyDescent="0.15">
      <c r="A18" s="85" t="s">
        <v>6</v>
      </c>
      <c r="B18" s="71"/>
      <c r="C18" s="72">
        <v>1844511.4</v>
      </c>
      <c r="D18" s="67"/>
      <c r="E18" s="71"/>
      <c r="F18" s="73">
        <v>237261.4</v>
      </c>
      <c r="G18" s="79"/>
      <c r="H18" s="71"/>
      <c r="I18" s="72">
        <f t="shared" si="1"/>
        <v>2081772.7999999998</v>
      </c>
      <c r="J18" s="67"/>
    </row>
    <row r="19" spans="1:16" x14ac:dyDescent="0.15">
      <c r="D19" s="63"/>
      <c r="E19" s="63"/>
      <c r="F19" s="63"/>
      <c r="G19" s="63"/>
      <c r="H19" s="63"/>
    </row>
    <row r="20" spans="1:16" x14ac:dyDescent="0.15">
      <c r="A20" s="62" t="s">
        <v>169</v>
      </c>
    </row>
    <row r="21" spans="1:16" x14ac:dyDescent="0.15">
      <c r="A21" s="190" t="s">
        <v>1</v>
      </c>
      <c r="B21" s="204" t="s">
        <v>16</v>
      </c>
      <c r="C21" s="205"/>
      <c r="D21" s="205"/>
      <c r="E21" s="205"/>
      <c r="F21" s="205"/>
      <c r="G21" s="205"/>
      <c r="H21" s="205"/>
      <c r="I21" s="205"/>
      <c r="J21" s="206"/>
    </row>
    <row r="22" spans="1:16" x14ac:dyDescent="0.15">
      <c r="A22" s="191"/>
      <c r="B22" s="204" t="s">
        <v>3</v>
      </c>
      <c r="C22" s="205"/>
      <c r="D22" s="206"/>
      <c r="E22" s="192" t="s">
        <v>5</v>
      </c>
      <c r="F22" s="193"/>
      <c r="G22" s="194"/>
      <c r="H22" s="192" t="s">
        <v>6</v>
      </c>
      <c r="I22" s="193"/>
      <c r="J22" s="194"/>
    </row>
    <row r="23" spans="1:16" x14ac:dyDescent="0.15">
      <c r="A23" s="86" t="s">
        <v>123</v>
      </c>
      <c r="B23" s="71"/>
      <c r="C23" s="72">
        <v>3808364</v>
      </c>
      <c r="D23" s="67"/>
      <c r="E23" s="71"/>
      <c r="F23" s="73">
        <v>1869278.1</v>
      </c>
      <c r="G23" s="67"/>
      <c r="H23" s="79"/>
      <c r="I23" s="72">
        <v>5677642.4000000004</v>
      </c>
      <c r="J23" s="67"/>
    </row>
    <row r="25" spans="1:16" x14ac:dyDescent="0.15">
      <c r="A25" s="62" t="s">
        <v>170</v>
      </c>
    </row>
    <row r="26" spans="1:16" ht="13.5" customHeight="1" x14ac:dyDescent="0.15">
      <c r="A26" s="190" t="s">
        <v>1</v>
      </c>
      <c r="B26" s="192" t="s">
        <v>16</v>
      </c>
      <c r="C26" s="193"/>
      <c r="D26" s="193"/>
      <c r="E26" s="193"/>
      <c r="F26" s="193"/>
      <c r="G26" s="193"/>
      <c r="H26" s="193"/>
      <c r="I26" s="193"/>
      <c r="J26" s="194"/>
      <c r="K26" s="195" t="s">
        <v>171</v>
      </c>
      <c r="L26" s="196"/>
      <c r="M26" s="197"/>
      <c r="N26" s="195" t="s">
        <v>172</v>
      </c>
      <c r="O26" s="196"/>
      <c r="P26" s="197"/>
    </row>
    <row r="27" spans="1:16" x14ac:dyDescent="0.15">
      <c r="A27" s="191"/>
      <c r="B27" s="192" t="s">
        <v>3</v>
      </c>
      <c r="C27" s="193"/>
      <c r="D27" s="194"/>
      <c r="E27" s="192" t="s">
        <v>5</v>
      </c>
      <c r="F27" s="193"/>
      <c r="G27" s="194"/>
      <c r="H27" s="192" t="s">
        <v>6</v>
      </c>
      <c r="I27" s="193"/>
      <c r="J27" s="194"/>
      <c r="K27" s="198"/>
      <c r="L27" s="199"/>
      <c r="M27" s="200"/>
      <c r="N27" s="198"/>
      <c r="O27" s="199"/>
      <c r="P27" s="200"/>
    </row>
    <row r="28" spans="1:16" x14ac:dyDescent="0.15">
      <c r="A28" s="65" t="s">
        <v>26</v>
      </c>
      <c r="B28" s="65"/>
      <c r="C28" s="66">
        <v>1337707</v>
      </c>
      <c r="D28" s="78"/>
      <c r="E28" s="65"/>
      <c r="F28" s="69">
        <v>456563</v>
      </c>
      <c r="G28" s="68"/>
      <c r="H28" s="65"/>
      <c r="I28" s="66">
        <f>SUM(C28,F28)</f>
        <v>1794270</v>
      </c>
      <c r="J28" s="70"/>
      <c r="K28" s="68"/>
      <c r="L28" s="87">
        <f>I28/$I$23</f>
        <v>0.31602377775676749</v>
      </c>
      <c r="M28" s="68"/>
      <c r="N28" s="65"/>
      <c r="O28" s="87">
        <f>I28/$I$18</f>
        <v>0.86189520777675654</v>
      </c>
      <c r="P28" s="70"/>
    </row>
    <row r="29" spans="1:16" x14ac:dyDescent="0.15">
      <c r="A29" s="71" t="s">
        <v>27</v>
      </c>
      <c r="B29" s="71"/>
      <c r="C29" s="72">
        <v>150951</v>
      </c>
      <c r="D29" s="78"/>
      <c r="E29" s="71"/>
      <c r="F29" s="73">
        <v>58556</v>
      </c>
      <c r="G29" s="79"/>
      <c r="H29" s="71"/>
      <c r="I29" s="66">
        <f t="shared" ref="I29:I92" si="2">SUM(C29,F29)</f>
        <v>209507</v>
      </c>
      <c r="J29" s="67"/>
      <c r="K29" s="79"/>
      <c r="L29" s="87">
        <f t="shared" ref="L29:L92" si="3">I29/$I$23</f>
        <v>3.6900351455738035E-2</v>
      </c>
      <c r="M29" s="79"/>
      <c r="N29" s="71"/>
      <c r="O29" s="87">
        <f t="shared" ref="O29:O92" si="4">I29/$I$18</f>
        <v>0.10063874405506693</v>
      </c>
      <c r="P29" s="67"/>
    </row>
    <row r="30" spans="1:16" x14ac:dyDescent="0.15">
      <c r="A30" s="80" t="s">
        <v>30</v>
      </c>
      <c r="B30" s="80"/>
      <c r="C30" s="81">
        <v>25</v>
      </c>
      <c r="D30" s="78"/>
      <c r="E30" s="80"/>
      <c r="F30" s="82">
        <v>1508</v>
      </c>
      <c r="G30" s="83"/>
      <c r="H30" s="80"/>
      <c r="I30" s="66">
        <f t="shared" si="2"/>
        <v>1533</v>
      </c>
      <c r="J30" s="84"/>
      <c r="K30" s="83"/>
      <c r="L30" s="87">
        <f t="shared" si="3"/>
        <v>2.700064378834426E-4</v>
      </c>
      <c r="M30" s="83"/>
      <c r="N30" s="80"/>
      <c r="O30" s="87">
        <f t="shared" si="4"/>
        <v>7.3639159854523993E-4</v>
      </c>
      <c r="P30" s="84"/>
    </row>
    <row r="31" spans="1:16" x14ac:dyDescent="0.15">
      <c r="A31" s="71" t="s">
        <v>23</v>
      </c>
      <c r="B31" s="71"/>
      <c r="C31" s="72">
        <v>8006</v>
      </c>
      <c r="D31" s="78"/>
      <c r="E31" s="71"/>
      <c r="F31" s="73">
        <v>1598</v>
      </c>
      <c r="G31" s="79"/>
      <c r="H31" s="71"/>
      <c r="I31" s="66">
        <f t="shared" si="2"/>
        <v>9604</v>
      </c>
      <c r="J31" s="67"/>
      <c r="K31" s="79"/>
      <c r="L31" s="87">
        <f t="shared" si="3"/>
        <v>1.6915471816259509E-3</v>
      </c>
      <c r="M31" s="79"/>
      <c r="N31" s="71"/>
      <c r="O31" s="87">
        <f t="shared" si="4"/>
        <v>4.6133756767309094E-3</v>
      </c>
      <c r="P31" s="67"/>
    </row>
    <row r="32" spans="1:16" x14ac:dyDescent="0.15">
      <c r="A32" s="80" t="s">
        <v>32</v>
      </c>
      <c r="B32" s="80"/>
      <c r="C32" s="81">
        <v>0</v>
      </c>
      <c r="D32" s="78"/>
      <c r="E32" s="80"/>
      <c r="F32" s="82">
        <v>53</v>
      </c>
      <c r="G32" s="83"/>
      <c r="H32" s="80"/>
      <c r="I32" s="66">
        <f t="shared" si="2"/>
        <v>53</v>
      </c>
      <c r="J32" s="84"/>
      <c r="K32" s="83"/>
      <c r="L32" s="87">
        <f t="shared" si="3"/>
        <v>9.3348605400016032E-6</v>
      </c>
      <c r="M32" s="83"/>
      <c r="N32" s="80"/>
      <c r="O32" s="87">
        <f t="shared" si="4"/>
        <v>2.5459070269339672E-5</v>
      </c>
      <c r="P32" s="84"/>
    </row>
    <row r="33" spans="1:16" x14ac:dyDescent="0.15">
      <c r="A33" s="71" t="s">
        <v>124</v>
      </c>
      <c r="B33" s="71"/>
      <c r="C33" s="72">
        <v>2858</v>
      </c>
      <c r="D33" s="78"/>
      <c r="E33" s="71"/>
      <c r="F33" s="73">
        <v>824</v>
      </c>
      <c r="G33" s="79"/>
      <c r="H33" s="71"/>
      <c r="I33" s="66">
        <f t="shared" si="2"/>
        <v>3682</v>
      </c>
      <c r="J33" s="67"/>
      <c r="K33" s="79"/>
      <c r="L33" s="87">
        <f t="shared" si="3"/>
        <v>6.4850861336388497E-4</v>
      </c>
      <c r="M33" s="79"/>
      <c r="N33" s="71"/>
      <c r="O33" s="87">
        <f t="shared" si="4"/>
        <v>1.7686848439945034E-3</v>
      </c>
      <c r="P33" s="67"/>
    </row>
    <row r="34" spans="1:16" x14ac:dyDescent="0.15">
      <c r="A34" s="80" t="s">
        <v>33</v>
      </c>
      <c r="B34" s="80"/>
      <c r="C34" s="81">
        <f>SUM(C35:C40)</f>
        <v>105399</v>
      </c>
      <c r="E34" s="80"/>
      <c r="F34" s="82">
        <f>SUM(F35:F40)</f>
        <v>89531.000000000015</v>
      </c>
      <c r="G34" s="83"/>
      <c r="H34" s="80"/>
      <c r="I34" s="66">
        <f t="shared" si="2"/>
        <v>194930</v>
      </c>
      <c r="J34" s="84"/>
      <c r="K34" s="83"/>
      <c r="L34" s="87">
        <f t="shared" si="3"/>
        <v>3.433291254834929E-2</v>
      </c>
      <c r="M34" s="83"/>
      <c r="N34" s="80"/>
      <c r="O34" s="87">
        <f t="shared" si="4"/>
        <v>9.3636539011365705E-2</v>
      </c>
      <c r="P34" s="84"/>
    </row>
    <row r="35" spans="1:16" x14ac:dyDescent="0.15">
      <c r="A35" s="80" t="s">
        <v>144</v>
      </c>
      <c r="B35" s="80"/>
      <c r="C35" s="81">
        <v>5890</v>
      </c>
      <c r="E35" s="80"/>
      <c r="F35" s="82">
        <v>10822.003239126159</v>
      </c>
      <c r="G35" s="83"/>
      <c r="H35" s="80"/>
      <c r="I35" s="81">
        <f t="shared" si="2"/>
        <v>16712.003239126159</v>
      </c>
      <c r="J35" s="84"/>
      <c r="K35" s="83"/>
      <c r="L35" s="88">
        <f t="shared" si="3"/>
        <v>2.9434758411565616E-3</v>
      </c>
      <c r="M35" s="83"/>
      <c r="N35" s="80"/>
      <c r="O35" s="88">
        <f t="shared" si="4"/>
        <v>8.0277748076668896E-3</v>
      </c>
      <c r="P35" s="84"/>
    </row>
    <row r="36" spans="1:16" x14ac:dyDescent="0.15">
      <c r="A36" s="80" t="s">
        <v>145</v>
      </c>
      <c r="B36" s="80"/>
      <c r="C36" s="81">
        <v>1260</v>
      </c>
      <c r="E36" s="80"/>
      <c r="F36" s="82">
        <v>2108.8267740166202</v>
      </c>
      <c r="G36" s="83"/>
      <c r="H36" s="80"/>
      <c r="I36" s="81">
        <f t="shared" si="2"/>
        <v>3368.8267740166202</v>
      </c>
      <c r="J36" s="84"/>
      <c r="K36" s="83"/>
      <c r="L36" s="88">
        <f t="shared" si="3"/>
        <v>5.9334958714846501E-4</v>
      </c>
      <c r="M36" s="83"/>
      <c r="N36" s="80"/>
      <c r="O36" s="88">
        <f t="shared" si="4"/>
        <v>1.618249010658906E-3</v>
      </c>
      <c r="P36" s="84"/>
    </row>
    <row r="37" spans="1:16" x14ac:dyDescent="0.15">
      <c r="A37" s="80" t="s">
        <v>146</v>
      </c>
      <c r="B37" s="80"/>
      <c r="C37" s="81">
        <v>96832</v>
      </c>
      <c r="E37" s="80"/>
      <c r="F37" s="82">
        <v>76529.439600128331</v>
      </c>
      <c r="G37" s="83"/>
      <c r="H37" s="80"/>
      <c r="I37" s="81">
        <f t="shared" si="2"/>
        <v>173361.43960012833</v>
      </c>
      <c r="J37" s="84"/>
      <c r="K37" s="83"/>
      <c r="L37" s="88">
        <f t="shared" si="3"/>
        <v>3.0534053993983193E-2</v>
      </c>
      <c r="M37" s="83"/>
      <c r="N37" s="80"/>
      <c r="O37" s="88">
        <f t="shared" si="4"/>
        <v>8.32758692976142E-2</v>
      </c>
      <c r="P37" s="84"/>
    </row>
    <row r="38" spans="1:16" x14ac:dyDescent="0.15">
      <c r="A38" s="80" t="s">
        <v>147</v>
      </c>
      <c r="B38" s="80"/>
      <c r="C38" s="81">
        <v>1396</v>
      </c>
      <c r="E38" s="80"/>
      <c r="F38" s="82">
        <v>70.549140544959698</v>
      </c>
      <c r="G38" s="83"/>
      <c r="H38" s="80"/>
      <c r="I38" s="81">
        <f t="shared" si="2"/>
        <v>1466.5491405449598</v>
      </c>
      <c r="J38" s="84"/>
      <c r="K38" s="83"/>
      <c r="L38" s="88">
        <f t="shared" si="3"/>
        <v>2.5830248494427188E-4</v>
      </c>
      <c r="M38" s="83"/>
      <c r="N38" s="80"/>
      <c r="O38" s="88">
        <f t="shared" si="4"/>
        <v>7.0447127589761955E-4</v>
      </c>
      <c r="P38" s="84"/>
    </row>
    <row r="39" spans="1:16" x14ac:dyDescent="0.15">
      <c r="A39" s="80" t="s">
        <v>148</v>
      </c>
      <c r="B39" s="80"/>
      <c r="C39" s="81">
        <v>21</v>
      </c>
      <c r="E39" s="80"/>
      <c r="F39" s="82">
        <v>0.18124618393683187</v>
      </c>
      <c r="G39" s="83"/>
      <c r="H39" s="80"/>
      <c r="I39" s="81">
        <f t="shared" si="2"/>
        <v>21.181246183936832</v>
      </c>
      <c r="J39" s="84"/>
      <c r="K39" s="83"/>
      <c r="L39" s="88">
        <f t="shared" si="3"/>
        <v>3.7306411168017256E-6</v>
      </c>
      <c r="M39" s="83"/>
      <c r="N39" s="80"/>
      <c r="O39" s="88">
        <f t="shared" si="4"/>
        <v>1.0174619528094916E-5</v>
      </c>
      <c r="P39" s="84"/>
    </row>
    <row r="40" spans="1:16" x14ac:dyDescent="0.15">
      <c r="A40" s="74" t="s">
        <v>8</v>
      </c>
      <c r="B40" s="74"/>
      <c r="C40" s="75">
        <v>0</v>
      </c>
      <c r="D40" s="76"/>
      <c r="E40" s="74"/>
      <c r="F40" s="77">
        <v>0</v>
      </c>
      <c r="G40" s="76"/>
      <c r="H40" s="74"/>
      <c r="I40" s="75">
        <f t="shared" si="2"/>
        <v>0</v>
      </c>
      <c r="J40" s="78"/>
      <c r="K40" s="76"/>
      <c r="L40" s="89">
        <f t="shared" si="3"/>
        <v>0</v>
      </c>
      <c r="M40" s="76"/>
      <c r="N40" s="74"/>
      <c r="O40" s="89">
        <f t="shared" si="4"/>
        <v>0</v>
      </c>
      <c r="P40" s="78"/>
    </row>
    <row r="41" spans="1:16" x14ac:dyDescent="0.15">
      <c r="A41" s="80" t="s">
        <v>34</v>
      </c>
      <c r="B41" s="80"/>
      <c r="C41" s="81">
        <f>SUM(C42:C46)</f>
        <v>12138.2</v>
      </c>
      <c r="E41" s="80"/>
      <c r="F41" s="82">
        <f>SUM(F42:F46)</f>
        <v>1740</v>
      </c>
      <c r="G41" s="83"/>
      <c r="H41" s="80"/>
      <c r="I41" s="81">
        <f t="shared" si="2"/>
        <v>13878.2</v>
      </c>
      <c r="J41" s="84"/>
      <c r="K41" s="83"/>
      <c r="L41" s="88">
        <f t="shared" si="3"/>
        <v>2.4443596518160427E-3</v>
      </c>
      <c r="M41" s="83"/>
      <c r="N41" s="80"/>
      <c r="O41" s="88">
        <f t="shared" si="4"/>
        <v>6.6665296039990539E-3</v>
      </c>
      <c r="P41" s="84"/>
    </row>
    <row r="42" spans="1:16" x14ac:dyDescent="0.15">
      <c r="A42" s="80" t="s">
        <v>39</v>
      </c>
      <c r="B42" s="80"/>
      <c r="C42" s="81">
        <v>2662.9</v>
      </c>
      <c r="E42" s="80"/>
      <c r="F42" s="82">
        <v>375.78423363627081</v>
      </c>
      <c r="G42" s="83"/>
      <c r="H42" s="80"/>
      <c r="I42" s="81">
        <f t="shared" si="2"/>
        <v>3038.6842336362711</v>
      </c>
      <c r="J42" s="84"/>
      <c r="K42" s="83"/>
      <c r="L42" s="88">
        <f t="shared" si="3"/>
        <v>5.3520176502068375E-4</v>
      </c>
      <c r="M42" s="83"/>
      <c r="N42" s="80"/>
      <c r="O42" s="88">
        <f t="shared" si="4"/>
        <v>1.4596618005751018E-3</v>
      </c>
      <c r="P42" s="84"/>
    </row>
    <row r="43" spans="1:16" x14ac:dyDescent="0.15">
      <c r="A43" s="80" t="s">
        <v>40</v>
      </c>
      <c r="B43" s="80"/>
      <c r="C43" s="81">
        <v>2419</v>
      </c>
      <c r="E43" s="80"/>
      <c r="F43" s="82">
        <v>912.32676401511287</v>
      </c>
      <c r="G43" s="83"/>
      <c r="H43" s="80"/>
      <c r="I43" s="81">
        <f t="shared" si="2"/>
        <v>3331.326764015113</v>
      </c>
      <c r="J43" s="84"/>
      <c r="K43" s="83"/>
      <c r="L43" s="88">
        <f t="shared" si="3"/>
        <v>5.8674473123124357E-4</v>
      </c>
      <c r="M43" s="83"/>
      <c r="N43" s="80"/>
      <c r="O43" s="88">
        <f t="shared" si="4"/>
        <v>1.600235512739485E-3</v>
      </c>
      <c r="P43" s="84"/>
    </row>
    <row r="44" spans="1:16" x14ac:dyDescent="0.15">
      <c r="A44" s="80" t="s">
        <v>11</v>
      </c>
      <c r="B44" s="80"/>
      <c r="C44" s="81">
        <v>550.5</v>
      </c>
      <c r="E44" s="80"/>
      <c r="F44" s="82">
        <v>23.953946696620033</v>
      </c>
      <c r="G44" s="83"/>
      <c r="H44" s="80"/>
      <c r="I44" s="81">
        <f t="shared" si="2"/>
        <v>574.45394669662005</v>
      </c>
      <c r="J44" s="84"/>
      <c r="K44" s="83"/>
      <c r="L44" s="88">
        <f t="shared" si="3"/>
        <v>1.0117825432200872E-4</v>
      </c>
      <c r="M44" s="83"/>
      <c r="N44" s="80"/>
      <c r="O44" s="88">
        <f t="shared" si="4"/>
        <v>2.7594459236695765E-4</v>
      </c>
      <c r="P44" s="84"/>
    </row>
    <row r="45" spans="1:16" x14ac:dyDescent="0.15">
      <c r="A45" s="80" t="s">
        <v>41</v>
      </c>
      <c r="B45" s="80"/>
      <c r="C45" s="81">
        <v>2775.8</v>
      </c>
      <c r="E45" s="80"/>
      <c r="F45" s="82">
        <v>351.86132952108647</v>
      </c>
      <c r="G45" s="83"/>
      <c r="H45" s="80"/>
      <c r="I45" s="81">
        <f t="shared" si="2"/>
        <v>3127.6613295210868</v>
      </c>
      <c r="J45" s="84"/>
      <c r="K45" s="83"/>
      <c r="L45" s="88">
        <f t="shared" si="3"/>
        <v>5.5087325146104427E-4</v>
      </c>
      <c r="M45" s="83"/>
      <c r="N45" s="80"/>
      <c r="O45" s="88">
        <f t="shared" si="4"/>
        <v>1.5024028220183717E-3</v>
      </c>
      <c r="P45" s="84"/>
    </row>
    <row r="46" spans="1:16" x14ac:dyDescent="0.15">
      <c r="A46" s="80" t="s">
        <v>35</v>
      </c>
      <c r="B46" s="80"/>
      <c r="C46" s="81">
        <v>3730</v>
      </c>
      <c r="E46" s="80"/>
      <c r="F46" s="82">
        <v>76.073726130909833</v>
      </c>
      <c r="G46" s="83"/>
      <c r="H46" s="80"/>
      <c r="I46" s="81">
        <f t="shared" si="2"/>
        <v>3806.07372613091</v>
      </c>
      <c r="J46" s="84"/>
      <c r="K46" s="83"/>
      <c r="L46" s="88">
        <f t="shared" si="3"/>
        <v>6.7036164978106225E-4</v>
      </c>
      <c r="M46" s="83"/>
      <c r="N46" s="80"/>
      <c r="O46" s="88">
        <f t="shared" si="4"/>
        <v>1.8282848762991382E-3</v>
      </c>
      <c r="P46" s="84"/>
    </row>
    <row r="47" spans="1:16" x14ac:dyDescent="0.15">
      <c r="A47" s="74" t="s">
        <v>173</v>
      </c>
      <c r="B47" s="74" t="s">
        <v>21</v>
      </c>
      <c r="C47" s="75">
        <v>134</v>
      </c>
      <c r="D47" s="76" t="s">
        <v>24</v>
      </c>
      <c r="E47" s="74" t="s">
        <v>21</v>
      </c>
      <c r="F47" s="77">
        <v>0</v>
      </c>
      <c r="G47" s="76" t="s">
        <v>24</v>
      </c>
      <c r="H47" s="74" t="s">
        <v>21</v>
      </c>
      <c r="I47" s="75">
        <f t="shared" si="2"/>
        <v>134</v>
      </c>
      <c r="J47" s="78" t="s">
        <v>24</v>
      </c>
      <c r="K47" s="76" t="s">
        <v>21</v>
      </c>
      <c r="L47" s="89">
        <f t="shared" si="3"/>
        <v>2.3601345516230468E-5</v>
      </c>
      <c r="M47" s="76" t="s">
        <v>24</v>
      </c>
      <c r="N47" s="74" t="s">
        <v>21</v>
      </c>
      <c r="O47" s="89">
        <f t="shared" si="4"/>
        <v>6.436821539795314E-5</v>
      </c>
      <c r="P47" s="78" t="s">
        <v>24</v>
      </c>
    </row>
    <row r="48" spans="1:16" x14ac:dyDescent="0.15">
      <c r="A48" s="80" t="s">
        <v>174</v>
      </c>
      <c r="B48" s="80"/>
      <c r="C48" s="81">
        <f>SUM(C49:C50)</f>
        <v>21281.200000000001</v>
      </c>
      <c r="E48" s="80"/>
      <c r="F48" s="82">
        <f>SUM(F49:F50)</f>
        <v>1450.8</v>
      </c>
      <c r="G48" s="83"/>
      <c r="H48" s="80"/>
      <c r="I48" s="81">
        <f t="shared" si="2"/>
        <v>22732</v>
      </c>
      <c r="J48" s="84"/>
      <c r="K48" s="83"/>
      <c r="L48" s="88">
        <f t="shared" si="3"/>
        <v>4.0037745244399332E-3</v>
      </c>
      <c r="M48" s="83"/>
      <c r="N48" s="80"/>
      <c r="O48" s="88">
        <f t="shared" si="4"/>
        <v>1.0919539346464707E-2</v>
      </c>
      <c r="P48" s="84"/>
    </row>
    <row r="49" spans="1:16" x14ac:dyDescent="0.15">
      <c r="A49" s="80" t="s">
        <v>149</v>
      </c>
      <c r="B49" s="80"/>
      <c r="C49" s="81">
        <v>11840</v>
      </c>
      <c r="E49" s="80"/>
      <c r="F49" s="82">
        <v>50</v>
      </c>
      <c r="G49" s="83"/>
      <c r="H49" s="80"/>
      <c r="I49" s="81">
        <f t="shared" si="2"/>
        <v>11890</v>
      </c>
      <c r="J49" s="84"/>
      <c r="K49" s="83"/>
      <c r="L49" s="88">
        <f t="shared" si="3"/>
        <v>2.0941790909550766E-3</v>
      </c>
      <c r="M49" s="83"/>
      <c r="N49" s="80"/>
      <c r="O49" s="88">
        <f t="shared" si="4"/>
        <v>5.7114782170273343E-3</v>
      </c>
      <c r="P49" s="84"/>
    </row>
    <row r="50" spans="1:16" x14ac:dyDescent="0.15">
      <c r="A50" s="74" t="s">
        <v>10</v>
      </c>
      <c r="B50" s="74"/>
      <c r="C50" s="75">
        <v>9441.2000000000007</v>
      </c>
      <c r="D50" s="76"/>
      <c r="E50" s="74"/>
      <c r="F50" s="77">
        <v>1400.8</v>
      </c>
      <c r="G50" s="78"/>
      <c r="H50" s="74"/>
      <c r="I50" s="75">
        <f t="shared" si="2"/>
        <v>10842</v>
      </c>
      <c r="J50" s="78"/>
      <c r="K50" s="76"/>
      <c r="L50" s="89">
        <f t="shared" si="3"/>
        <v>1.9095954334848561E-3</v>
      </c>
      <c r="M50" s="76"/>
      <c r="N50" s="74"/>
      <c r="O50" s="89">
        <f t="shared" si="4"/>
        <v>5.2080611294373722E-3</v>
      </c>
      <c r="P50" s="78"/>
    </row>
    <row r="51" spans="1:16" x14ac:dyDescent="0.15">
      <c r="A51" s="80" t="s">
        <v>125</v>
      </c>
      <c r="B51" s="80"/>
      <c r="C51" s="81">
        <f>SUM(C52:C56)</f>
        <v>1124873.8999999997</v>
      </c>
      <c r="E51" s="80"/>
      <c r="F51" s="82">
        <f>SUM(F52:F56)</f>
        <v>705507.3</v>
      </c>
      <c r="G51" s="83"/>
      <c r="H51" s="80"/>
      <c r="I51" s="81">
        <f t="shared" si="2"/>
        <v>1830381.1999999997</v>
      </c>
      <c r="J51" s="84"/>
      <c r="K51" s="83"/>
      <c r="L51" s="88">
        <f t="shared" si="3"/>
        <v>0.32238402334039207</v>
      </c>
      <c r="M51" s="83"/>
      <c r="N51" s="80"/>
      <c r="O51" s="88">
        <f t="shared" si="4"/>
        <v>0.87924157717883522</v>
      </c>
      <c r="P51" s="84"/>
    </row>
    <row r="52" spans="1:16" x14ac:dyDescent="0.15">
      <c r="A52" s="80" t="s">
        <v>42</v>
      </c>
      <c r="B52" s="80"/>
      <c r="C52" s="81">
        <v>1076806.7999999998</v>
      </c>
      <c r="E52" s="80"/>
      <c r="F52" s="82">
        <v>684964.30963026569</v>
      </c>
      <c r="G52" s="83"/>
      <c r="H52" s="80"/>
      <c r="I52" s="81">
        <f t="shared" si="2"/>
        <v>1761771.1096302655</v>
      </c>
      <c r="J52" s="84"/>
      <c r="K52" s="83"/>
      <c r="L52" s="88">
        <f t="shared" si="3"/>
        <v>0.31029976626042272</v>
      </c>
      <c r="M52" s="83"/>
      <c r="N52" s="80"/>
      <c r="O52" s="88">
        <f t="shared" si="4"/>
        <v>0.84628404676546143</v>
      </c>
      <c r="P52" s="84"/>
    </row>
    <row r="53" spans="1:16" x14ac:dyDescent="0.15">
      <c r="A53" s="80" t="s">
        <v>150</v>
      </c>
      <c r="B53" s="80"/>
      <c r="C53" s="81">
        <v>13978</v>
      </c>
      <c r="E53" s="80"/>
      <c r="F53" s="82">
        <v>19525.387716374389</v>
      </c>
      <c r="G53" s="83"/>
      <c r="H53" s="80"/>
      <c r="I53" s="81">
        <f t="shared" si="2"/>
        <v>33503.387716374389</v>
      </c>
      <c r="J53" s="84"/>
      <c r="K53" s="83"/>
      <c r="L53" s="88">
        <f t="shared" si="3"/>
        <v>5.9009330556595791E-3</v>
      </c>
      <c r="M53" s="83"/>
      <c r="N53" s="80"/>
      <c r="O53" s="88">
        <f t="shared" si="4"/>
        <v>1.6093681172303909E-2</v>
      </c>
      <c r="P53" s="84"/>
    </row>
    <row r="54" spans="1:16" x14ac:dyDescent="0.15">
      <c r="A54" s="80" t="s">
        <v>151</v>
      </c>
      <c r="B54" s="80"/>
      <c r="C54" s="81">
        <v>1716.9</v>
      </c>
      <c r="E54" s="80"/>
      <c r="F54" s="82">
        <v>737.86013290802123</v>
      </c>
      <c r="G54" s="83"/>
      <c r="H54" s="80"/>
      <c r="I54" s="81">
        <f t="shared" si="2"/>
        <v>2454.7601329080212</v>
      </c>
      <c r="J54" s="84"/>
      <c r="K54" s="83"/>
      <c r="L54" s="88">
        <f t="shared" si="3"/>
        <v>4.3235553773305995E-4</v>
      </c>
      <c r="M54" s="83"/>
      <c r="N54" s="80"/>
      <c r="O54" s="88">
        <f t="shared" si="4"/>
        <v>1.1791681267562058E-3</v>
      </c>
      <c r="P54" s="84"/>
    </row>
    <row r="55" spans="1:16" x14ac:dyDescent="0.15">
      <c r="A55" s="80" t="s">
        <v>175</v>
      </c>
      <c r="B55" s="80"/>
      <c r="C55" s="81">
        <v>2121</v>
      </c>
      <c r="E55" s="80"/>
      <c r="F55" s="82">
        <v>1.6084397643251138</v>
      </c>
      <c r="G55" s="83"/>
      <c r="H55" s="80"/>
      <c r="I55" s="81">
        <f t="shared" si="2"/>
        <v>2122.6084397643253</v>
      </c>
      <c r="J55" s="84"/>
      <c r="K55" s="83"/>
      <c r="L55" s="88">
        <f t="shared" si="3"/>
        <v>3.7385384464585602E-4</v>
      </c>
      <c r="M55" s="83"/>
      <c r="N55" s="80"/>
      <c r="O55" s="88">
        <f t="shared" si="4"/>
        <v>1.0196158004198755E-3</v>
      </c>
      <c r="P55" s="84"/>
    </row>
    <row r="56" spans="1:16" x14ac:dyDescent="0.15">
      <c r="A56" s="74" t="s">
        <v>126</v>
      </c>
      <c r="B56" s="74"/>
      <c r="C56" s="75">
        <v>30251.200000000001</v>
      </c>
      <c r="D56" s="76"/>
      <c r="E56" s="74"/>
      <c r="F56" s="77">
        <v>278.13408068762601</v>
      </c>
      <c r="G56" s="76"/>
      <c r="H56" s="74"/>
      <c r="I56" s="75">
        <f t="shared" si="2"/>
        <v>30529.334080687626</v>
      </c>
      <c r="J56" s="78"/>
      <c r="K56" s="76"/>
      <c r="L56" s="89">
        <f t="shared" si="3"/>
        <v>5.3771146419308875E-3</v>
      </c>
      <c r="M56" s="76"/>
      <c r="N56" s="74"/>
      <c r="O56" s="89">
        <f t="shared" si="4"/>
        <v>1.4665065313893826E-2</v>
      </c>
      <c r="P56" s="78"/>
    </row>
    <row r="57" spans="1:16" x14ac:dyDescent="0.15">
      <c r="A57" s="80" t="s">
        <v>43</v>
      </c>
      <c r="B57" s="80"/>
      <c r="C57" s="81">
        <f>SUM(C58:C64)</f>
        <v>24385.599999999999</v>
      </c>
      <c r="E57" s="80"/>
      <c r="F57" s="82">
        <f>SUM(F58:F64)</f>
        <v>53646</v>
      </c>
      <c r="G57" s="83"/>
      <c r="H57" s="80"/>
      <c r="I57" s="81">
        <f t="shared" si="2"/>
        <v>78031.600000000006</v>
      </c>
      <c r="J57" s="84"/>
      <c r="K57" s="83"/>
      <c r="L57" s="88">
        <f t="shared" si="3"/>
        <v>1.3743662334211116E-2</v>
      </c>
      <c r="M57" s="83"/>
      <c r="N57" s="80"/>
      <c r="O57" s="88">
        <f t="shared" si="4"/>
        <v>3.7483245049603882E-2</v>
      </c>
      <c r="P57" s="84"/>
    </row>
    <row r="58" spans="1:16" x14ac:dyDescent="0.15">
      <c r="A58" s="80" t="s">
        <v>176</v>
      </c>
      <c r="B58" s="80"/>
      <c r="C58" s="81">
        <v>2328</v>
      </c>
      <c r="E58" s="80"/>
      <c r="F58" s="82">
        <v>3447</v>
      </c>
      <c r="G58" s="83"/>
      <c r="H58" s="80"/>
      <c r="I58" s="81">
        <f t="shared" si="2"/>
        <v>5775</v>
      </c>
      <c r="J58" s="84"/>
      <c r="K58" s="83"/>
      <c r="L58" s="88">
        <f t="shared" si="3"/>
        <v>1.0171475399718727E-3</v>
      </c>
      <c r="M58" s="83"/>
      <c r="N58" s="80"/>
      <c r="O58" s="88">
        <f t="shared" si="4"/>
        <v>2.7740779397252189E-3</v>
      </c>
      <c r="P58" s="84"/>
    </row>
    <row r="59" spans="1:16" x14ac:dyDescent="0.15">
      <c r="A59" s="80" t="s">
        <v>177</v>
      </c>
      <c r="B59" s="80"/>
      <c r="C59" s="81">
        <v>7620</v>
      </c>
      <c r="E59" s="80"/>
      <c r="F59" s="82">
        <v>4350</v>
      </c>
      <c r="G59" s="83"/>
      <c r="H59" s="80"/>
      <c r="I59" s="81">
        <f t="shared" si="2"/>
        <v>11970</v>
      </c>
      <c r="J59" s="84"/>
      <c r="K59" s="83"/>
      <c r="L59" s="88">
        <f t="shared" si="3"/>
        <v>2.1082694464871544E-3</v>
      </c>
      <c r="M59" s="83"/>
      <c r="N59" s="80"/>
      <c r="O59" s="88">
        <f t="shared" si="4"/>
        <v>5.7499070023395446E-3</v>
      </c>
      <c r="P59" s="84"/>
    </row>
    <row r="60" spans="1:16" x14ac:dyDescent="0.15">
      <c r="A60" s="80" t="s">
        <v>178</v>
      </c>
      <c r="B60" s="80"/>
      <c r="C60" s="81">
        <v>1288</v>
      </c>
      <c r="E60" s="80"/>
      <c r="F60" s="82">
        <v>974</v>
      </c>
      <c r="G60" s="83"/>
      <c r="H60" s="80"/>
      <c r="I60" s="81">
        <f t="shared" si="2"/>
        <v>2262</v>
      </c>
      <c r="J60" s="84"/>
      <c r="K60" s="83"/>
      <c r="L60" s="88">
        <f t="shared" si="3"/>
        <v>3.9840480266950236E-4</v>
      </c>
      <c r="M60" s="83"/>
      <c r="N60" s="80"/>
      <c r="O60" s="88">
        <f t="shared" si="4"/>
        <v>1.086573904702761E-3</v>
      </c>
      <c r="P60" s="84"/>
    </row>
    <row r="61" spans="1:16" x14ac:dyDescent="0.15">
      <c r="A61" s="80" t="s">
        <v>179</v>
      </c>
      <c r="B61" s="80"/>
      <c r="C61" s="81">
        <v>3163.6</v>
      </c>
      <c r="E61" s="80"/>
      <c r="F61" s="82">
        <v>2254</v>
      </c>
      <c r="G61" s="83"/>
      <c r="H61" s="80"/>
      <c r="I61" s="81">
        <f t="shared" si="2"/>
        <v>5417.6</v>
      </c>
      <c r="J61" s="84"/>
      <c r="K61" s="83"/>
      <c r="L61" s="88">
        <f t="shared" si="3"/>
        <v>9.5419887663231488E-4</v>
      </c>
      <c r="M61" s="83"/>
      <c r="N61" s="80"/>
      <c r="O61" s="88">
        <f t="shared" si="4"/>
        <v>2.6023973413429173E-3</v>
      </c>
      <c r="P61" s="84"/>
    </row>
    <row r="62" spans="1:16" x14ac:dyDescent="0.15">
      <c r="A62" s="80" t="s">
        <v>180</v>
      </c>
      <c r="B62" s="80"/>
      <c r="C62" s="81">
        <v>3689</v>
      </c>
      <c r="E62" s="80"/>
      <c r="F62" s="82">
        <v>472</v>
      </c>
      <c r="G62" s="83"/>
      <c r="H62" s="80"/>
      <c r="I62" s="81">
        <f t="shared" si="2"/>
        <v>4161</v>
      </c>
      <c r="J62" s="84"/>
      <c r="K62" s="83"/>
      <c r="L62" s="88">
        <f t="shared" si="3"/>
        <v>7.328746171122013E-4</v>
      </c>
      <c r="M62" s="83"/>
      <c r="N62" s="80"/>
      <c r="O62" s="88">
        <f t="shared" si="4"/>
        <v>1.9987771960513654E-3</v>
      </c>
      <c r="P62" s="84"/>
    </row>
    <row r="63" spans="1:16" x14ac:dyDescent="0.15">
      <c r="A63" s="80" t="s">
        <v>181</v>
      </c>
      <c r="B63" s="80"/>
      <c r="C63" s="81">
        <v>2596</v>
      </c>
      <c r="E63" s="80"/>
      <c r="F63" s="82">
        <v>41959</v>
      </c>
      <c r="G63" s="83"/>
      <c r="H63" s="80"/>
      <c r="I63" s="81">
        <f t="shared" si="2"/>
        <v>44555</v>
      </c>
      <c r="J63" s="84"/>
      <c r="K63" s="83"/>
      <c r="L63" s="88">
        <f t="shared" si="3"/>
        <v>7.8474473841466299E-3</v>
      </c>
      <c r="M63" s="83"/>
      <c r="N63" s="80"/>
      <c r="O63" s="88">
        <f t="shared" si="4"/>
        <v>2.1402431619819418E-2</v>
      </c>
      <c r="P63" s="84"/>
    </row>
    <row r="64" spans="1:16" ht="13.5" customHeight="1" x14ac:dyDescent="0.15">
      <c r="A64" s="74" t="s">
        <v>45</v>
      </c>
      <c r="B64" s="74"/>
      <c r="C64" s="75">
        <f>3697+4+0</f>
        <v>3701</v>
      </c>
      <c r="D64" s="76"/>
      <c r="E64" s="74"/>
      <c r="F64" s="77">
        <f>190+0+0</f>
        <v>190</v>
      </c>
      <c r="G64" s="76"/>
      <c r="H64" s="74"/>
      <c r="I64" s="75">
        <f t="shared" si="2"/>
        <v>3891</v>
      </c>
      <c r="J64" s="78"/>
      <c r="K64" s="76"/>
      <c r="L64" s="89">
        <f t="shared" si="3"/>
        <v>6.8531966719143848E-4</v>
      </c>
      <c r="M64" s="76"/>
      <c r="N64" s="74"/>
      <c r="O64" s="89">
        <f t="shared" si="4"/>
        <v>1.8690800456226541E-3</v>
      </c>
      <c r="P64" s="78"/>
    </row>
    <row r="65" spans="1:19" x14ac:dyDescent="0.15">
      <c r="A65" s="74" t="s">
        <v>152</v>
      </c>
      <c r="B65" s="74"/>
      <c r="C65" s="75">
        <v>53</v>
      </c>
      <c r="D65" s="76"/>
      <c r="E65" s="74"/>
      <c r="F65" s="77">
        <v>7</v>
      </c>
      <c r="G65" s="76"/>
      <c r="H65" s="74"/>
      <c r="I65" s="75">
        <f t="shared" si="2"/>
        <v>60</v>
      </c>
      <c r="J65" s="78"/>
      <c r="K65" s="76"/>
      <c r="L65" s="89">
        <f t="shared" si="3"/>
        <v>1.0567766649058418E-5</v>
      </c>
      <c r="M65" s="76"/>
      <c r="N65" s="74"/>
      <c r="O65" s="89">
        <f t="shared" si="4"/>
        <v>2.8821588984158121E-5</v>
      </c>
      <c r="P65" s="78"/>
    </row>
    <row r="66" spans="1:19" x14ac:dyDescent="0.15">
      <c r="A66" s="71" t="s">
        <v>130</v>
      </c>
      <c r="B66" s="71"/>
      <c r="C66" s="72">
        <v>30775</v>
      </c>
      <c r="D66" s="76"/>
      <c r="E66" s="71"/>
      <c r="F66" s="73">
        <v>22765</v>
      </c>
      <c r="G66" s="79"/>
      <c r="H66" s="71"/>
      <c r="I66" s="75">
        <f t="shared" si="2"/>
        <v>53540</v>
      </c>
      <c r="J66" s="67"/>
      <c r="K66" s="79"/>
      <c r="L66" s="89">
        <f t="shared" si="3"/>
        <v>9.4299704398431283E-3</v>
      </c>
      <c r="M66" s="79"/>
      <c r="N66" s="71"/>
      <c r="O66" s="89">
        <f t="shared" si="4"/>
        <v>2.5718464570197094E-2</v>
      </c>
      <c r="P66" s="67"/>
    </row>
    <row r="67" spans="1:19" x14ac:dyDescent="0.15">
      <c r="A67" s="65" t="s">
        <v>46</v>
      </c>
      <c r="B67" s="65"/>
      <c r="C67" s="66">
        <f>SUM(C68:C71)</f>
        <v>2765.1</v>
      </c>
      <c r="D67" s="68"/>
      <c r="E67" s="65"/>
      <c r="F67" s="69">
        <f>SUM(F68:F71)</f>
        <v>1639</v>
      </c>
      <c r="G67" s="68"/>
      <c r="H67" s="65"/>
      <c r="I67" s="66">
        <f t="shared" si="2"/>
        <v>4404.1000000000004</v>
      </c>
      <c r="J67" s="70"/>
      <c r="K67" s="68"/>
      <c r="L67" s="87">
        <f t="shared" si="3"/>
        <v>7.7569168498530308E-4</v>
      </c>
      <c r="M67" s="68"/>
      <c r="N67" s="65"/>
      <c r="O67" s="87">
        <f t="shared" si="4"/>
        <v>2.1155526674188465E-3</v>
      </c>
      <c r="P67" s="70"/>
    </row>
    <row r="68" spans="1:19" x14ac:dyDescent="0.15">
      <c r="A68" s="80" t="s">
        <v>153</v>
      </c>
      <c r="B68" s="80"/>
      <c r="C68" s="81">
        <v>2210.13670394887</v>
      </c>
      <c r="D68" s="83"/>
      <c r="E68" s="80"/>
      <c r="F68" s="82">
        <v>1629</v>
      </c>
      <c r="G68" s="83"/>
      <c r="H68" s="80"/>
      <c r="I68" s="81">
        <f t="shared" si="2"/>
        <v>3839.13670394887</v>
      </c>
      <c r="J68" s="84"/>
      <c r="K68" s="83"/>
      <c r="L68" s="88">
        <f t="shared" si="3"/>
        <v>6.7618501368611555E-4</v>
      </c>
      <c r="M68" s="83"/>
      <c r="N68" s="80"/>
      <c r="O68" s="88">
        <f t="shared" si="4"/>
        <v>1.8441670022534978E-3</v>
      </c>
      <c r="P68" s="84"/>
    </row>
    <row r="69" spans="1:19" x14ac:dyDescent="0.15">
      <c r="A69" s="80" t="s">
        <v>154</v>
      </c>
      <c r="B69" s="80"/>
      <c r="C69" s="81">
        <v>501.63111161835195</v>
      </c>
      <c r="E69" s="80"/>
      <c r="F69" s="82">
        <v>0</v>
      </c>
      <c r="G69" s="83"/>
      <c r="H69" s="80"/>
      <c r="I69" s="81">
        <f t="shared" si="2"/>
        <v>501.63111161835195</v>
      </c>
      <c r="J69" s="84"/>
      <c r="K69" s="83"/>
      <c r="L69" s="88">
        <f t="shared" si="3"/>
        <v>8.8352008858175339E-5</v>
      </c>
      <c r="M69" s="83"/>
      <c r="N69" s="80"/>
      <c r="O69" s="88">
        <f t="shared" si="4"/>
        <v>2.4096342867884141E-4</v>
      </c>
      <c r="P69" s="84"/>
    </row>
    <row r="70" spans="1:19" x14ac:dyDescent="0.15">
      <c r="A70" s="80" t="s">
        <v>160</v>
      </c>
      <c r="B70" s="80"/>
      <c r="C70" s="81">
        <v>0</v>
      </c>
      <c r="E70" s="80"/>
      <c r="F70" s="82">
        <v>0</v>
      </c>
      <c r="G70" s="83"/>
      <c r="H70" s="80"/>
      <c r="I70" s="81">
        <f t="shared" si="2"/>
        <v>0</v>
      </c>
      <c r="J70" s="84"/>
      <c r="K70" s="83"/>
      <c r="L70" s="88">
        <f t="shared" si="3"/>
        <v>0</v>
      </c>
      <c r="M70" s="83"/>
      <c r="N70" s="80"/>
      <c r="O70" s="88">
        <f t="shared" si="4"/>
        <v>0</v>
      </c>
      <c r="P70" s="84"/>
    </row>
    <row r="71" spans="1:19" x14ac:dyDescent="0.15">
      <c r="A71" s="80" t="s">
        <v>131</v>
      </c>
      <c r="B71" s="80"/>
      <c r="C71" s="81">
        <v>53.332184432777908</v>
      </c>
      <c r="E71" s="80"/>
      <c r="F71" s="82">
        <v>10</v>
      </c>
      <c r="G71" s="83"/>
      <c r="H71" s="80"/>
      <c r="I71" s="81">
        <f t="shared" si="2"/>
        <v>63.332184432777908</v>
      </c>
      <c r="J71" s="84"/>
      <c r="K71" s="83"/>
      <c r="L71" s="88">
        <f t="shared" si="3"/>
        <v>1.1154662441012118E-5</v>
      </c>
      <c r="M71" s="83"/>
      <c r="N71" s="80"/>
      <c r="O71" s="88">
        <f t="shared" si="4"/>
        <v>3.0422236486507034E-5</v>
      </c>
      <c r="P71" s="84"/>
    </row>
    <row r="72" spans="1:19" x14ac:dyDescent="0.15">
      <c r="A72" s="74" t="s">
        <v>182</v>
      </c>
      <c r="B72" s="74" t="s">
        <v>21</v>
      </c>
      <c r="C72" s="75">
        <v>46</v>
      </c>
      <c r="D72" s="76" t="s">
        <v>24</v>
      </c>
      <c r="E72" s="74" t="s">
        <v>21</v>
      </c>
      <c r="F72" s="77">
        <v>0</v>
      </c>
      <c r="G72" s="76" t="s">
        <v>24</v>
      </c>
      <c r="H72" s="74" t="s">
        <v>21</v>
      </c>
      <c r="I72" s="75">
        <f t="shared" si="2"/>
        <v>46</v>
      </c>
      <c r="J72" s="78" t="s">
        <v>24</v>
      </c>
      <c r="K72" s="76" t="s">
        <v>21</v>
      </c>
      <c r="L72" s="89">
        <f t="shared" si="3"/>
        <v>8.1019544309447871E-6</v>
      </c>
      <c r="M72" s="76" t="s">
        <v>24</v>
      </c>
      <c r="N72" s="74" t="s">
        <v>21</v>
      </c>
      <c r="O72" s="89">
        <f t="shared" si="4"/>
        <v>2.2096551554521226E-5</v>
      </c>
      <c r="P72" s="78" t="s">
        <v>24</v>
      </c>
    </row>
    <row r="73" spans="1:19" x14ac:dyDescent="0.15">
      <c r="A73" s="80" t="s">
        <v>155</v>
      </c>
      <c r="B73" s="80"/>
      <c r="C73" s="81">
        <f>SUM(C74:C75)</f>
        <v>4391.2999999999993</v>
      </c>
      <c r="E73" s="80"/>
      <c r="F73" s="82">
        <f>SUM(F74:F75)</f>
        <v>1597</v>
      </c>
      <c r="G73" s="83"/>
      <c r="H73" s="80"/>
      <c r="I73" s="81">
        <f t="shared" si="2"/>
        <v>5988.2999999999993</v>
      </c>
      <c r="J73" s="84"/>
      <c r="K73" s="83"/>
      <c r="L73" s="88">
        <f t="shared" si="3"/>
        <v>1.0547159504092753E-3</v>
      </c>
      <c r="M73" s="83"/>
      <c r="N73" s="80"/>
      <c r="O73" s="88">
        <f t="shared" si="4"/>
        <v>2.8765386885639009E-3</v>
      </c>
      <c r="P73" s="84"/>
    </row>
    <row r="74" spans="1:19" x14ac:dyDescent="0.15">
      <c r="A74" s="80" t="s">
        <v>156</v>
      </c>
      <c r="B74" s="80"/>
      <c r="C74" s="81">
        <v>1867.1</v>
      </c>
      <c r="E74" s="80"/>
      <c r="F74" s="82">
        <v>356</v>
      </c>
      <c r="G74" s="83"/>
      <c r="H74" s="80"/>
      <c r="I74" s="81">
        <f t="shared" si="2"/>
        <v>2223.1</v>
      </c>
      <c r="J74" s="84"/>
      <c r="K74" s="83"/>
      <c r="L74" s="88">
        <f t="shared" si="3"/>
        <v>3.9155336729202947E-4</v>
      </c>
      <c r="M74" s="83"/>
      <c r="N74" s="80"/>
      <c r="O74" s="88">
        <f t="shared" si="4"/>
        <v>1.0678879078446985E-3</v>
      </c>
      <c r="P74" s="84"/>
    </row>
    <row r="75" spans="1:19" x14ac:dyDescent="0.15">
      <c r="A75" s="74" t="s">
        <v>157</v>
      </c>
      <c r="B75" s="74"/>
      <c r="C75" s="75">
        <v>2524.1999999999998</v>
      </c>
      <c r="D75" s="76"/>
      <c r="E75" s="74"/>
      <c r="F75" s="82">
        <v>1241</v>
      </c>
      <c r="G75" s="76"/>
      <c r="H75" s="74"/>
      <c r="I75" s="75">
        <f t="shared" si="2"/>
        <v>3765.2</v>
      </c>
      <c r="J75" s="78"/>
      <c r="K75" s="76"/>
      <c r="L75" s="89">
        <f t="shared" si="3"/>
        <v>6.6316258311724591E-4</v>
      </c>
      <c r="M75" s="76"/>
      <c r="N75" s="74"/>
      <c r="O75" s="89">
        <f t="shared" si="4"/>
        <v>1.8086507807192026E-3</v>
      </c>
      <c r="P75" s="78"/>
      <c r="S75" s="77"/>
    </row>
    <row r="76" spans="1:19" x14ac:dyDescent="0.15">
      <c r="A76" s="71" t="s">
        <v>31</v>
      </c>
      <c r="B76" s="71"/>
      <c r="C76" s="72">
        <v>6558</v>
      </c>
      <c r="D76" s="76"/>
      <c r="E76" s="71"/>
      <c r="F76" s="73">
        <v>814</v>
      </c>
      <c r="G76" s="79"/>
      <c r="H76" s="71"/>
      <c r="I76" s="75">
        <f t="shared" si="2"/>
        <v>7372</v>
      </c>
      <c r="J76" s="67"/>
      <c r="K76" s="79"/>
      <c r="L76" s="89">
        <f t="shared" si="3"/>
        <v>1.2984262622809776E-3</v>
      </c>
      <c r="M76" s="79"/>
      <c r="N76" s="71"/>
      <c r="O76" s="89">
        <f t="shared" si="4"/>
        <v>3.5412125665202276E-3</v>
      </c>
      <c r="P76" s="67"/>
    </row>
    <row r="77" spans="1:19" x14ac:dyDescent="0.15">
      <c r="A77" s="71" t="s">
        <v>183</v>
      </c>
      <c r="B77" s="71"/>
      <c r="C77" s="72">
        <v>158</v>
      </c>
      <c r="D77" s="76"/>
      <c r="E77" s="71"/>
      <c r="F77" s="73">
        <v>39</v>
      </c>
      <c r="G77" s="79"/>
      <c r="H77" s="71"/>
      <c r="I77" s="75">
        <f t="shared" si="2"/>
        <v>197</v>
      </c>
      <c r="J77" s="67"/>
      <c r="K77" s="79"/>
      <c r="L77" s="89">
        <f t="shared" si="3"/>
        <v>3.4697500497741806E-5</v>
      </c>
      <c r="M77" s="79"/>
      <c r="N77" s="71"/>
      <c r="O77" s="89">
        <f t="shared" si="4"/>
        <v>9.463088383131916E-5</v>
      </c>
      <c r="P77" s="67"/>
    </row>
    <row r="78" spans="1:19" x14ac:dyDescent="0.15">
      <c r="A78" s="71" t="s">
        <v>132</v>
      </c>
      <c r="B78" s="71"/>
      <c r="C78" s="72">
        <v>5597</v>
      </c>
      <c r="D78" s="76"/>
      <c r="E78" s="71"/>
      <c r="F78" s="73">
        <v>153</v>
      </c>
      <c r="G78" s="79"/>
      <c r="H78" s="71"/>
      <c r="I78" s="75">
        <f t="shared" si="2"/>
        <v>5750</v>
      </c>
      <c r="J78" s="67"/>
      <c r="K78" s="79"/>
      <c r="L78" s="89">
        <f t="shared" si="3"/>
        <v>1.0127443038680983E-3</v>
      </c>
      <c r="M78" s="79"/>
      <c r="N78" s="71"/>
      <c r="O78" s="89">
        <f t="shared" si="4"/>
        <v>2.7620689443151533E-3</v>
      </c>
      <c r="P78" s="67"/>
    </row>
    <row r="79" spans="1:19" x14ac:dyDescent="0.15">
      <c r="A79" s="90" t="s">
        <v>184</v>
      </c>
      <c r="B79" s="80"/>
      <c r="C79" s="81">
        <f>SUM(C80:C86)</f>
        <v>788557.6</v>
      </c>
      <c r="E79" s="80"/>
      <c r="F79" s="82">
        <f>SUM(F80:F86)</f>
        <v>281747</v>
      </c>
      <c r="G79" s="83"/>
      <c r="H79" s="80"/>
      <c r="I79" s="81">
        <f t="shared" si="2"/>
        <v>1070304.6000000001</v>
      </c>
      <c r="J79" s="84"/>
      <c r="K79" s="83"/>
      <c r="L79" s="88">
        <f t="shared" si="3"/>
        <v>0.18851215427023019</v>
      </c>
      <c r="M79" s="83"/>
      <c r="N79" s="80"/>
      <c r="O79" s="88">
        <f t="shared" si="4"/>
        <v>0.5141313211508961</v>
      </c>
      <c r="P79" s="84"/>
    </row>
    <row r="80" spans="1:19" x14ac:dyDescent="0.15">
      <c r="A80" s="80" t="s">
        <v>133</v>
      </c>
      <c r="B80" s="80"/>
      <c r="C80" s="81">
        <v>21094.9</v>
      </c>
      <c r="E80" s="80"/>
      <c r="F80" s="82">
        <v>9722</v>
      </c>
      <c r="G80" s="83"/>
      <c r="H80" s="80"/>
      <c r="I80" s="81">
        <f t="shared" si="2"/>
        <v>30816.9</v>
      </c>
      <c r="J80" s="84"/>
      <c r="K80" s="83"/>
      <c r="L80" s="88">
        <f t="shared" si="3"/>
        <v>5.4277634674561401E-3</v>
      </c>
      <c r="M80" s="83"/>
      <c r="N80" s="80"/>
      <c r="O80" s="88">
        <f t="shared" si="4"/>
        <v>1.4803200426098374E-2</v>
      </c>
      <c r="P80" s="84"/>
    </row>
    <row r="81" spans="1:16" x14ac:dyDescent="0.15">
      <c r="A81" s="80" t="s">
        <v>134</v>
      </c>
      <c r="B81" s="80"/>
      <c r="C81" s="81">
        <v>15554</v>
      </c>
      <c r="E81" s="80"/>
      <c r="F81" s="82">
        <v>948</v>
      </c>
      <c r="G81" s="83"/>
      <c r="H81" s="80"/>
      <c r="I81" s="81">
        <f t="shared" si="2"/>
        <v>16502</v>
      </c>
      <c r="J81" s="84"/>
      <c r="K81" s="83"/>
      <c r="L81" s="88">
        <f t="shared" si="3"/>
        <v>2.9064880873793668E-3</v>
      </c>
      <c r="M81" s="83"/>
      <c r="N81" s="80"/>
      <c r="O81" s="88">
        <f t="shared" si="4"/>
        <v>7.926897690276288E-3</v>
      </c>
      <c r="P81" s="84"/>
    </row>
    <row r="82" spans="1:16" x14ac:dyDescent="0.15">
      <c r="A82" s="80" t="s">
        <v>135</v>
      </c>
      <c r="B82" s="80"/>
      <c r="C82" s="81">
        <v>99942</v>
      </c>
      <c r="E82" s="80"/>
      <c r="F82" s="82">
        <v>1440</v>
      </c>
      <c r="G82" s="83"/>
      <c r="H82" s="80"/>
      <c r="I82" s="81">
        <f t="shared" si="2"/>
        <v>101382</v>
      </c>
      <c r="J82" s="84"/>
      <c r="K82" s="83"/>
      <c r="L82" s="88">
        <f t="shared" si="3"/>
        <v>1.7856355306914009E-2</v>
      </c>
      <c r="M82" s="83"/>
      <c r="N82" s="80"/>
      <c r="O82" s="88">
        <f t="shared" si="4"/>
        <v>4.8699838906531977E-2</v>
      </c>
      <c r="P82" s="84"/>
    </row>
    <row r="83" spans="1:16" x14ac:dyDescent="0.15">
      <c r="A83" s="80" t="s">
        <v>136</v>
      </c>
      <c r="B83" s="80"/>
      <c r="C83" s="81">
        <v>36320</v>
      </c>
      <c r="E83" s="80"/>
      <c r="F83" s="82">
        <v>13144</v>
      </c>
      <c r="G83" s="83"/>
      <c r="H83" s="80"/>
      <c r="I83" s="81">
        <f t="shared" si="2"/>
        <v>49464</v>
      </c>
      <c r="J83" s="84"/>
      <c r="K83" s="83"/>
      <c r="L83" s="88">
        <f t="shared" si="3"/>
        <v>8.7120668254837604E-3</v>
      </c>
      <c r="M83" s="83"/>
      <c r="N83" s="80"/>
      <c r="O83" s="88">
        <f t="shared" si="4"/>
        <v>2.3760517958539954E-2</v>
      </c>
      <c r="P83" s="84"/>
    </row>
    <row r="84" spans="1:16" x14ac:dyDescent="0.15">
      <c r="A84" s="80" t="s">
        <v>137</v>
      </c>
      <c r="B84" s="80"/>
      <c r="C84" s="81">
        <v>61059</v>
      </c>
      <c r="E84" s="80"/>
      <c r="F84" s="82">
        <v>24722</v>
      </c>
      <c r="G84" s="83"/>
      <c r="H84" s="80"/>
      <c r="I84" s="81">
        <f t="shared" si="2"/>
        <v>85781</v>
      </c>
      <c r="J84" s="84"/>
      <c r="K84" s="83"/>
      <c r="L84" s="88">
        <f t="shared" si="3"/>
        <v>1.510855984871467E-2</v>
      </c>
      <c r="M84" s="83"/>
      <c r="N84" s="80"/>
      <c r="O84" s="88">
        <f t="shared" si="4"/>
        <v>4.1205745410834459E-2</v>
      </c>
      <c r="P84" s="84"/>
    </row>
    <row r="85" spans="1:16" x14ac:dyDescent="0.15">
      <c r="A85" s="80" t="s">
        <v>25</v>
      </c>
      <c r="B85" s="80"/>
      <c r="C85" s="81">
        <v>208</v>
      </c>
      <c r="E85" s="80"/>
      <c r="F85" s="82">
        <v>3212</v>
      </c>
      <c r="G85" s="83"/>
      <c r="H85" s="80"/>
      <c r="I85" s="81">
        <f t="shared" si="2"/>
        <v>3420</v>
      </c>
      <c r="J85" s="84"/>
      <c r="K85" s="83"/>
      <c r="L85" s="88">
        <f t="shared" si="3"/>
        <v>6.0236269899632984E-4</v>
      </c>
      <c r="M85" s="83"/>
      <c r="N85" s="80"/>
      <c r="O85" s="88">
        <f t="shared" si="4"/>
        <v>1.6428305720970128E-3</v>
      </c>
      <c r="P85" s="84"/>
    </row>
    <row r="86" spans="1:16" x14ac:dyDescent="0.15">
      <c r="A86" s="80" t="s">
        <v>45</v>
      </c>
      <c r="B86" s="80"/>
      <c r="C86" s="81">
        <f>383990.7+158752+8436+3201</f>
        <v>554379.69999999995</v>
      </c>
      <c r="E86" s="80"/>
      <c r="F86" s="82">
        <v>228559</v>
      </c>
      <c r="G86" s="83"/>
      <c r="H86" s="80"/>
      <c r="I86" s="81">
        <f t="shared" si="2"/>
        <v>782938.7</v>
      </c>
      <c r="J86" s="84"/>
      <c r="K86" s="83"/>
      <c r="L86" s="88">
        <f t="shared" si="3"/>
        <v>0.13789855803528589</v>
      </c>
      <c r="M86" s="83"/>
      <c r="N86" s="80"/>
      <c r="O86" s="88">
        <f t="shared" si="4"/>
        <v>0.37609229018651796</v>
      </c>
      <c r="P86" s="84"/>
    </row>
    <row r="87" spans="1:16" x14ac:dyDescent="0.15">
      <c r="A87" s="74" t="s">
        <v>185</v>
      </c>
      <c r="B87" s="74" t="s">
        <v>21</v>
      </c>
      <c r="C87" s="75">
        <v>40472</v>
      </c>
      <c r="D87" s="76" t="s">
        <v>24</v>
      </c>
      <c r="E87" s="74" t="s">
        <v>21</v>
      </c>
      <c r="F87" s="77">
        <v>3242</v>
      </c>
      <c r="G87" s="76" t="s">
        <v>24</v>
      </c>
      <c r="H87" s="74" t="s">
        <v>21</v>
      </c>
      <c r="I87" s="75">
        <f t="shared" si="2"/>
        <v>43714</v>
      </c>
      <c r="J87" s="78" t="s">
        <v>24</v>
      </c>
      <c r="K87" s="76" t="s">
        <v>21</v>
      </c>
      <c r="L87" s="89">
        <f t="shared" si="3"/>
        <v>7.6993225216156619E-3</v>
      </c>
      <c r="M87" s="76" t="s">
        <v>24</v>
      </c>
      <c r="N87" s="74" t="s">
        <v>21</v>
      </c>
      <c r="O87" s="89">
        <f t="shared" si="4"/>
        <v>2.0998449014224801E-2</v>
      </c>
      <c r="P87" s="78" t="s">
        <v>24</v>
      </c>
    </row>
    <row r="88" spans="1:16" x14ac:dyDescent="0.15">
      <c r="A88" s="80" t="s">
        <v>139</v>
      </c>
      <c r="B88" s="80"/>
      <c r="C88" s="81">
        <f>SUM(C89:C94)</f>
        <v>48842.400000000001</v>
      </c>
      <c r="E88" s="80"/>
      <c r="F88" s="82">
        <f>SUM(F89:F94)</f>
        <v>17329</v>
      </c>
      <c r="G88" s="83"/>
      <c r="H88" s="80"/>
      <c r="I88" s="81">
        <f t="shared" si="2"/>
        <v>66171.399999999994</v>
      </c>
      <c r="J88" s="84"/>
      <c r="K88" s="83"/>
      <c r="L88" s="88">
        <f t="shared" si="3"/>
        <v>1.1654731900691736E-2</v>
      </c>
      <c r="M88" s="83"/>
      <c r="N88" s="80"/>
      <c r="O88" s="88">
        <f t="shared" si="4"/>
        <v>3.1786081555105344E-2</v>
      </c>
      <c r="P88" s="84"/>
    </row>
    <row r="89" spans="1:16" x14ac:dyDescent="0.15">
      <c r="A89" s="80" t="s">
        <v>22</v>
      </c>
      <c r="B89" s="80"/>
      <c r="C89" s="81">
        <v>20466.7</v>
      </c>
      <c r="E89" s="80"/>
      <c r="F89" s="82">
        <v>8542.5128344951481</v>
      </c>
      <c r="G89" s="83"/>
      <c r="H89" s="80"/>
      <c r="I89" s="81">
        <f t="shared" si="2"/>
        <v>29009.212834495149</v>
      </c>
      <c r="J89" s="84"/>
      <c r="K89" s="83"/>
      <c r="L89" s="88">
        <f t="shared" si="3"/>
        <v>5.1093765317969213E-3</v>
      </c>
      <c r="M89" s="83"/>
      <c r="N89" s="80"/>
      <c r="O89" s="88">
        <f t="shared" si="4"/>
        <v>1.3934860151163062E-2</v>
      </c>
      <c r="P89" s="84"/>
    </row>
    <row r="90" spans="1:16" x14ac:dyDescent="0.15">
      <c r="A90" s="80" t="s">
        <v>37</v>
      </c>
      <c r="B90" s="80"/>
      <c r="C90" s="81">
        <v>942</v>
      </c>
      <c r="E90" s="80"/>
      <c r="F90" s="82">
        <v>431.1958241312139</v>
      </c>
      <c r="G90" s="83"/>
      <c r="H90" s="80"/>
      <c r="I90" s="81">
        <f t="shared" si="2"/>
        <v>1373.1958241312138</v>
      </c>
      <c r="J90" s="84"/>
      <c r="K90" s="83"/>
      <c r="L90" s="88">
        <f t="shared" si="3"/>
        <v>2.4186021721466885E-4</v>
      </c>
      <c r="M90" s="83"/>
      <c r="N90" s="80"/>
      <c r="O90" s="88">
        <f t="shared" si="4"/>
        <v>6.5962809396453537E-4</v>
      </c>
      <c r="P90" s="84"/>
    </row>
    <row r="91" spans="1:16" x14ac:dyDescent="0.15">
      <c r="A91" s="80" t="s">
        <v>140</v>
      </c>
      <c r="B91" s="80"/>
      <c r="C91" s="81">
        <v>717</v>
      </c>
      <c r="E91" s="80"/>
      <c r="F91" s="82">
        <v>1.6725590526134022</v>
      </c>
      <c r="G91" s="83"/>
      <c r="H91" s="80"/>
      <c r="I91" s="81">
        <f t="shared" si="2"/>
        <v>718.67255905261345</v>
      </c>
      <c r="J91" s="84"/>
      <c r="K91" s="83"/>
      <c r="L91" s="88">
        <f t="shared" si="3"/>
        <v>1.2657939835249458E-4</v>
      </c>
      <c r="M91" s="83"/>
      <c r="N91" s="80"/>
      <c r="O91" s="88">
        <f t="shared" si="4"/>
        <v>3.452214185201255E-4</v>
      </c>
      <c r="P91" s="84"/>
    </row>
    <row r="92" spans="1:16" x14ac:dyDescent="0.15">
      <c r="A92" s="80" t="s">
        <v>48</v>
      </c>
      <c r="B92" s="80"/>
      <c r="C92" s="81">
        <v>2917</v>
      </c>
      <c r="E92" s="80"/>
      <c r="F92" s="82">
        <v>3691.3796120416737</v>
      </c>
      <c r="G92" s="83"/>
      <c r="H92" s="80"/>
      <c r="I92" s="81">
        <f t="shared" si="2"/>
        <v>6608.3796120416737</v>
      </c>
      <c r="J92" s="84"/>
      <c r="K92" s="83"/>
      <c r="L92" s="88">
        <f t="shared" si="3"/>
        <v>1.1639302278075268E-3</v>
      </c>
      <c r="M92" s="83"/>
      <c r="N92" s="80"/>
      <c r="O92" s="88">
        <f t="shared" si="4"/>
        <v>3.1744000171592571E-3</v>
      </c>
      <c r="P92" s="84"/>
    </row>
    <row r="93" spans="1:16" x14ac:dyDescent="0.15">
      <c r="A93" s="80" t="s">
        <v>2</v>
      </c>
      <c r="B93" s="80"/>
      <c r="C93" s="81">
        <v>5838</v>
      </c>
      <c r="E93" s="80"/>
      <c r="F93" s="82">
        <v>1638.399746127536</v>
      </c>
      <c r="G93" s="83"/>
      <c r="H93" s="80"/>
      <c r="I93" s="81">
        <f t="shared" ref="I93:I102" si="5">SUM(C93,F93)</f>
        <v>7476.3997461275358</v>
      </c>
      <c r="J93" s="84"/>
      <c r="K93" s="83"/>
      <c r="L93" s="88">
        <f t="shared" ref="L93:L102" si="6">I93/$I$23</f>
        <v>1.3168141315359233E-3</v>
      </c>
      <c r="M93" s="83"/>
      <c r="N93" s="80"/>
      <c r="O93" s="88">
        <f t="shared" ref="O93:O103" si="7">I93/$I$18</f>
        <v>3.5913620094025324E-3</v>
      </c>
      <c r="P93" s="84"/>
    </row>
    <row r="94" spans="1:16" x14ac:dyDescent="0.15">
      <c r="A94" s="80" t="s">
        <v>8</v>
      </c>
      <c r="B94" s="80"/>
      <c r="C94" s="81">
        <f>16740.7+1221</f>
        <v>17961.7</v>
      </c>
      <c r="E94" s="80"/>
      <c r="F94" s="82">
        <f>2934.79056127627+89.0488628755449</f>
        <v>3023.8394241518149</v>
      </c>
      <c r="G94" s="83"/>
      <c r="H94" s="80"/>
      <c r="I94" s="81">
        <f t="shared" si="5"/>
        <v>20985.539424151815</v>
      </c>
      <c r="J94" s="84"/>
      <c r="K94" s="83"/>
      <c r="L94" s="88">
        <f t="shared" si="6"/>
        <v>3.6961713939842027E-3</v>
      </c>
      <c r="M94" s="83"/>
      <c r="N94" s="80"/>
      <c r="O94" s="88">
        <f t="shared" si="7"/>
        <v>1.0080609864895831E-2</v>
      </c>
      <c r="P94" s="84"/>
    </row>
    <row r="95" spans="1:16" x14ac:dyDescent="0.15">
      <c r="A95" s="74" t="s">
        <v>186</v>
      </c>
      <c r="B95" s="74" t="s">
        <v>21</v>
      </c>
      <c r="C95" s="75">
        <v>2152</v>
      </c>
      <c r="D95" s="76" t="s">
        <v>24</v>
      </c>
      <c r="E95" s="74" t="s">
        <v>21</v>
      </c>
      <c r="F95" s="77">
        <v>37</v>
      </c>
      <c r="G95" s="76" t="s">
        <v>24</v>
      </c>
      <c r="H95" s="74" t="s">
        <v>21</v>
      </c>
      <c r="I95" s="75">
        <f t="shared" si="5"/>
        <v>2189</v>
      </c>
      <c r="J95" s="78" t="s">
        <v>24</v>
      </c>
      <c r="K95" s="76" t="s">
        <v>21</v>
      </c>
      <c r="L95" s="89">
        <f t="shared" si="6"/>
        <v>3.855473532464813E-4</v>
      </c>
      <c r="M95" s="76" t="s">
        <v>24</v>
      </c>
      <c r="N95" s="74" t="s">
        <v>21</v>
      </c>
      <c r="O95" s="89">
        <f t="shared" si="7"/>
        <v>1.0515076381053688E-3</v>
      </c>
      <c r="P95" s="78" t="s">
        <v>24</v>
      </c>
    </row>
    <row r="96" spans="1:16" x14ac:dyDescent="0.15">
      <c r="A96" s="80" t="s">
        <v>158</v>
      </c>
      <c r="B96" s="80"/>
      <c r="C96" s="81">
        <v>133042</v>
      </c>
      <c r="E96" s="80"/>
      <c r="F96" s="82">
        <v>172211</v>
      </c>
      <c r="G96" s="83"/>
      <c r="H96" s="80"/>
      <c r="I96" s="81">
        <f t="shared" si="5"/>
        <v>305253</v>
      </c>
      <c r="J96" s="84"/>
      <c r="K96" s="83"/>
      <c r="L96" s="88">
        <f t="shared" si="6"/>
        <v>5.3764041215417155E-2</v>
      </c>
      <c r="M96" s="83"/>
      <c r="N96" s="80"/>
      <c r="O96" s="88">
        <f t="shared" si="7"/>
        <v>0.14663127503635365</v>
      </c>
      <c r="P96" s="84"/>
    </row>
    <row r="97" spans="1:16" x14ac:dyDescent="0.15">
      <c r="A97" s="80" t="s">
        <v>187</v>
      </c>
      <c r="B97" s="80" t="s">
        <v>21</v>
      </c>
      <c r="C97" s="81">
        <v>7365</v>
      </c>
      <c r="D97" s="83" t="s">
        <v>24</v>
      </c>
      <c r="E97" s="74" t="s">
        <v>21</v>
      </c>
      <c r="F97" s="77">
        <v>1843</v>
      </c>
      <c r="G97" s="78" t="s">
        <v>24</v>
      </c>
      <c r="H97" s="80" t="s">
        <v>21</v>
      </c>
      <c r="I97" s="81">
        <f t="shared" si="5"/>
        <v>9208</v>
      </c>
      <c r="J97" s="84" t="s">
        <v>24</v>
      </c>
      <c r="K97" s="83" t="s">
        <v>21</v>
      </c>
      <c r="L97" s="88">
        <f t="shared" si="6"/>
        <v>1.6217999217421652E-3</v>
      </c>
      <c r="M97" s="83" t="s">
        <v>24</v>
      </c>
      <c r="N97" s="80" t="s">
        <v>21</v>
      </c>
      <c r="O97" s="88">
        <f t="shared" si="7"/>
        <v>4.4231531894354664E-3</v>
      </c>
      <c r="P97" s="84" t="s">
        <v>24</v>
      </c>
    </row>
    <row r="98" spans="1:16" x14ac:dyDescent="0.15">
      <c r="A98" s="64" t="s">
        <v>6</v>
      </c>
      <c r="B98" s="71"/>
      <c r="C98" s="72">
        <f>C28+C29+C30+C31+C32+C33+C34+C41+C48+C51+C57+C65+C66+C67+C73+C76+C77+C78+C79+C88+C96</f>
        <v>3808364.3</v>
      </c>
      <c r="D98" s="79"/>
      <c r="E98" s="71"/>
      <c r="F98" s="73">
        <f>F28+F29+F30+F31+F32+F33+F34+F41+F48+F51+F57+F65+F66+F67+F73+F76+F77+F78+F79+F88+F96</f>
        <v>1869278.1</v>
      </c>
      <c r="G98" s="67"/>
      <c r="H98" s="71"/>
      <c r="I98" s="72">
        <f>C98+F98</f>
        <v>5677642.4000000004</v>
      </c>
      <c r="J98" s="67"/>
      <c r="K98" s="79"/>
      <c r="L98" s="91">
        <f>I98/$I$23</f>
        <v>1</v>
      </c>
      <c r="M98" s="79"/>
      <c r="N98" s="71"/>
      <c r="O98" s="91">
        <f t="shared" si="7"/>
        <v>2.7273112608638179</v>
      </c>
      <c r="P98" s="67"/>
    </row>
    <row r="99" spans="1:16" x14ac:dyDescent="0.15">
      <c r="A99" s="92"/>
      <c r="B99" s="76"/>
      <c r="C99" s="75"/>
      <c r="D99" s="76"/>
      <c r="E99" s="76"/>
      <c r="F99" s="77"/>
      <c r="G99" s="76"/>
      <c r="H99" s="76"/>
      <c r="I99" s="75"/>
      <c r="J99" s="76"/>
      <c r="K99" s="68"/>
      <c r="L99" s="88"/>
      <c r="M99" s="83"/>
      <c r="N99" s="83"/>
      <c r="O99" s="88"/>
      <c r="P99" s="83"/>
    </row>
    <row r="100" spans="1:16" x14ac:dyDescent="0.15">
      <c r="A100" s="190" t="s">
        <v>1</v>
      </c>
      <c r="B100" s="201" t="s">
        <v>16</v>
      </c>
      <c r="C100" s="202"/>
      <c r="D100" s="202"/>
      <c r="E100" s="202"/>
      <c r="F100" s="202"/>
      <c r="G100" s="202"/>
      <c r="H100" s="202"/>
      <c r="I100" s="202"/>
      <c r="J100" s="203"/>
      <c r="L100" s="93"/>
    </row>
    <row r="101" spans="1:16" x14ac:dyDescent="0.15">
      <c r="A101" s="191"/>
      <c r="B101" s="192" t="s">
        <v>3</v>
      </c>
      <c r="C101" s="193"/>
      <c r="D101" s="194"/>
      <c r="E101" s="192" t="s">
        <v>5</v>
      </c>
      <c r="F101" s="193"/>
      <c r="G101" s="194"/>
      <c r="H101" s="192" t="s">
        <v>6</v>
      </c>
      <c r="I101" s="193"/>
      <c r="J101" s="194"/>
    </row>
    <row r="102" spans="1:16" x14ac:dyDescent="0.15">
      <c r="A102" s="65" t="s">
        <v>50</v>
      </c>
      <c r="B102" s="65"/>
      <c r="C102" s="66">
        <v>0</v>
      </c>
      <c r="E102" s="65"/>
      <c r="F102" s="68">
        <v>0</v>
      </c>
      <c r="G102" s="70"/>
      <c r="H102" s="65"/>
      <c r="I102" s="66">
        <f>SUM(C102,F102)</f>
        <v>0</v>
      </c>
      <c r="J102" s="70"/>
    </row>
    <row r="103" spans="1:16" x14ac:dyDescent="0.15">
      <c r="A103" s="80" t="s">
        <v>38</v>
      </c>
      <c r="B103" s="80"/>
      <c r="C103" s="81">
        <v>0</v>
      </c>
      <c r="E103" s="80"/>
      <c r="F103" s="83">
        <v>0</v>
      </c>
      <c r="G103" s="84"/>
      <c r="H103" s="80"/>
      <c r="I103" s="81">
        <f t="shared" ref="I103:I104" si="8">SUM(C103,F103)</f>
        <v>0</v>
      </c>
      <c r="J103" s="84"/>
    </row>
    <row r="104" spans="1:16" x14ac:dyDescent="0.15">
      <c r="A104" s="74" t="s">
        <v>6</v>
      </c>
      <c r="B104" s="74"/>
      <c r="C104" s="75">
        <v>0</v>
      </c>
      <c r="D104" s="78"/>
      <c r="E104" s="74"/>
      <c r="F104" s="76">
        <v>0</v>
      </c>
      <c r="G104" s="78"/>
      <c r="H104" s="74"/>
      <c r="I104" s="75">
        <f t="shared" si="8"/>
        <v>0</v>
      </c>
      <c r="J104" s="78"/>
    </row>
    <row r="106" spans="1:16" x14ac:dyDescent="0.15">
      <c r="A106" s="62" t="s">
        <v>188</v>
      </c>
    </row>
    <row r="107" spans="1:16" x14ac:dyDescent="0.15">
      <c r="A107" s="190" t="s">
        <v>1</v>
      </c>
      <c r="B107" s="192" t="s">
        <v>122</v>
      </c>
      <c r="C107" s="193"/>
      <c r="D107" s="193"/>
      <c r="E107" s="193"/>
      <c r="F107" s="193"/>
      <c r="G107" s="193"/>
      <c r="H107" s="193"/>
      <c r="I107" s="193"/>
      <c r="J107" s="194"/>
    </row>
    <row r="108" spans="1:16" x14ac:dyDescent="0.15">
      <c r="A108" s="191"/>
      <c r="B108" s="193" t="s">
        <v>3</v>
      </c>
      <c r="C108" s="193"/>
      <c r="D108" s="194"/>
      <c r="E108" s="192" t="s">
        <v>5</v>
      </c>
      <c r="F108" s="193"/>
      <c r="G108" s="194"/>
      <c r="H108" s="192" t="s">
        <v>6</v>
      </c>
      <c r="I108" s="193"/>
      <c r="J108" s="194"/>
    </row>
    <row r="109" spans="1:16" x14ac:dyDescent="0.15">
      <c r="A109" s="86" t="s">
        <v>142</v>
      </c>
      <c r="B109" s="71"/>
      <c r="C109" s="79">
        <v>0</v>
      </c>
      <c r="D109" s="79"/>
      <c r="E109" s="71"/>
      <c r="F109" s="79">
        <v>0</v>
      </c>
      <c r="G109" s="67"/>
      <c r="H109" s="79"/>
      <c r="I109" s="72">
        <f>SUM(C109,F109)</f>
        <v>0</v>
      </c>
      <c r="J109" s="67"/>
    </row>
    <row r="111" spans="1:16" x14ac:dyDescent="0.15">
      <c r="A111" s="62" t="s">
        <v>189</v>
      </c>
    </row>
    <row r="112" spans="1:16" x14ac:dyDescent="0.15">
      <c r="A112" s="64" t="s">
        <v>1</v>
      </c>
      <c r="B112" s="192" t="s">
        <v>3</v>
      </c>
      <c r="C112" s="193"/>
      <c r="D112" s="194"/>
      <c r="E112" s="192" t="s">
        <v>5</v>
      </c>
      <c r="F112" s="193"/>
      <c r="G112" s="194"/>
      <c r="H112" s="192" t="s">
        <v>6</v>
      </c>
      <c r="I112" s="193"/>
      <c r="J112" s="194"/>
    </row>
    <row r="113" spans="1:10" x14ac:dyDescent="0.15">
      <c r="A113" s="65" t="s">
        <v>52</v>
      </c>
      <c r="B113" s="65"/>
      <c r="C113" s="66">
        <v>0</v>
      </c>
      <c r="E113" s="80"/>
      <c r="F113" s="83">
        <v>0</v>
      </c>
      <c r="G113" s="84"/>
      <c r="H113" s="68"/>
      <c r="I113" s="66">
        <f>SUM(C113,F113)</f>
        <v>0</v>
      </c>
      <c r="J113" s="70"/>
    </row>
    <row r="114" spans="1:10" x14ac:dyDescent="0.15">
      <c r="A114" s="80" t="s">
        <v>0</v>
      </c>
      <c r="B114" s="80"/>
      <c r="C114" s="81">
        <v>0</v>
      </c>
      <c r="E114" s="80"/>
      <c r="F114" s="83">
        <v>0</v>
      </c>
      <c r="G114" s="84"/>
      <c r="H114" s="83"/>
      <c r="I114" s="81">
        <f t="shared" ref="I114:I120" si="9">SUM(C114,F114)</f>
        <v>0</v>
      </c>
      <c r="J114" s="84"/>
    </row>
    <row r="115" spans="1:10" x14ac:dyDescent="0.15">
      <c r="A115" s="80" t="s">
        <v>20</v>
      </c>
      <c r="B115" s="80"/>
      <c r="C115" s="81">
        <v>0</v>
      </c>
      <c r="E115" s="80"/>
      <c r="F115" s="83">
        <v>0</v>
      </c>
      <c r="G115" s="84"/>
      <c r="H115" s="83"/>
      <c r="I115" s="81">
        <f t="shared" si="9"/>
        <v>0</v>
      </c>
      <c r="J115" s="84"/>
    </row>
    <row r="116" spans="1:10" x14ac:dyDescent="0.15">
      <c r="A116" s="80" t="s">
        <v>53</v>
      </c>
      <c r="B116" s="80"/>
      <c r="C116" s="81">
        <v>0</v>
      </c>
      <c r="E116" s="80"/>
      <c r="F116" s="83">
        <v>0</v>
      </c>
      <c r="G116" s="84"/>
      <c r="H116" s="83"/>
      <c r="I116" s="81">
        <f t="shared" si="9"/>
        <v>0</v>
      </c>
      <c r="J116" s="84"/>
    </row>
    <row r="117" spans="1:10" x14ac:dyDescent="0.15">
      <c r="A117" s="80" t="s">
        <v>28</v>
      </c>
      <c r="B117" s="80"/>
      <c r="C117" s="81">
        <v>0</v>
      </c>
      <c r="E117" s="80"/>
      <c r="F117" s="83">
        <v>0</v>
      </c>
      <c r="G117" s="84"/>
      <c r="H117" s="83"/>
      <c r="I117" s="81">
        <f t="shared" si="9"/>
        <v>0</v>
      </c>
      <c r="J117" s="84"/>
    </row>
    <row r="118" spans="1:10" x14ac:dyDescent="0.15">
      <c r="A118" s="80" t="s">
        <v>143</v>
      </c>
      <c r="B118" s="80"/>
      <c r="C118" s="81">
        <v>0</v>
      </c>
      <c r="E118" s="80"/>
      <c r="F118" s="83">
        <v>0</v>
      </c>
      <c r="G118" s="84"/>
      <c r="H118" s="83"/>
      <c r="I118" s="81">
        <f t="shared" si="9"/>
        <v>0</v>
      </c>
      <c r="J118" s="84"/>
    </row>
    <row r="119" spans="1:10" x14ac:dyDescent="0.15">
      <c r="A119" s="80" t="s">
        <v>54</v>
      </c>
      <c r="B119" s="80"/>
      <c r="C119" s="81">
        <v>0</v>
      </c>
      <c r="E119" s="80"/>
      <c r="F119" s="83">
        <v>0</v>
      </c>
      <c r="G119" s="84"/>
      <c r="H119" s="83"/>
      <c r="I119" s="81">
        <f t="shared" si="9"/>
        <v>0</v>
      </c>
      <c r="J119" s="84"/>
    </row>
    <row r="120" spans="1:10" x14ac:dyDescent="0.15">
      <c r="A120" s="94" t="s">
        <v>190</v>
      </c>
      <c r="B120" s="74"/>
      <c r="C120" s="75">
        <v>0</v>
      </c>
      <c r="D120" s="78"/>
      <c r="E120" s="74"/>
      <c r="F120" s="76">
        <v>0</v>
      </c>
      <c r="G120" s="78"/>
      <c r="H120" s="76"/>
      <c r="I120" s="75">
        <f t="shared" si="9"/>
        <v>0</v>
      </c>
      <c r="J120" s="78"/>
    </row>
    <row r="129" spans="4:8" x14ac:dyDescent="0.15">
      <c r="D129" s="63"/>
      <c r="E129" s="63"/>
      <c r="F129" s="63"/>
      <c r="G129" s="63"/>
      <c r="H129" s="63"/>
    </row>
    <row r="130" spans="4:8" x14ac:dyDescent="0.15">
      <c r="D130" s="63"/>
      <c r="E130" s="63"/>
      <c r="F130" s="63"/>
      <c r="G130" s="63"/>
      <c r="H130" s="63"/>
    </row>
    <row r="131" spans="4:8" x14ac:dyDescent="0.15">
      <c r="D131" s="63"/>
      <c r="E131" s="63"/>
      <c r="F131" s="63"/>
      <c r="G131" s="63"/>
      <c r="H131" s="63"/>
    </row>
    <row r="132" spans="4:8" x14ac:dyDescent="0.15">
      <c r="D132" s="63"/>
      <c r="E132" s="63"/>
      <c r="F132" s="63"/>
      <c r="G132" s="63"/>
      <c r="H132" s="63"/>
    </row>
    <row r="133" spans="4:8" x14ac:dyDescent="0.15">
      <c r="D133" s="63"/>
      <c r="E133" s="63"/>
      <c r="F133" s="63"/>
      <c r="G133" s="63"/>
      <c r="H133" s="63"/>
    </row>
  </sheetData>
  <mergeCells count="33">
    <mergeCell ref="A107:A108"/>
    <mergeCell ref="B107:J107"/>
    <mergeCell ref="B108:D108"/>
    <mergeCell ref="E108:G108"/>
    <mergeCell ref="H108:J108"/>
    <mergeCell ref="B112:D112"/>
    <mergeCell ref="E112:G112"/>
    <mergeCell ref="H112:J112"/>
    <mergeCell ref="K26:M27"/>
    <mergeCell ref="N26:P27"/>
    <mergeCell ref="B27:D27"/>
    <mergeCell ref="E27:G27"/>
    <mergeCell ref="H27:J27"/>
    <mergeCell ref="A100:A101"/>
    <mergeCell ref="B100:J100"/>
    <mergeCell ref="B101:D101"/>
    <mergeCell ref="E101:G101"/>
    <mergeCell ref="H101:J101"/>
    <mergeCell ref="A21:A22"/>
    <mergeCell ref="B21:J21"/>
    <mergeCell ref="B22:D22"/>
    <mergeCell ref="E22:G22"/>
    <mergeCell ref="H22:J22"/>
    <mergeCell ref="A26:A27"/>
    <mergeCell ref="B26:J26"/>
    <mergeCell ref="B4:D4"/>
    <mergeCell ref="E4:G4"/>
    <mergeCell ref="H4:J4"/>
    <mergeCell ref="A10:A11"/>
    <mergeCell ref="B10:J10"/>
    <mergeCell ref="B11:D11"/>
    <mergeCell ref="E11:G11"/>
    <mergeCell ref="H11:J11"/>
  </mergeCells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77" orientation="portrait" r:id="rId1"/>
  <headerFooter alignWithMargins="0"/>
  <rowBreaks count="1" manualBreakCount="1">
    <brk id="66" max="16383" man="1"/>
  </rowBreaks>
  <ignoredErrors>
    <ignoredError sqref="C41:F41 C67:F67 C73:F73 F7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28"/>
  <sheetViews>
    <sheetView view="pageBreakPreview" zoomScaleNormal="100" zoomScaleSheetLayoutView="100" workbookViewId="0">
      <selection activeCell="M31" sqref="M31"/>
    </sheetView>
  </sheetViews>
  <sheetFormatPr defaultRowHeight="13.5" x14ac:dyDescent="0.15"/>
  <cols>
    <col min="1" max="1" width="1.625" style="62" customWidth="1"/>
    <col min="2" max="2" width="33.125" style="62" customWidth="1"/>
    <col min="3" max="3" width="2.375" style="62" customWidth="1"/>
    <col min="4" max="4" width="12.75" style="62" customWidth="1"/>
    <col min="5" max="6" width="2.375" style="62" customWidth="1"/>
    <col min="7" max="7" width="11.5" style="62" customWidth="1"/>
    <col min="8" max="9" width="2.375" style="62" customWidth="1"/>
    <col min="10" max="10" width="12.375" style="62" customWidth="1"/>
    <col min="11" max="12" width="2.375" style="62" customWidth="1"/>
    <col min="13" max="13" width="12.375" style="62" customWidth="1"/>
    <col min="14" max="15" width="2.375" style="62" customWidth="1"/>
    <col min="16" max="16" width="12.5" style="62" customWidth="1"/>
    <col min="17" max="17" width="2.375" style="62" customWidth="1"/>
    <col min="18" max="18" width="1.625" style="62" customWidth="1"/>
    <col min="19" max="16384" width="9" style="62"/>
  </cols>
  <sheetData>
    <row r="1" spans="2:18" x14ac:dyDescent="0.15">
      <c r="B1" s="102" t="s">
        <v>191</v>
      </c>
      <c r="C1" s="102"/>
      <c r="D1" s="102"/>
      <c r="E1" s="103"/>
      <c r="F1" s="103"/>
      <c r="G1" s="103"/>
      <c r="H1" s="103"/>
      <c r="I1" s="103"/>
      <c r="J1" s="102"/>
      <c r="K1" s="102"/>
      <c r="L1" s="102"/>
      <c r="M1" s="102"/>
      <c r="N1" s="102"/>
      <c r="O1" s="102"/>
      <c r="P1" s="102"/>
      <c r="Q1" s="102"/>
      <c r="R1" s="102"/>
    </row>
    <row r="2" spans="2:18" x14ac:dyDescent="0.15">
      <c r="B2" s="102"/>
      <c r="C2" s="102"/>
      <c r="D2" s="102"/>
      <c r="E2" s="103"/>
      <c r="F2" s="103"/>
      <c r="G2" s="103"/>
      <c r="H2" s="103"/>
      <c r="I2" s="103"/>
      <c r="J2" s="102"/>
      <c r="K2" s="102"/>
      <c r="L2" s="102"/>
      <c r="M2" s="102"/>
      <c r="N2" s="102"/>
      <c r="O2" s="102"/>
      <c r="P2" s="102"/>
      <c r="Q2" s="102"/>
      <c r="R2" s="102"/>
    </row>
    <row r="3" spans="2:18" x14ac:dyDescent="0.15">
      <c r="B3" s="102" t="s">
        <v>192</v>
      </c>
      <c r="C3" s="102"/>
      <c r="D3" s="102"/>
      <c r="E3" s="103"/>
      <c r="F3" s="103"/>
      <c r="G3" s="103"/>
      <c r="H3" s="103"/>
      <c r="I3" s="103"/>
      <c r="J3" s="102"/>
      <c r="K3" s="102"/>
      <c r="L3" s="102"/>
      <c r="M3" s="102"/>
      <c r="N3" s="102"/>
      <c r="O3" s="102"/>
      <c r="P3" s="102"/>
      <c r="Q3" s="102"/>
      <c r="R3" s="102"/>
    </row>
    <row r="4" spans="2:18" x14ac:dyDescent="0.15">
      <c r="B4" s="104" t="s">
        <v>1</v>
      </c>
      <c r="C4" s="218" t="s">
        <v>3</v>
      </c>
      <c r="D4" s="219"/>
      <c r="E4" s="220"/>
      <c r="F4" s="207" t="s">
        <v>5</v>
      </c>
      <c r="G4" s="208"/>
      <c r="H4" s="209"/>
      <c r="I4" s="207" t="s">
        <v>6</v>
      </c>
      <c r="J4" s="208"/>
      <c r="K4" s="209"/>
      <c r="L4" s="102"/>
      <c r="M4" s="102"/>
      <c r="N4" s="102"/>
      <c r="O4" s="102"/>
      <c r="P4" s="102"/>
      <c r="Q4" s="102"/>
      <c r="R4" s="102"/>
    </row>
    <row r="5" spans="2:18" x14ac:dyDescent="0.15">
      <c r="B5" s="105" t="s">
        <v>9</v>
      </c>
      <c r="C5" s="105"/>
      <c r="D5" s="95">
        <v>27</v>
      </c>
      <c r="E5" s="106"/>
      <c r="F5" s="107"/>
      <c r="G5" s="95">
        <v>7</v>
      </c>
      <c r="H5" s="107"/>
      <c r="I5" s="105"/>
      <c r="J5" s="95">
        <f>D5+G5</f>
        <v>34</v>
      </c>
      <c r="K5" s="106"/>
      <c r="L5" s="102"/>
      <c r="M5" s="102"/>
      <c r="N5" s="102"/>
      <c r="O5" s="102"/>
      <c r="P5" s="102"/>
      <c r="Q5" s="102"/>
      <c r="R5" s="102"/>
    </row>
    <row r="6" spans="2:18" x14ac:dyDescent="0.15">
      <c r="B6" s="108" t="s">
        <v>193</v>
      </c>
      <c r="C6" s="108"/>
      <c r="D6" s="101">
        <v>61</v>
      </c>
      <c r="E6" s="109"/>
      <c r="F6" s="110"/>
      <c r="G6" s="101">
        <v>7</v>
      </c>
      <c r="H6" s="110"/>
      <c r="I6" s="108"/>
      <c r="J6" s="95">
        <f>D6+G6</f>
        <v>68</v>
      </c>
      <c r="K6" s="109"/>
      <c r="L6" s="102"/>
      <c r="M6" s="102"/>
      <c r="N6" s="102"/>
      <c r="O6" s="102"/>
      <c r="P6" s="102"/>
      <c r="Q6" s="102"/>
      <c r="R6" s="102"/>
    </row>
    <row r="7" spans="2:18" x14ac:dyDescent="0.15">
      <c r="B7" s="97" t="s">
        <v>194</v>
      </c>
      <c r="C7" s="97"/>
      <c r="D7" s="111">
        <v>152379</v>
      </c>
      <c r="E7" s="98"/>
      <c r="F7" s="100"/>
      <c r="G7" s="111">
        <v>20610</v>
      </c>
      <c r="H7" s="100"/>
      <c r="I7" s="97"/>
      <c r="J7" s="101">
        <f>D7+G7</f>
        <v>172989</v>
      </c>
      <c r="K7" s="98"/>
      <c r="L7" s="102"/>
      <c r="M7" s="102"/>
      <c r="N7" s="102"/>
      <c r="O7" s="102"/>
      <c r="P7" s="102"/>
      <c r="Q7" s="102"/>
      <c r="R7" s="102"/>
    </row>
    <row r="8" spans="2:18" x14ac:dyDescent="0.15">
      <c r="B8" s="102"/>
      <c r="C8" s="102"/>
      <c r="D8" s="102"/>
      <c r="E8" s="103"/>
      <c r="F8" s="103"/>
      <c r="G8" s="103"/>
      <c r="H8" s="103"/>
      <c r="I8" s="103"/>
      <c r="J8" s="102"/>
      <c r="K8" s="102"/>
      <c r="L8" s="102"/>
      <c r="M8" s="102"/>
      <c r="N8" s="102"/>
      <c r="O8" s="102"/>
      <c r="P8" s="102"/>
      <c r="Q8" s="102"/>
      <c r="R8" s="102"/>
    </row>
    <row r="9" spans="2:18" x14ac:dyDescent="0.15">
      <c r="B9" s="102" t="s">
        <v>195</v>
      </c>
      <c r="C9" s="102"/>
      <c r="D9" s="102"/>
      <c r="E9" s="103"/>
      <c r="F9" s="103"/>
      <c r="G9" s="103"/>
      <c r="H9" s="103"/>
      <c r="I9" s="103"/>
      <c r="J9" s="102"/>
      <c r="K9" s="102"/>
      <c r="L9" s="102"/>
      <c r="M9" s="102"/>
      <c r="N9" s="102"/>
      <c r="O9" s="102"/>
      <c r="P9" s="102"/>
      <c r="Q9" s="102"/>
      <c r="R9" s="102"/>
    </row>
    <row r="10" spans="2:18" x14ac:dyDescent="0.15">
      <c r="B10" s="216" t="s">
        <v>1</v>
      </c>
      <c r="C10" s="218" t="s">
        <v>16</v>
      </c>
      <c r="D10" s="219"/>
      <c r="E10" s="219"/>
      <c r="F10" s="219"/>
      <c r="G10" s="219"/>
      <c r="H10" s="219"/>
      <c r="I10" s="219"/>
      <c r="J10" s="219"/>
      <c r="K10" s="220"/>
      <c r="L10" s="102"/>
      <c r="M10" s="102"/>
      <c r="N10" s="102"/>
      <c r="O10" s="102"/>
      <c r="P10" s="102"/>
      <c r="Q10" s="102"/>
      <c r="R10" s="102"/>
    </row>
    <row r="11" spans="2:18" x14ac:dyDescent="0.15">
      <c r="B11" s="217"/>
      <c r="C11" s="218" t="s">
        <v>3</v>
      </c>
      <c r="D11" s="219"/>
      <c r="E11" s="220"/>
      <c r="F11" s="207" t="s">
        <v>5</v>
      </c>
      <c r="G11" s="208"/>
      <c r="H11" s="209"/>
      <c r="I11" s="207" t="s">
        <v>6</v>
      </c>
      <c r="J11" s="208"/>
      <c r="K11" s="209"/>
      <c r="L11" s="102"/>
      <c r="M11" s="102"/>
      <c r="N11" s="102"/>
      <c r="O11" s="102"/>
      <c r="P11" s="102"/>
      <c r="Q11" s="102"/>
      <c r="R11" s="102"/>
    </row>
    <row r="12" spans="2:18" x14ac:dyDescent="0.15">
      <c r="B12" s="105" t="s">
        <v>196</v>
      </c>
      <c r="C12" s="105"/>
      <c r="D12" s="95">
        <v>2777696</v>
      </c>
      <c r="E12" s="106"/>
      <c r="F12" s="107"/>
      <c r="G12" s="95">
        <v>572023</v>
      </c>
      <c r="H12" s="107"/>
      <c r="I12" s="105"/>
      <c r="J12" s="101">
        <f>D12+G12</f>
        <v>3349719</v>
      </c>
      <c r="K12" s="106"/>
      <c r="L12" s="102"/>
      <c r="M12" s="102"/>
      <c r="N12" s="102"/>
      <c r="O12" s="102"/>
      <c r="P12" s="102"/>
      <c r="Q12" s="102"/>
      <c r="R12" s="102"/>
    </row>
    <row r="13" spans="2:18" x14ac:dyDescent="0.15">
      <c r="B13" s="105" t="s">
        <v>4</v>
      </c>
      <c r="C13" s="105"/>
      <c r="D13" s="95">
        <v>198026</v>
      </c>
      <c r="E13" s="106"/>
      <c r="F13" s="107"/>
      <c r="G13" s="95">
        <v>514810</v>
      </c>
      <c r="H13" s="107"/>
      <c r="I13" s="105"/>
      <c r="J13" s="95">
        <f>D13+G13</f>
        <v>712836</v>
      </c>
      <c r="K13" s="106"/>
      <c r="L13" s="102"/>
      <c r="M13" s="102"/>
      <c r="N13" s="102"/>
      <c r="O13" s="102"/>
      <c r="P13" s="102"/>
      <c r="Q13" s="102"/>
      <c r="R13" s="102"/>
    </row>
    <row r="14" spans="2:18" x14ac:dyDescent="0.15">
      <c r="B14" s="90" t="s">
        <v>197</v>
      </c>
      <c r="C14" s="90" t="s">
        <v>21</v>
      </c>
      <c r="D14" s="96">
        <v>37208</v>
      </c>
      <c r="E14" s="112" t="s">
        <v>24</v>
      </c>
      <c r="F14" s="113" t="s">
        <v>21</v>
      </c>
      <c r="G14" s="96">
        <v>502162</v>
      </c>
      <c r="H14" s="113" t="s">
        <v>24</v>
      </c>
      <c r="I14" s="90" t="s">
        <v>21</v>
      </c>
      <c r="J14" s="96">
        <f>D14+G14</f>
        <v>539370</v>
      </c>
      <c r="K14" s="112" t="s">
        <v>24</v>
      </c>
      <c r="L14" s="102"/>
      <c r="M14" s="102"/>
      <c r="N14" s="102"/>
      <c r="O14" s="102"/>
      <c r="P14" s="102"/>
      <c r="Q14" s="102"/>
      <c r="R14" s="102"/>
    </row>
    <row r="15" spans="2:18" x14ac:dyDescent="0.15">
      <c r="B15" s="90" t="s">
        <v>198</v>
      </c>
      <c r="C15" s="90" t="s">
        <v>21</v>
      </c>
      <c r="D15" s="96">
        <v>32407</v>
      </c>
      <c r="E15" s="112" t="s">
        <v>24</v>
      </c>
      <c r="F15" s="113" t="s">
        <v>21</v>
      </c>
      <c r="G15" s="96">
        <v>0</v>
      </c>
      <c r="H15" s="113" t="s">
        <v>24</v>
      </c>
      <c r="I15" s="90" t="s">
        <v>21</v>
      </c>
      <c r="J15" s="111">
        <f>D15+G15</f>
        <v>32407</v>
      </c>
      <c r="K15" s="112" t="s">
        <v>24</v>
      </c>
      <c r="L15" s="102"/>
      <c r="M15" s="102"/>
      <c r="N15" s="102"/>
      <c r="O15" s="102"/>
      <c r="P15" s="102"/>
      <c r="Q15" s="102"/>
      <c r="R15" s="102"/>
    </row>
    <row r="16" spans="2:18" x14ac:dyDescent="0.15">
      <c r="B16" s="114" t="s">
        <v>6</v>
      </c>
      <c r="C16" s="108"/>
      <c r="D16" s="101">
        <f>D12+D13</f>
        <v>2975722</v>
      </c>
      <c r="E16" s="109"/>
      <c r="F16" s="110"/>
      <c r="G16" s="101">
        <f>G12+G13</f>
        <v>1086833</v>
      </c>
      <c r="H16" s="110"/>
      <c r="I16" s="108"/>
      <c r="J16" s="101">
        <f>D16+G16</f>
        <v>4062555</v>
      </c>
      <c r="K16" s="109"/>
      <c r="L16" s="102"/>
      <c r="M16" s="102"/>
      <c r="N16" s="102"/>
      <c r="O16" s="102"/>
      <c r="P16" s="102"/>
      <c r="Q16" s="102"/>
      <c r="R16" s="102"/>
    </row>
    <row r="17" spans="2:18" x14ac:dyDescent="0.15">
      <c r="B17" s="102"/>
      <c r="C17" s="102"/>
      <c r="D17" s="102"/>
      <c r="E17" s="103"/>
      <c r="F17" s="103"/>
      <c r="G17" s="103"/>
      <c r="H17" s="103"/>
      <c r="I17" s="103"/>
      <c r="J17" s="115"/>
      <c r="K17" s="102"/>
      <c r="L17" s="102"/>
      <c r="M17" s="102"/>
      <c r="N17" s="102"/>
      <c r="O17" s="102"/>
      <c r="P17" s="102"/>
      <c r="Q17" s="102"/>
      <c r="R17" s="102"/>
    </row>
    <row r="18" spans="2:18" x14ac:dyDescent="0.15">
      <c r="B18" s="102" t="s">
        <v>199</v>
      </c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</row>
    <row r="19" spans="2:18" x14ac:dyDescent="0.15">
      <c r="B19" s="216" t="s">
        <v>1</v>
      </c>
      <c r="C19" s="218" t="s">
        <v>16</v>
      </c>
      <c r="D19" s="219"/>
      <c r="E19" s="219"/>
      <c r="F19" s="219"/>
      <c r="G19" s="219"/>
      <c r="H19" s="219"/>
      <c r="I19" s="219"/>
      <c r="J19" s="219"/>
      <c r="K19" s="220"/>
      <c r="L19" s="102"/>
      <c r="M19" s="102"/>
      <c r="N19" s="102"/>
      <c r="O19" s="102"/>
      <c r="P19" s="102"/>
      <c r="Q19" s="102"/>
      <c r="R19" s="102"/>
    </row>
    <row r="20" spans="2:18" x14ac:dyDescent="0.15">
      <c r="B20" s="217"/>
      <c r="C20" s="218" t="s">
        <v>3</v>
      </c>
      <c r="D20" s="219"/>
      <c r="E20" s="220"/>
      <c r="F20" s="207" t="s">
        <v>5</v>
      </c>
      <c r="G20" s="208"/>
      <c r="H20" s="209"/>
      <c r="I20" s="207" t="s">
        <v>6</v>
      </c>
      <c r="J20" s="208"/>
      <c r="K20" s="209"/>
      <c r="L20" s="102"/>
      <c r="M20" s="102"/>
      <c r="N20" s="102"/>
      <c r="O20" s="102"/>
      <c r="P20" s="102"/>
      <c r="Q20" s="102"/>
      <c r="R20" s="102"/>
    </row>
    <row r="21" spans="2:18" x14ac:dyDescent="0.15">
      <c r="B21" s="116" t="s">
        <v>123</v>
      </c>
      <c r="C21" s="108"/>
      <c r="D21" s="101">
        <v>16308367</v>
      </c>
      <c r="E21" s="110"/>
      <c r="F21" s="108"/>
      <c r="G21" s="101">
        <v>4297185</v>
      </c>
      <c r="H21" s="109"/>
      <c r="I21" s="110"/>
      <c r="J21" s="101">
        <f>D21+G21</f>
        <v>20605552</v>
      </c>
      <c r="K21" s="109"/>
      <c r="L21" s="102"/>
      <c r="M21" s="102"/>
      <c r="N21" s="102"/>
      <c r="O21" s="102"/>
      <c r="P21" s="102"/>
      <c r="Q21" s="102"/>
      <c r="R21" s="102"/>
    </row>
    <row r="22" spans="2:18" x14ac:dyDescent="0.15"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</row>
    <row r="23" spans="2:18" x14ac:dyDescent="0.15">
      <c r="B23" s="102" t="s">
        <v>200</v>
      </c>
      <c r="C23" s="102"/>
      <c r="D23" s="115"/>
      <c r="E23" s="102"/>
      <c r="F23" s="102"/>
      <c r="G23" s="115"/>
      <c r="H23" s="102"/>
      <c r="I23" s="102"/>
      <c r="J23" s="115"/>
      <c r="K23" s="102"/>
      <c r="L23" s="102"/>
      <c r="M23" s="102"/>
      <c r="N23" s="102"/>
      <c r="O23" s="102"/>
      <c r="P23" s="102"/>
      <c r="Q23" s="102"/>
      <c r="R23" s="102"/>
    </row>
    <row r="24" spans="2:18" x14ac:dyDescent="0.15">
      <c r="B24" s="216" t="s">
        <v>1</v>
      </c>
      <c r="C24" s="207" t="s">
        <v>16</v>
      </c>
      <c r="D24" s="208"/>
      <c r="E24" s="208"/>
      <c r="F24" s="208"/>
      <c r="G24" s="208"/>
      <c r="H24" s="208"/>
      <c r="I24" s="208"/>
      <c r="J24" s="208"/>
      <c r="K24" s="208"/>
      <c r="L24" s="210" t="s">
        <v>201</v>
      </c>
      <c r="M24" s="211"/>
      <c r="N24" s="212"/>
      <c r="O24" s="210" t="s">
        <v>202</v>
      </c>
      <c r="P24" s="211"/>
      <c r="Q24" s="212"/>
      <c r="R24" s="102"/>
    </row>
    <row r="25" spans="2:18" x14ac:dyDescent="0.15">
      <c r="B25" s="217"/>
      <c r="C25" s="207" t="s">
        <v>3</v>
      </c>
      <c r="D25" s="208"/>
      <c r="E25" s="209"/>
      <c r="F25" s="207" t="s">
        <v>5</v>
      </c>
      <c r="G25" s="208"/>
      <c r="H25" s="209"/>
      <c r="I25" s="207" t="s">
        <v>6</v>
      </c>
      <c r="J25" s="208"/>
      <c r="K25" s="209"/>
      <c r="L25" s="213"/>
      <c r="M25" s="214"/>
      <c r="N25" s="215"/>
      <c r="O25" s="213"/>
      <c r="P25" s="214"/>
      <c r="Q25" s="215"/>
      <c r="R25" s="102"/>
    </row>
    <row r="26" spans="2:18" x14ac:dyDescent="0.15">
      <c r="B26" s="105" t="s">
        <v>26</v>
      </c>
      <c r="C26" s="105"/>
      <c r="D26" s="95">
        <v>2508887</v>
      </c>
      <c r="E26" s="106"/>
      <c r="F26" s="107"/>
      <c r="G26" s="95">
        <v>333468</v>
      </c>
      <c r="H26" s="107"/>
      <c r="I26" s="105"/>
      <c r="J26" s="101">
        <f t="shared" ref="J26:J71" si="0">SUM(D26:G26)</f>
        <v>2842355</v>
      </c>
      <c r="K26" s="106"/>
      <c r="L26" s="107"/>
      <c r="M26" s="117">
        <f>J26/$J$21</f>
        <v>0.13794122089036975</v>
      </c>
      <c r="N26" s="107"/>
      <c r="O26" s="105"/>
      <c r="P26" s="117">
        <f>J26/$J$16</f>
        <v>0.69964714323867616</v>
      </c>
      <c r="Q26" s="106"/>
      <c r="R26" s="102"/>
    </row>
    <row r="27" spans="2:18" x14ac:dyDescent="0.15">
      <c r="B27" s="108" t="s">
        <v>27</v>
      </c>
      <c r="C27" s="108"/>
      <c r="D27" s="101">
        <v>320282</v>
      </c>
      <c r="E27" s="109"/>
      <c r="F27" s="110"/>
      <c r="G27" s="101">
        <v>53611</v>
      </c>
      <c r="H27" s="110"/>
      <c r="I27" s="108"/>
      <c r="J27" s="101">
        <f t="shared" si="0"/>
        <v>373893</v>
      </c>
      <c r="K27" s="109"/>
      <c r="L27" s="110"/>
      <c r="M27" s="117">
        <f t="shared" ref="M27:M90" si="1">J27/$J$21</f>
        <v>1.8145255220534739E-2</v>
      </c>
      <c r="N27" s="110"/>
      <c r="O27" s="108"/>
      <c r="P27" s="117">
        <f t="shared" ref="P27:P90" si="2">J27/$J$16</f>
        <v>9.2033954001853518E-2</v>
      </c>
      <c r="Q27" s="109"/>
      <c r="R27" s="102"/>
    </row>
    <row r="28" spans="2:18" x14ac:dyDescent="0.15">
      <c r="B28" s="90" t="s">
        <v>30</v>
      </c>
      <c r="C28" s="90"/>
      <c r="D28" s="96">
        <v>5546</v>
      </c>
      <c r="E28" s="112"/>
      <c r="F28" s="113"/>
      <c r="G28" s="96">
        <v>21998</v>
      </c>
      <c r="H28" s="113"/>
      <c r="I28" s="90"/>
      <c r="J28" s="101">
        <f t="shared" si="0"/>
        <v>27544</v>
      </c>
      <c r="K28" s="112"/>
      <c r="L28" s="113"/>
      <c r="M28" s="117">
        <f t="shared" si="1"/>
        <v>1.336727111217404E-3</v>
      </c>
      <c r="N28" s="113"/>
      <c r="O28" s="90"/>
      <c r="P28" s="117">
        <f t="shared" si="2"/>
        <v>6.7799697481018715E-3</v>
      </c>
      <c r="Q28" s="112"/>
      <c r="R28" s="102"/>
    </row>
    <row r="29" spans="2:18" x14ac:dyDescent="0.15">
      <c r="B29" s="108" t="s">
        <v>23</v>
      </c>
      <c r="C29" s="108"/>
      <c r="D29" s="101">
        <v>25146</v>
      </c>
      <c r="E29" s="109"/>
      <c r="F29" s="110"/>
      <c r="G29" s="101">
        <v>10210</v>
      </c>
      <c r="H29" s="110"/>
      <c r="I29" s="108"/>
      <c r="J29" s="101">
        <f t="shared" si="0"/>
        <v>35356</v>
      </c>
      <c r="K29" s="109"/>
      <c r="L29" s="110"/>
      <c r="M29" s="117">
        <f t="shared" si="1"/>
        <v>1.7158482335246346E-3</v>
      </c>
      <c r="N29" s="110"/>
      <c r="O29" s="108"/>
      <c r="P29" s="117">
        <f t="shared" si="2"/>
        <v>8.7028975607714842E-3</v>
      </c>
      <c r="Q29" s="109"/>
      <c r="R29" s="102"/>
    </row>
    <row r="30" spans="2:18" x14ac:dyDescent="0.15">
      <c r="B30" s="90" t="s">
        <v>32</v>
      </c>
      <c r="C30" s="90"/>
      <c r="D30" s="96">
        <v>9340</v>
      </c>
      <c r="E30" s="112"/>
      <c r="F30" s="113"/>
      <c r="G30" s="96">
        <v>1999868</v>
      </c>
      <c r="H30" s="113"/>
      <c r="I30" s="90"/>
      <c r="J30" s="101">
        <f t="shared" si="0"/>
        <v>2009208</v>
      </c>
      <c r="K30" s="112"/>
      <c r="L30" s="113"/>
      <c r="M30" s="117">
        <f t="shared" si="1"/>
        <v>9.7508089082010516E-2</v>
      </c>
      <c r="N30" s="113"/>
      <c r="O30" s="90"/>
      <c r="P30" s="117">
        <f t="shared" si="2"/>
        <v>0.49456758123890016</v>
      </c>
      <c r="Q30" s="112"/>
      <c r="R30" s="102"/>
    </row>
    <row r="31" spans="2:18" x14ac:dyDescent="0.15">
      <c r="B31" s="108" t="s">
        <v>124</v>
      </c>
      <c r="C31" s="108"/>
      <c r="D31" s="101">
        <v>23708</v>
      </c>
      <c r="E31" s="109"/>
      <c r="F31" s="110"/>
      <c r="G31" s="101">
        <v>57325</v>
      </c>
      <c r="H31" s="110"/>
      <c r="I31" s="108"/>
      <c r="J31" s="101">
        <f t="shared" si="0"/>
        <v>81033</v>
      </c>
      <c r="K31" s="109"/>
      <c r="L31" s="110"/>
      <c r="M31" s="117">
        <f t="shared" si="1"/>
        <v>3.9325808888788808E-3</v>
      </c>
      <c r="N31" s="110"/>
      <c r="O31" s="108"/>
      <c r="P31" s="117">
        <f t="shared" si="2"/>
        <v>1.9946314572971933E-2</v>
      </c>
      <c r="Q31" s="109"/>
      <c r="R31" s="102"/>
    </row>
    <row r="32" spans="2:18" x14ac:dyDescent="0.15">
      <c r="B32" s="90" t="s">
        <v>33</v>
      </c>
      <c r="C32" s="90"/>
      <c r="D32" s="96">
        <v>455731</v>
      </c>
      <c r="E32" s="112"/>
      <c r="F32" s="113"/>
      <c r="G32" s="96">
        <v>121443</v>
      </c>
      <c r="H32" s="113"/>
      <c r="I32" s="90"/>
      <c r="J32" s="95">
        <f t="shared" si="0"/>
        <v>577174</v>
      </c>
      <c r="K32" s="112"/>
      <c r="L32" s="105"/>
      <c r="M32" s="117">
        <f t="shared" si="1"/>
        <v>2.8010606073547557E-2</v>
      </c>
      <c r="N32" s="107"/>
      <c r="O32" s="105"/>
      <c r="P32" s="117">
        <f t="shared" si="2"/>
        <v>0.14207167656807107</v>
      </c>
      <c r="Q32" s="106"/>
      <c r="R32" s="102"/>
    </row>
    <row r="33" spans="2:18" x14ac:dyDescent="0.15">
      <c r="B33" s="90" t="s">
        <v>144</v>
      </c>
      <c r="C33" s="90"/>
      <c r="D33" s="96">
        <v>23524</v>
      </c>
      <c r="E33" s="112"/>
      <c r="F33" s="113"/>
      <c r="G33" s="96">
        <v>8827</v>
      </c>
      <c r="H33" s="113"/>
      <c r="I33" s="90"/>
      <c r="J33" s="96">
        <f t="shared" si="0"/>
        <v>32351</v>
      </c>
      <c r="K33" s="112"/>
      <c r="L33" s="90"/>
      <c r="M33" s="118">
        <f t="shared" si="1"/>
        <v>1.5700137516335402E-3</v>
      </c>
      <c r="N33" s="113"/>
      <c r="O33" s="90"/>
      <c r="P33" s="118">
        <f t="shared" si="2"/>
        <v>7.9632152672394589E-3</v>
      </c>
      <c r="Q33" s="112"/>
      <c r="R33" s="102"/>
    </row>
    <row r="34" spans="2:18" x14ac:dyDescent="0.15">
      <c r="B34" s="90" t="s">
        <v>145</v>
      </c>
      <c r="C34" s="90"/>
      <c r="D34" s="96">
        <v>3377</v>
      </c>
      <c r="E34" s="112"/>
      <c r="F34" s="113"/>
      <c r="G34" s="96">
        <v>6168</v>
      </c>
      <c r="H34" s="113"/>
      <c r="I34" s="90"/>
      <c r="J34" s="96">
        <f t="shared" si="0"/>
        <v>9545</v>
      </c>
      <c r="K34" s="112"/>
      <c r="L34" s="90"/>
      <c r="M34" s="118">
        <f t="shared" si="1"/>
        <v>4.6322466876888324E-4</v>
      </c>
      <c r="N34" s="113"/>
      <c r="O34" s="90"/>
      <c r="P34" s="118">
        <f t="shared" si="2"/>
        <v>2.3495066528330076E-3</v>
      </c>
      <c r="Q34" s="112"/>
      <c r="R34" s="102"/>
    </row>
    <row r="35" spans="2:18" x14ac:dyDescent="0.15">
      <c r="B35" s="90" t="s">
        <v>146</v>
      </c>
      <c r="C35" s="90"/>
      <c r="D35" s="96">
        <v>410566</v>
      </c>
      <c r="E35" s="112"/>
      <c r="F35" s="113"/>
      <c r="G35" s="96">
        <v>101424</v>
      </c>
      <c r="H35" s="113"/>
      <c r="I35" s="90"/>
      <c r="J35" s="96">
        <f t="shared" si="0"/>
        <v>511990</v>
      </c>
      <c r="K35" s="112"/>
      <c r="L35" s="90"/>
      <c r="M35" s="118">
        <f t="shared" si="1"/>
        <v>2.4847186816446362E-2</v>
      </c>
      <c r="N35" s="113"/>
      <c r="O35" s="90"/>
      <c r="P35" s="118">
        <f t="shared" si="2"/>
        <v>0.12602660148601066</v>
      </c>
      <c r="Q35" s="112"/>
      <c r="R35" s="102"/>
    </row>
    <row r="36" spans="2:18" x14ac:dyDescent="0.15">
      <c r="B36" s="90" t="s">
        <v>147</v>
      </c>
      <c r="C36" s="90"/>
      <c r="D36" s="96">
        <v>7858</v>
      </c>
      <c r="E36" s="112"/>
      <c r="F36" s="113"/>
      <c r="G36" s="96">
        <v>2725</v>
      </c>
      <c r="H36" s="113"/>
      <c r="I36" s="90"/>
      <c r="J36" s="96">
        <f t="shared" si="0"/>
        <v>10583</v>
      </c>
      <c r="K36" s="112"/>
      <c r="L36" s="90"/>
      <c r="M36" s="118">
        <f t="shared" si="1"/>
        <v>5.1359944154856908E-4</v>
      </c>
      <c r="N36" s="113"/>
      <c r="O36" s="90"/>
      <c r="P36" s="118">
        <f t="shared" si="2"/>
        <v>2.6050108860064662E-3</v>
      </c>
      <c r="Q36" s="112"/>
      <c r="R36" s="102"/>
    </row>
    <row r="37" spans="2:18" x14ac:dyDescent="0.15">
      <c r="B37" s="90" t="s">
        <v>148</v>
      </c>
      <c r="C37" s="90"/>
      <c r="D37" s="96">
        <v>7253</v>
      </c>
      <c r="E37" s="112"/>
      <c r="F37" s="113"/>
      <c r="G37" s="96">
        <v>2205</v>
      </c>
      <c r="H37" s="113"/>
      <c r="I37" s="90"/>
      <c r="J37" s="96">
        <f t="shared" si="0"/>
        <v>9458</v>
      </c>
      <c r="K37" s="112"/>
      <c r="L37" s="90"/>
      <c r="M37" s="118">
        <f t="shared" si="1"/>
        <v>4.5900250573243561E-4</v>
      </c>
      <c r="N37" s="113"/>
      <c r="O37" s="90"/>
      <c r="P37" s="118">
        <f t="shared" si="2"/>
        <v>2.3280915581450588E-3</v>
      </c>
      <c r="Q37" s="112"/>
      <c r="R37" s="102"/>
    </row>
    <row r="38" spans="2:18" x14ac:dyDescent="0.15">
      <c r="B38" s="97" t="s">
        <v>8</v>
      </c>
      <c r="C38" s="97"/>
      <c r="D38" s="111">
        <v>3153</v>
      </c>
      <c r="E38" s="98"/>
      <c r="F38" s="100"/>
      <c r="G38" s="111">
        <v>94</v>
      </c>
      <c r="H38" s="100"/>
      <c r="I38" s="97"/>
      <c r="J38" s="111">
        <f t="shared" si="0"/>
        <v>3247</v>
      </c>
      <c r="K38" s="98"/>
      <c r="L38" s="97"/>
      <c r="M38" s="99">
        <f t="shared" si="1"/>
        <v>1.5757888941776469E-4</v>
      </c>
      <c r="N38" s="113"/>
      <c r="O38" s="90"/>
      <c r="P38" s="118">
        <f t="shared" si="2"/>
        <v>7.9925071783643541E-4</v>
      </c>
      <c r="Q38" s="112"/>
      <c r="R38" s="102"/>
    </row>
    <row r="39" spans="2:18" x14ac:dyDescent="0.15">
      <c r="B39" s="90" t="s">
        <v>34</v>
      </c>
      <c r="C39" s="90"/>
      <c r="D39" s="96">
        <v>35077</v>
      </c>
      <c r="E39" s="112"/>
      <c r="F39" s="113"/>
      <c r="G39" s="96">
        <v>9083</v>
      </c>
      <c r="H39" s="113"/>
      <c r="I39" s="90"/>
      <c r="J39" s="96">
        <f t="shared" si="0"/>
        <v>44160</v>
      </c>
      <c r="K39" s="112"/>
      <c r="L39" s="90"/>
      <c r="M39" s="118">
        <f t="shared" si="1"/>
        <v>2.1431117205692914E-3</v>
      </c>
      <c r="N39" s="107"/>
      <c r="O39" s="105"/>
      <c r="P39" s="117">
        <f t="shared" si="2"/>
        <v>1.0870006682986445E-2</v>
      </c>
      <c r="Q39" s="106"/>
      <c r="R39" s="102"/>
    </row>
    <row r="40" spans="2:18" x14ac:dyDescent="0.15">
      <c r="B40" s="90" t="s">
        <v>39</v>
      </c>
      <c r="C40" s="90"/>
      <c r="D40" s="96">
        <v>2464</v>
      </c>
      <c r="E40" s="112"/>
      <c r="F40" s="113"/>
      <c r="G40" s="96">
        <v>337</v>
      </c>
      <c r="H40" s="113"/>
      <c r="I40" s="90"/>
      <c r="J40" s="96">
        <f t="shared" si="0"/>
        <v>2801</v>
      </c>
      <c r="K40" s="112"/>
      <c r="L40" s="90"/>
      <c r="M40" s="118">
        <f t="shared" si="1"/>
        <v>1.3593423752976868E-4</v>
      </c>
      <c r="N40" s="113"/>
      <c r="O40" s="90"/>
      <c r="P40" s="118">
        <f t="shared" si="2"/>
        <v>6.8946758874649083E-4</v>
      </c>
      <c r="Q40" s="112"/>
      <c r="R40" s="102"/>
    </row>
    <row r="41" spans="2:18" x14ac:dyDescent="0.15">
      <c r="B41" s="90" t="s">
        <v>40</v>
      </c>
      <c r="C41" s="90"/>
      <c r="D41" s="96">
        <v>21279</v>
      </c>
      <c r="E41" s="112"/>
      <c r="F41" s="113"/>
      <c r="G41" s="96">
        <v>4792</v>
      </c>
      <c r="H41" s="113"/>
      <c r="I41" s="90"/>
      <c r="J41" s="96">
        <f t="shared" si="0"/>
        <v>26071</v>
      </c>
      <c r="K41" s="112"/>
      <c r="L41" s="90"/>
      <c r="M41" s="118">
        <f t="shared" si="1"/>
        <v>1.2652415232554798E-3</v>
      </c>
      <c r="N41" s="113"/>
      <c r="O41" s="90"/>
      <c r="P41" s="118">
        <f t="shared" si="2"/>
        <v>6.4173900414886687E-3</v>
      </c>
      <c r="Q41" s="112"/>
      <c r="R41" s="102"/>
    </row>
    <row r="42" spans="2:18" x14ac:dyDescent="0.15">
      <c r="B42" s="90" t="s">
        <v>11</v>
      </c>
      <c r="C42" s="90"/>
      <c r="D42" s="96">
        <v>2253</v>
      </c>
      <c r="E42" s="112"/>
      <c r="F42" s="113"/>
      <c r="G42" s="96">
        <v>1510</v>
      </c>
      <c r="H42" s="113"/>
      <c r="I42" s="90"/>
      <c r="J42" s="96">
        <f t="shared" si="0"/>
        <v>3763</v>
      </c>
      <c r="K42" s="112"/>
      <c r="L42" s="90"/>
      <c r="M42" s="118">
        <f t="shared" si="1"/>
        <v>1.8262068397876456E-4</v>
      </c>
      <c r="N42" s="113"/>
      <c r="O42" s="90"/>
      <c r="P42" s="118">
        <f t="shared" si="2"/>
        <v>9.2626438288220098E-4</v>
      </c>
      <c r="Q42" s="112"/>
      <c r="R42" s="102"/>
    </row>
    <row r="43" spans="2:18" x14ac:dyDescent="0.15">
      <c r="B43" s="90" t="s">
        <v>41</v>
      </c>
      <c r="C43" s="90"/>
      <c r="D43" s="96">
        <v>4117</v>
      </c>
      <c r="E43" s="112"/>
      <c r="F43" s="113"/>
      <c r="G43" s="96">
        <v>961</v>
      </c>
      <c r="H43" s="113"/>
      <c r="I43" s="90"/>
      <c r="J43" s="96">
        <f t="shared" si="0"/>
        <v>5078</v>
      </c>
      <c r="K43" s="112"/>
      <c r="L43" s="90"/>
      <c r="M43" s="118">
        <f t="shared" si="1"/>
        <v>2.4643843562162273E-4</v>
      </c>
      <c r="N43" s="113"/>
      <c r="O43" s="90"/>
      <c r="P43" s="118">
        <f t="shared" si="2"/>
        <v>1.2499523083379794E-3</v>
      </c>
      <c r="Q43" s="112"/>
      <c r="R43" s="102"/>
    </row>
    <row r="44" spans="2:18" x14ac:dyDescent="0.15">
      <c r="B44" s="90" t="s">
        <v>203</v>
      </c>
      <c r="C44" s="90"/>
      <c r="D44" s="96">
        <v>4964</v>
      </c>
      <c r="E44" s="112"/>
      <c r="F44" s="113"/>
      <c r="G44" s="96">
        <v>1483</v>
      </c>
      <c r="H44" s="113"/>
      <c r="I44" s="90"/>
      <c r="J44" s="96">
        <f t="shared" si="0"/>
        <v>6447</v>
      </c>
      <c r="K44" s="112"/>
      <c r="L44" s="90"/>
      <c r="M44" s="118">
        <f t="shared" si="1"/>
        <v>3.1287684018365536E-4</v>
      </c>
      <c r="N44" s="113"/>
      <c r="O44" s="90"/>
      <c r="P44" s="118">
        <f t="shared" si="2"/>
        <v>1.5869323615311055E-3</v>
      </c>
      <c r="Q44" s="112"/>
      <c r="R44" s="102"/>
    </row>
    <row r="45" spans="2:18" x14ac:dyDescent="0.15">
      <c r="B45" s="97" t="s">
        <v>204</v>
      </c>
      <c r="C45" s="97" t="s">
        <v>21</v>
      </c>
      <c r="D45" s="111">
        <v>1723</v>
      </c>
      <c r="E45" s="98" t="s">
        <v>24</v>
      </c>
      <c r="F45" s="100" t="s">
        <v>21</v>
      </c>
      <c r="G45" s="111">
        <v>0</v>
      </c>
      <c r="H45" s="100" t="s">
        <v>24</v>
      </c>
      <c r="I45" s="97" t="s">
        <v>21</v>
      </c>
      <c r="J45" s="111">
        <f t="shared" si="0"/>
        <v>1723</v>
      </c>
      <c r="K45" s="98" t="s">
        <v>24</v>
      </c>
      <c r="L45" s="97" t="s">
        <v>21</v>
      </c>
      <c r="M45" s="119">
        <f t="shared" si="1"/>
        <v>8.361824036550926E-5</v>
      </c>
      <c r="N45" s="100" t="s">
        <v>24</v>
      </c>
      <c r="O45" s="97" t="s">
        <v>21</v>
      </c>
      <c r="P45" s="119">
        <f t="shared" si="2"/>
        <v>4.2411733502684888E-4</v>
      </c>
      <c r="Q45" s="98" t="s">
        <v>24</v>
      </c>
      <c r="R45" s="102"/>
    </row>
    <row r="46" spans="2:18" x14ac:dyDescent="0.15">
      <c r="B46" s="90" t="s">
        <v>76</v>
      </c>
      <c r="C46" s="90"/>
      <c r="D46" s="96">
        <v>14360</v>
      </c>
      <c r="E46" s="112"/>
      <c r="F46" s="113"/>
      <c r="G46" s="96">
        <v>2007</v>
      </c>
      <c r="H46" s="113"/>
      <c r="I46" s="90"/>
      <c r="J46" s="96">
        <f t="shared" si="0"/>
        <v>16367</v>
      </c>
      <c r="K46" s="112"/>
      <c r="L46" s="90"/>
      <c r="M46" s="118">
        <f t="shared" si="1"/>
        <v>7.9430048755791641E-4</v>
      </c>
      <c r="N46" s="113"/>
      <c r="O46" s="90"/>
      <c r="P46" s="118">
        <f t="shared" si="2"/>
        <v>4.0287454569845824E-3</v>
      </c>
      <c r="Q46" s="112"/>
      <c r="R46" s="102"/>
    </row>
    <row r="47" spans="2:18" x14ac:dyDescent="0.15">
      <c r="B47" s="90" t="s">
        <v>149</v>
      </c>
      <c r="C47" s="90"/>
      <c r="D47" s="96">
        <v>2706</v>
      </c>
      <c r="E47" s="112"/>
      <c r="F47" s="113"/>
      <c r="G47" s="96">
        <v>944</v>
      </c>
      <c r="H47" s="113"/>
      <c r="I47" s="90"/>
      <c r="J47" s="96">
        <f t="shared" si="0"/>
        <v>3650</v>
      </c>
      <c r="K47" s="112"/>
      <c r="L47" s="90"/>
      <c r="M47" s="118">
        <f t="shared" si="1"/>
        <v>1.7713672509234404E-4</v>
      </c>
      <c r="N47" s="113"/>
      <c r="O47" s="90"/>
      <c r="P47" s="118">
        <f t="shared" si="2"/>
        <v>8.9844937483923295E-4</v>
      </c>
      <c r="Q47" s="112"/>
      <c r="R47" s="102"/>
    </row>
    <row r="48" spans="2:18" x14ac:dyDescent="0.15">
      <c r="B48" s="97" t="s">
        <v>10</v>
      </c>
      <c r="C48" s="97"/>
      <c r="D48" s="111">
        <v>11654</v>
      </c>
      <c r="E48" s="98"/>
      <c r="F48" s="100"/>
      <c r="G48" s="111">
        <v>1063</v>
      </c>
      <c r="H48" s="100"/>
      <c r="I48" s="97"/>
      <c r="J48" s="111">
        <f t="shared" si="0"/>
        <v>12717</v>
      </c>
      <c r="K48" s="98"/>
      <c r="L48" s="97"/>
      <c r="M48" s="99">
        <f t="shared" si="1"/>
        <v>6.1716376246557234E-4</v>
      </c>
      <c r="N48" s="100"/>
      <c r="O48" s="97"/>
      <c r="P48" s="99">
        <f t="shared" si="2"/>
        <v>3.1302960821453494E-3</v>
      </c>
      <c r="Q48" s="98"/>
      <c r="R48" s="102"/>
    </row>
    <row r="49" spans="2:18" x14ac:dyDescent="0.15">
      <c r="B49" s="90" t="s">
        <v>125</v>
      </c>
      <c r="C49" s="90"/>
      <c r="D49" s="96">
        <v>1506891</v>
      </c>
      <c r="E49" s="112"/>
      <c r="F49" s="113"/>
      <c r="G49" s="96">
        <v>143158</v>
      </c>
      <c r="H49" s="113"/>
      <c r="I49" s="90"/>
      <c r="J49" s="96">
        <f t="shared" si="0"/>
        <v>1650049</v>
      </c>
      <c r="K49" s="112"/>
      <c r="L49" s="90"/>
      <c r="M49" s="118">
        <f t="shared" si="1"/>
        <v>8.0077883863533483E-2</v>
      </c>
      <c r="N49" s="113"/>
      <c r="O49" s="90"/>
      <c r="P49" s="118">
        <f t="shared" si="2"/>
        <v>0.40616040890523331</v>
      </c>
      <c r="Q49" s="112"/>
      <c r="R49" s="102"/>
    </row>
    <row r="50" spans="2:18" x14ac:dyDescent="0.15">
      <c r="B50" s="90" t="s">
        <v>205</v>
      </c>
      <c r="C50" s="90"/>
      <c r="D50" s="96">
        <v>665618</v>
      </c>
      <c r="E50" s="112"/>
      <c r="F50" s="113"/>
      <c r="G50" s="96">
        <v>87065</v>
      </c>
      <c r="H50" s="113"/>
      <c r="I50" s="90"/>
      <c r="J50" s="96">
        <f t="shared" si="0"/>
        <v>752683</v>
      </c>
      <c r="K50" s="112"/>
      <c r="L50" s="90"/>
      <c r="M50" s="118">
        <f t="shared" si="1"/>
        <v>3.65281648363509E-2</v>
      </c>
      <c r="N50" s="113"/>
      <c r="O50" s="90"/>
      <c r="P50" s="118">
        <f t="shared" si="2"/>
        <v>0.18527330706907352</v>
      </c>
      <c r="Q50" s="112"/>
      <c r="R50" s="102"/>
    </row>
    <row r="51" spans="2:18" x14ac:dyDescent="0.15">
      <c r="B51" s="90" t="s">
        <v>150</v>
      </c>
      <c r="C51" s="90"/>
      <c r="D51" s="96">
        <v>363271</v>
      </c>
      <c r="E51" s="112"/>
      <c r="F51" s="113"/>
      <c r="G51" s="96">
        <v>28351</v>
      </c>
      <c r="H51" s="113"/>
      <c r="I51" s="90"/>
      <c r="J51" s="96">
        <f t="shared" si="0"/>
        <v>391622</v>
      </c>
      <c r="K51" s="112"/>
      <c r="L51" s="90"/>
      <c r="M51" s="118">
        <f t="shared" si="1"/>
        <v>1.9005654398387386E-2</v>
      </c>
      <c r="N51" s="113"/>
      <c r="O51" s="90"/>
      <c r="P51" s="118">
        <f t="shared" si="2"/>
        <v>9.6397956458435644E-2</v>
      </c>
      <c r="Q51" s="112"/>
      <c r="R51" s="102"/>
    </row>
    <row r="52" spans="2:18" x14ac:dyDescent="0.15">
      <c r="B52" s="90" t="s">
        <v>151</v>
      </c>
      <c r="C52" s="90"/>
      <c r="D52" s="96">
        <v>394853</v>
      </c>
      <c r="E52" s="112"/>
      <c r="F52" s="113"/>
      <c r="G52" s="96">
        <v>27381</v>
      </c>
      <c r="H52" s="113"/>
      <c r="I52" s="90"/>
      <c r="J52" s="96">
        <f t="shared" si="0"/>
        <v>422234</v>
      </c>
      <c r="K52" s="112"/>
      <c r="L52" s="90"/>
      <c r="M52" s="118">
        <f t="shared" si="1"/>
        <v>2.0491273419901587E-2</v>
      </c>
      <c r="N52" s="113"/>
      <c r="O52" s="90"/>
      <c r="P52" s="118">
        <f t="shared" si="2"/>
        <v>0.10393311598242978</v>
      </c>
      <c r="Q52" s="112"/>
      <c r="R52" s="102"/>
    </row>
    <row r="53" spans="2:18" x14ac:dyDescent="0.15">
      <c r="B53" s="90" t="s">
        <v>56</v>
      </c>
      <c r="C53" s="90"/>
      <c r="D53" s="96">
        <v>83149</v>
      </c>
      <c r="E53" s="112"/>
      <c r="F53" s="113"/>
      <c r="G53" s="96">
        <v>361</v>
      </c>
      <c r="H53" s="113"/>
      <c r="I53" s="90"/>
      <c r="J53" s="96">
        <f t="shared" si="0"/>
        <v>83510</v>
      </c>
      <c r="K53" s="112"/>
      <c r="L53" s="90"/>
      <c r="M53" s="118">
        <f t="shared" si="1"/>
        <v>4.052791208893603E-3</v>
      </c>
      <c r="N53" s="113"/>
      <c r="O53" s="90"/>
      <c r="P53" s="118">
        <f t="shared" si="2"/>
        <v>2.0556029395294339E-2</v>
      </c>
      <c r="Q53" s="112"/>
      <c r="R53" s="102"/>
    </row>
    <row r="54" spans="2:18" x14ac:dyDescent="0.15">
      <c r="B54" s="97" t="s">
        <v>206</v>
      </c>
      <c r="C54" s="97" t="s">
        <v>21</v>
      </c>
      <c r="D54" s="111">
        <v>13709</v>
      </c>
      <c r="E54" s="98" t="s">
        <v>24</v>
      </c>
      <c r="F54" s="100" t="s">
        <v>21</v>
      </c>
      <c r="G54" s="111">
        <v>0</v>
      </c>
      <c r="H54" s="100" t="s">
        <v>24</v>
      </c>
      <c r="I54" s="97" t="s">
        <v>21</v>
      </c>
      <c r="J54" s="111">
        <f t="shared" si="0"/>
        <v>13709</v>
      </c>
      <c r="K54" s="98" t="s">
        <v>24</v>
      </c>
      <c r="L54" s="97" t="s">
        <v>21</v>
      </c>
      <c r="M54" s="99">
        <f t="shared" si="1"/>
        <v>6.6530612720299852E-4</v>
      </c>
      <c r="N54" s="100" t="s">
        <v>24</v>
      </c>
      <c r="O54" s="97" t="s">
        <v>21</v>
      </c>
      <c r="P54" s="99">
        <f t="shared" si="2"/>
        <v>3.3744773916906971E-3</v>
      </c>
      <c r="Q54" s="98" t="s">
        <v>24</v>
      </c>
      <c r="R54" s="102"/>
    </row>
    <row r="55" spans="2:18" x14ac:dyDescent="0.15">
      <c r="B55" s="90" t="s">
        <v>43</v>
      </c>
      <c r="C55" s="90"/>
      <c r="D55" s="96">
        <v>461249</v>
      </c>
      <c r="E55" s="112"/>
      <c r="F55" s="113"/>
      <c r="G55" s="96">
        <v>83731</v>
      </c>
      <c r="H55" s="113"/>
      <c r="I55" s="90"/>
      <c r="J55" s="96">
        <f t="shared" si="0"/>
        <v>544980</v>
      </c>
      <c r="K55" s="112"/>
      <c r="L55" s="90"/>
      <c r="M55" s="118">
        <f t="shared" si="1"/>
        <v>2.6448211627623466E-2</v>
      </c>
      <c r="N55" s="113"/>
      <c r="O55" s="90"/>
      <c r="P55" s="118">
        <f t="shared" si="2"/>
        <v>0.13414710693147539</v>
      </c>
      <c r="Q55" s="112"/>
      <c r="R55" s="102"/>
    </row>
    <row r="56" spans="2:18" x14ac:dyDescent="0.15">
      <c r="B56" s="90" t="s">
        <v>176</v>
      </c>
      <c r="C56" s="90"/>
      <c r="D56" s="96">
        <v>409620</v>
      </c>
      <c r="E56" s="112"/>
      <c r="F56" s="113"/>
      <c r="G56" s="96">
        <v>80621</v>
      </c>
      <c r="H56" s="113"/>
      <c r="I56" s="90"/>
      <c r="J56" s="96">
        <f t="shared" si="0"/>
        <v>490241</v>
      </c>
      <c r="K56" s="112"/>
      <c r="L56" s="90"/>
      <c r="M56" s="118">
        <f t="shared" si="1"/>
        <v>2.3791694587944064E-2</v>
      </c>
      <c r="N56" s="113"/>
      <c r="O56" s="90"/>
      <c r="P56" s="118">
        <f t="shared" si="2"/>
        <v>0.12067307396453709</v>
      </c>
      <c r="Q56" s="112"/>
      <c r="R56" s="102"/>
    </row>
    <row r="57" spans="2:18" x14ac:dyDescent="0.15">
      <c r="B57" s="90" t="s">
        <v>177</v>
      </c>
      <c r="C57" s="90"/>
      <c r="D57" s="96">
        <v>11484</v>
      </c>
      <c r="E57" s="112"/>
      <c r="F57" s="113"/>
      <c r="G57" s="96">
        <v>478</v>
      </c>
      <c r="H57" s="113"/>
      <c r="I57" s="90"/>
      <c r="J57" s="96">
        <f t="shared" si="0"/>
        <v>11962</v>
      </c>
      <c r="K57" s="112"/>
      <c r="L57" s="90"/>
      <c r="M57" s="118">
        <f t="shared" si="1"/>
        <v>5.8052315220674504E-4</v>
      </c>
      <c r="N57" s="113"/>
      <c r="O57" s="90"/>
      <c r="P57" s="118">
        <f t="shared" si="2"/>
        <v>2.9444524443361384E-3</v>
      </c>
      <c r="Q57" s="112"/>
      <c r="R57" s="102"/>
    </row>
    <row r="58" spans="2:18" x14ac:dyDescent="0.15">
      <c r="B58" s="90" t="s">
        <v>207</v>
      </c>
      <c r="C58" s="90"/>
      <c r="D58" s="96">
        <v>8009</v>
      </c>
      <c r="E58" s="112"/>
      <c r="F58" s="113"/>
      <c r="G58" s="96">
        <v>970</v>
      </c>
      <c r="H58" s="113"/>
      <c r="I58" s="90"/>
      <c r="J58" s="96">
        <f t="shared" si="0"/>
        <v>8979</v>
      </c>
      <c r="K58" s="112"/>
      <c r="L58" s="90"/>
      <c r="M58" s="118">
        <f t="shared" si="1"/>
        <v>4.3575634372716634E-4</v>
      </c>
      <c r="N58" s="113"/>
      <c r="O58" s="90"/>
      <c r="P58" s="118">
        <f t="shared" si="2"/>
        <v>2.210185462104513E-3</v>
      </c>
      <c r="Q58" s="112"/>
      <c r="R58" s="102"/>
    </row>
    <row r="59" spans="2:18" x14ac:dyDescent="0.15">
      <c r="B59" s="90" t="s">
        <v>208</v>
      </c>
      <c r="C59" s="90"/>
      <c r="D59" s="96">
        <v>15587</v>
      </c>
      <c r="E59" s="112"/>
      <c r="F59" s="113"/>
      <c r="G59" s="96">
        <v>1226</v>
      </c>
      <c r="H59" s="113"/>
      <c r="I59" s="90"/>
      <c r="J59" s="96">
        <f t="shared" si="0"/>
        <v>16813</v>
      </c>
      <c r="K59" s="112"/>
      <c r="L59" s="90"/>
      <c r="M59" s="118">
        <f t="shared" si="1"/>
        <v>8.1594513944591249E-4</v>
      </c>
      <c r="N59" s="113"/>
      <c r="O59" s="90"/>
      <c r="P59" s="118">
        <f t="shared" si="2"/>
        <v>4.1385285860745273E-3</v>
      </c>
      <c r="Q59" s="112"/>
      <c r="R59" s="102"/>
    </row>
    <row r="60" spans="2:18" x14ac:dyDescent="0.15">
      <c r="B60" s="90" t="s">
        <v>209</v>
      </c>
      <c r="C60" s="90"/>
      <c r="D60" s="96">
        <v>9993</v>
      </c>
      <c r="E60" s="112"/>
      <c r="F60" s="113"/>
      <c r="G60" s="96">
        <v>0</v>
      </c>
      <c r="H60" s="113"/>
      <c r="I60" s="90"/>
      <c r="J60" s="96">
        <f t="shared" si="0"/>
        <v>9993</v>
      </c>
      <c r="K60" s="112"/>
      <c r="L60" s="90"/>
      <c r="M60" s="118">
        <f t="shared" si="1"/>
        <v>4.8496638187610797E-4</v>
      </c>
      <c r="N60" s="113"/>
      <c r="O60" s="90"/>
      <c r="P60" s="118">
        <f t="shared" si="2"/>
        <v>2.4597820829502614E-3</v>
      </c>
      <c r="Q60" s="112"/>
      <c r="R60" s="102"/>
    </row>
    <row r="61" spans="2:18" x14ac:dyDescent="0.15">
      <c r="B61" s="90" t="s">
        <v>8</v>
      </c>
      <c r="C61" s="90"/>
      <c r="D61" s="96">
        <v>6556</v>
      </c>
      <c r="E61" s="112"/>
      <c r="F61" s="113"/>
      <c r="G61" s="96">
        <v>436</v>
      </c>
      <c r="H61" s="113"/>
      <c r="I61" s="90"/>
      <c r="J61" s="96">
        <f t="shared" si="0"/>
        <v>6992</v>
      </c>
      <c r="K61" s="112"/>
      <c r="L61" s="90"/>
      <c r="M61" s="118">
        <f t="shared" si="1"/>
        <v>3.393260224234711E-4</v>
      </c>
      <c r="N61" s="113"/>
      <c r="O61" s="90"/>
      <c r="P61" s="118">
        <f t="shared" si="2"/>
        <v>1.7210843914728538E-3</v>
      </c>
      <c r="Q61" s="112"/>
      <c r="R61" s="102"/>
    </row>
    <row r="62" spans="2:18" x14ac:dyDescent="0.15">
      <c r="B62" s="90" t="s">
        <v>210</v>
      </c>
      <c r="C62" s="90" t="s">
        <v>21</v>
      </c>
      <c r="D62" s="96">
        <v>585</v>
      </c>
      <c r="E62" s="112" t="s">
        <v>24</v>
      </c>
      <c r="F62" s="113" t="s">
        <v>21</v>
      </c>
      <c r="G62" s="111">
        <v>0</v>
      </c>
      <c r="H62" s="113" t="s">
        <v>24</v>
      </c>
      <c r="I62" s="90" t="s">
        <v>21</v>
      </c>
      <c r="J62" s="111">
        <f t="shared" si="0"/>
        <v>585</v>
      </c>
      <c r="K62" s="112" t="s">
        <v>24</v>
      </c>
      <c r="L62" s="90" t="s">
        <v>21</v>
      </c>
      <c r="M62" s="120">
        <f t="shared" si="1"/>
        <v>2.8390406624389387E-5</v>
      </c>
      <c r="N62" s="113" t="s">
        <v>24</v>
      </c>
      <c r="O62" s="90" t="s">
        <v>21</v>
      </c>
      <c r="P62" s="120">
        <f t="shared" si="2"/>
        <v>1.4399805048793187E-4</v>
      </c>
      <c r="Q62" s="112" t="s">
        <v>24</v>
      </c>
      <c r="R62" s="102"/>
    </row>
    <row r="63" spans="2:18" x14ac:dyDescent="0.15">
      <c r="B63" s="108" t="s">
        <v>211</v>
      </c>
      <c r="C63" s="108"/>
      <c r="D63" s="101">
        <v>446</v>
      </c>
      <c r="E63" s="109"/>
      <c r="F63" s="110"/>
      <c r="G63" s="101">
        <v>131</v>
      </c>
      <c r="H63" s="110"/>
      <c r="I63" s="108"/>
      <c r="J63" s="101">
        <f t="shared" si="0"/>
        <v>577</v>
      </c>
      <c r="K63" s="109"/>
      <c r="L63" s="108"/>
      <c r="M63" s="121">
        <f t="shared" si="1"/>
        <v>2.8002161747474661E-5</v>
      </c>
      <c r="N63" s="110"/>
      <c r="O63" s="108"/>
      <c r="P63" s="121">
        <f t="shared" si="2"/>
        <v>1.4202884637869517E-4</v>
      </c>
      <c r="Q63" s="109"/>
      <c r="R63" s="102"/>
    </row>
    <row r="64" spans="2:18" x14ac:dyDescent="0.15">
      <c r="B64" s="108" t="s">
        <v>130</v>
      </c>
      <c r="C64" s="108"/>
      <c r="D64" s="101">
        <v>4793</v>
      </c>
      <c r="E64" s="109"/>
      <c r="F64" s="110"/>
      <c r="G64" s="101">
        <v>3886</v>
      </c>
      <c r="H64" s="110"/>
      <c r="I64" s="108"/>
      <c r="J64" s="101">
        <f t="shared" si="0"/>
        <v>8679</v>
      </c>
      <c r="K64" s="109"/>
      <c r="L64" s="108"/>
      <c r="M64" s="121">
        <f t="shared" si="1"/>
        <v>4.2119716084286409E-4</v>
      </c>
      <c r="N64" s="110"/>
      <c r="O64" s="108"/>
      <c r="P64" s="121">
        <f t="shared" si="2"/>
        <v>2.1363403080081377E-3</v>
      </c>
      <c r="Q64" s="109"/>
      <c r="R64" s="102"/>
    </row>
    <row r="65" spans="2:18" x14ac:dyDescent="0.15">
      <c r="B65" s="105" t="s">
        <v>46</v>
      </c>
      <c r="C65" s="105"/>
      <c r="D65" s="95">
        <v>46152</v>
      </c>
      <c r="E65" s="106"/>
      <c r="F65" s="107"/>
      <c r="G65" s="95">
        <v>5917</v>
      </c>
      <c r="H65" s="107"/>
      <c r="I65" s="105"/>
      <c r="J65" s="95">
        <f t="shared" si="0"/>
        <v>52069</v>
      </c>
      <c r="K65" s="106"/>
      <c r="L65" s="105"/>
      <c r="M65" s="117">
        <f t="shared" si="1"/>
        <v>2.5269403120091131E-3</v>
      </c>
      <c r="N65" s="107"/>
      <c r="O65" s="105"/>
      <c r="P65" s="117">
        <f t="shared" si="2"/>
        <v>1.2816811095480553E-2</v>
      </c>
      <c r="Q65" s="106"/>
      <c r="R65" s="102"/>
    </row>
    <row r="66" spans="2:18" x14ac:dyDescent="0.15">
      <c r="B66" s="90" t="s">
        <v>153</v>
      </c>
      <c r="C66" s="90"/>
      <c r="D66" s="96">
        <v>24092</v>
      </c>
      <c r="E66" s="112"/>
      <c r="F66" s="113"/>
      <c r="G66" s="96">
        <v>2735</v>
      </c>
      <c r="H66" s="113"/>
      <c r="I66" s="90"/>
      <c r="J66" s="96">
        <f t="shared" si="0"/>
        <v>26827</v>
      </c>
      <c r="K66" s="112"/>
      <c r="L66" s="90"/>
      <c r="M66" s="118">
        <f t="shared" si="1"/>
        <v>1.3019306641239216E-3</v>
      </c>
      <c r="N66" s="113"/>
      <c r="O66" s="90"/>
      <c r="P66" s="118">
        <f t="shared" si="2"/>
        <v>6.6034798298115352E-3</v>
      </c>
      <c r="Q66" s="112"/>
      <c r="R66" s="102"/>
    </row>
    <row r="67" spans="2:18" x14ac:dyDescent="0.15">
      <c r="B67" s="90" t="s">
        <v>154</v>
      </c>
      <c r="C67" s="90"/>
      <c r="D67" s="96">
        <v>16734</v>
      </c>
      <c r="E67" s="112"/>
      <c r="F67" s="113"/>
      <c r="G67" s="96">
        <v>1379</v>
      </c>
      <c r="H67" s="113"/>
      <c r="I67" s="90"/>
      <c r="J67" s="96">
        <f t="shared" si="0"/>
        <v>18113</v>
      </c>
      <c r="K67" s="112"/>
      <c r="L67" s="90"/>
      <c r="M67" s="118">
        <f t="shared" si="1"/>
        <v>8.7903493194455549E-4</v>
      </c>
      <c r="N67" s="113"/>
      <c r="O67" s="90"/>
      <c r="P67" s="118">
        <f t="shared" si="2"/>
        <v>4.4585242538254868E-3</v>
      </c>
      <c r="Q67" s="112"/>
      <c r="R67" s="102"/>
    </row>
    <row r="68" spans="2:18" x14ac:dyDescent="0.15">
      <c r="B68" s="90" t="s">
        <v>212</v>
      </c>
      <c r="C68" s="90"/>
      <c r="D68" s="96">
        <v>0</v>
      </c>
      <c r="E68" s="112"/>
      <c r="F68" s="113"/>
      <c r="G68" s="96">
        <v>1803</v>
      </c>
      <c r="H68" s="113"/>
      <c r="I68" s="90"/>
      <c r="J68" s="96">
        <f t="shared" si="0"/>
        <v>1803</v>
      </c>
      <c r="K68" s="112"/>
      <c r="L68" s="90"/>
      <c r="M68" s="118">
        <f t="shared" si="1"/>
        <v>8.7500689134656525E-5</v>
      </c>
      <c r="N68" s="113"/>
      <c r="O68" s="90"/>
      <c r="P68" s="118">
        <f t="shared" si="2"/>
        <v>4.4380937611921561E-4</v>
      </c>
      <c r="Q68" s="112"/>
      <c r="R68" s="102"/>
    </row>
    <row r="69" spans="2:18" x14ac:dyDescent="0.15">
      <c r="B69" s="90" t="s">
        <v>213</v>
      </c>
      <c r="C69" s="90"/>
      <c r="D69" s="96">
        <v>3604</v>
      </c>
      <c r="E69" s="112"/>
      <c r="F69" s="113"/>
      <c r="G69" s="96">
        <v>0</v>
      </c>
      <c r="H69" s="113"/>
      <c r="I69" s="90"/>
      <c r="J69" s="96">
        <f t="shared" si="0"/>
        <v>3604</v>
      </c>
      <c r="K69" s="112"/>
      <c r="L69" s="90"/>
      <c r="M69" s="118">
        <f t="shared" si="1"/>
        <v>1.7490431705008438E-4</v>
      </c>
      <c r="N69" s="113"/>
      <c r="O69" s="90"/>
      <c r="P69" s="118">
        <f t="shared" si="2"/>
        <v>8.8712645121112208E-4</v>
      </c>
      <c r="Q69" s="112"/>
      <c r="R69" s="102"/>
    </row>
    <row r="70" spans="2:18" x14ac:dyDescent="0.15">
      <c r="B70" s="90" t="s">
        <v>203</v>
      </c>
      <c r="C70" s="90"/>
      <c r="D70" s="96">
        <v>1722</v>
      </c>
      <c r="E70" s="112"/>
      <c r="F70" s="113"/>
      <c r="G70" s="96">
        <v>0</v>
      </c>
      <c r="H70" s="113"/>
      <c r="I70" s="90"/>
      <c r="J70" s="96">
        <f t="shared" si="0"/>
        <v>1722</v>
      </c>
      <c r="K70" s="112"/>
      <c r="L70" s="90"/>
      <c r="M70" s="118">
        <f t="shared" si="1"/>
        <v>8.3569709755894911E-5</v>
      </c>
      <c r="N70" s="113"/>
      <c r="O70" s="90"/>
      <c r="P70" s="118">
        <f t="shared" si="2"/>
        <v>4.2387118451319431E-4</v>
      </c>
      <c r="Q70" s="112"/>
      <c r="R70" s="102"/>
    </row>
    <row r="71" spans="2:18" x14ac:dyDescent="0.15">
      <c r="B71" s="97" t="s">
        <v>214</v>
      </c>
      <c r="C71" s="97" t="s">
        <v>21</v>
      </c>
      <c r="D71" s="111">
        <v>1614</v>
      </c>
      <c r="E71" s="98" t="s">
        <v>24</v>
      </c>
      <c r="F71" s="100" t="s">
        <v>21</v>
      </c>
      <c r="G71" s="111">
        <v>0</v>
      </c>
      <c r="H71" s="100" t="s">
        <v>24</v>
      </c>
      <c r="I71" s="97" t="s">
        <v>21</v>
      </c>
      <c r="J71" s="111">
        <f t="shared" si="0"/>
        <v>1614</v>
      </c>
      <c r="K71" s="98" t="s">
        <v>24</v>
      </c>
      <c r="L71" s="97" t="s">
        <v>21</v>
      </c>
      <c r="M71" s="99">
        <f t="shared" si="1"/>
        <v>7.8328403917546111E-5</v>
      </c>
      <c r="N71" s="100" t="s">
        <v>24</v>
      </c>
      <c r="O71" s="97" t="s">
        <v>21</v>
      </c>
      <c r="P71" s="99">
        <f t="shared" si="2"/>
        <v>3.9728692903849918E-4</v>
      </c>
      <c r="Q71" s="98" t="s">
        <v>24</v>
      </c>
      <c r="R71" s="102"/>
    </row>
    <row r="72" spans="2:18" x14ac:dyDescent="0.15">
      <c r="B72" s="90" t="s">
        <v>155</v>
      </c>
      <c r="C72" s="90"/>
      <c r="D72" s="96">
        <v>8041</v>
      </c>
      <c r="E72" s="112"/>
      <c r="F72" s="113"/>
      <c r="G72" s="96">
        <v>1622</v>
      </c>
      <c r="H72" s="113"/>
      <c r="I72" s="90"/>
      <c r="J72" s="96">
        <f t="shared" ref="J72:J99" si="3">SUM(D72:G72)</f>
        <v>9663</v>
      </c>
      <c r="K72" s="112"/>
      <c r="L72" s="90"/>
      <c r="M72" s="118">
        <f t="shared" si="1"/>
        <v>4.6895128070337548E-4</v>
      </c>
      <c r="N72" s="113"/>
      <c r="O72" s="90"/>
      <c r="P72" s="118">
        <f t="shared" si="2"/>
        <v>2.3785524134442488E-3</v>
      </c>
      <c r="Q72" s="112"/>
      <c r="R72" s="102"/>
    </row>
    <row r="73" spans="2:18" x14ac:dyDescent="0.15">
      <c r="B73" s="90" t="s">
        <v>156</v>
      </c>
      <c r="C73" s="90"/>
      <c r="D73" s="96">
        <v>4453</v>
      </c>
      <c r="E73" s="112"/>
      <c r="F73" s="113"/>
      <c r="G73" s="96">
        <v>840</v>
      </c>
      <c r="H73" s="113"/>
      <c r="I73" s="90"/>
      <c r="J73" s="96">
        <f t="shared" si="3"/>
        <v>5293</v>
      </c>
      <c r="K73" s="112"/>
      <c r="L73" s="90"/>
      <c r="M73" s="118">
        <f t="shared" si="1"/>
        <v>2.5687251668870604E-4</v>
      </c>
      <c r="N73" s="113"/>
      <c r="O73" s="90"/>
      <c r="P73" s="118">
        <f t="shared" si="2"/>
        <v>1.3028746687737151E-3</v>
      </c>
      <c r="Q73" s="112"/>
      <c r="R73" s="102"/>
    </row>
    <row r="74" spans="2:18" x14ac:dyDescent="0.15">
      <c r="B74" s="97" t="s">
        <v>157</v>
      </c>
      <c r="C74" s="97"/>
      <c r="D74" s="111">
        <v>3588</v>
      </c>
      <c r="E74" s="98"/>
      <c r="F74" s="100"/>
      <c r="G74" s="111">
        <v>782</v>
      </c>
      <c r="H74" s="100"/>
      <c r="I74" s="97"/>
      <c r="J74" s="111">
        <f t="shared" si="3"/>
        <v>4370</v>
      </c>
      <c r="K74" s="98"/>
      <c r="L74" s="97"/>
      <c r="M74" s="99">
        <f t="shared" si="1"/>
        <v>2.1207876401466944E-4</v>
      </c>
      <c r="N74" s="100"/>
      <c r="O74" s="97"/>
      <c r="P74" s="99">
        <f t="shared" si="2"/>
        <v>1.0756777446705337E-3</v>
      </c>
      <c r="Q74" s="98"/>
      <c r="R74" s="90"/>
    </row>
    <row r="75" spans="2:18" x14ac:dyDescent="0.15">
      <c r="B75" s="108" t="s">
        <v>31</v>
      </c>
      <c r="C75" s="108"/>
      <c r="D75" s="101">
        <v>10695</v>
      </c>
      <c r="E75" s="109"/>
      <c r="F75" s="110"/>
      <c r="G75" s="101">
        <v>6208</v>
      </c>
      <c r="H75" s="110"/>
      <c r="I75" s="108"/>
      <c r="J75" s="101">
        <f t="shared" si="3"/>
        <v>16903</v>
      </c>
      <c r="K75" s="109"/>
      <c r="L75" s="108"/>
      <c r="M75" s="121">
        <f t="shared" si="1"/>
        <v>8.2031289431120312E-4</v>
      </c>
      <c r="N75" s="110"/>
      <c r="O75" s="108"/>
      <c r="P75" s="121">
        <f t="shared" si="2"/>
        <v>4.1606821323034397E-3</v>
      </c>
      <c r="Q75" s="109"/>
      <c r="R75" s="102"/>
    </row>
    <row r="76" spans="2:18" x14ac:dyDescent="0.15">
      <c r="B76" s="108" t="s">
        <v>183</v>
      </c>
      <c r="C76" s="108"/>
      <c r="D76" s="101">
        <v>8045</v>
      </c>
      <c r="E76" s="109"/>
      <c r="F76" s="110"/>
      <c r="G76" s="101">
        <v>7307</v>
      </c>
      <c r="H76" s="110"/>
      <c r="I76" s="108"/>
      <c r="J76" s="101">
        <f t="shared" si="3"/>
        <v>15352</v>
      </c>
      <c r="K76" s="109"/>
      <c r="L76" s="108"/>
      <c r="M76" s="121">
        <f t="shared" si="1"/>
        <v>7.4504191879936048E-4</v>
      </c>
      <c r="N76" s="110"/>
      <c r="O76" s="108"/>
      <c r="P76" s="121">
        <f t="shared" si="2"/>
        <v>3.7789026856251792E-3</v>
      </c>
      <c r="Q76" s="109"/>
      <c r="R76" s="102"/>
    </row>
    <row r="77" spans="2:18" x14ac:dyDescent="0.15">
      <c r="B77" s="108" t="s">
        <v>132</v>
      </c>
      <c r="C77" s="108"/>
      <c r="D77" s="101">
        <v>46589</v>
      </c>
      <c r="E77" s="109"/>
      <c r="F77" s="110"/>
      <c r="G77" s="101">
        <v>8572</v>
      </c>
      <c r="H77" s="110"/>
      <c r="I77" s="108"/>
      <c r="J77" s="111">
        <f t="shared" si="3"/>
        <v>55161</v>
      </c>
      <c r="K77" s="109"/>
      <c r="L77" s="108"/>
      <c r="M77" s="121">
        <f t="shared" si="1"/>
        <v>2.6769969569366545E-3</v>
      </c>
      <c r="N77" s="110"/>
      <c r="O77" s="108"/>
      <c r="P77" s="121">
        <f t="shared" si="2"/>
        <v>1.3577908483700529E-2</v>
      </c>
      <c r="Q77" s="109"/>
      <c r="R77" s="102"/>
    </row>
    <row r="78" spans="2:18" x14ac:dyDescent="0.15">
      <c r="B78" s="229" t="s">
        <v>184</v>
      </c>
      <c r="C78" s="90"/>
      <c r="D78" s="96">
        <v>8727770</v>
      </c>
      <c r="E78" s="112"/>
      <c r="F78" s="113"/>
      <c r="G78" s="96">
        <v>1275807</v>
      </c>
      <c r="H78" s="113"/>
      <c r="I78" s="90"/>
      <c r="J78" s="96">
        <f t="shared" si="3"/>
        <v>10003577</v>
      </c>
      <c r="K78" s="112"/>
      <c r="L78" s="90"/>
      <c r="M78" s="118">
        <f t="shared" si="1"/>
        <v>0.48547969013399883</v>
      </c>
      <c r="N78" s="113"/>
      <c r="O78" s="90"/>
      <c r="P78" s="118">
        <f t="shared" si="2"/>
        <v>2.4623856169331861</v>
      </c>
      <c r="Q78" s="112"/>
      <c r="R78" s="102"/>
    </row>
    <row r="79" spans="2:18" x14ac:dyDescent="0.15">
      <c r="B79" s="90" t="s">
        <v>133</v>
      </c>
      <c r="C79" s="90"/>
      <c r="D79" s="96">
        <v>207300</v>
      </c>
      <c r="E79" s="112"/>
      <c r="F79" s="113"/>
      <c r="G79" s="96">
        <v>39907</v>
      </c>
      <c r="H79" s="113"/>
      <c r="I79" s="90"/>
      <c r="J79" s="96">
        <f t="shared" si="3"/>
        <v>247207</v>
      </c>
      <c r="K79" s="112"/>
      <c r="L79" s="90"/>
      <c r="M79" s="118">
        <f t="shared" si="1"/>
        <v>1.1997106410932355E-2</v>
      </c>
      <c r="N79" s="113"/>
      <c r="O79" s="90"/>
      <c r="P79" s="118">
        <f t="shared" si="2"/>
        <v>6.0850130029008839E-2</v>
      </c>
      <c r="Q79" s="112"/>
      <c r="R79" s="102"/>
    </row>
    <row r="80" spans="2:18" x14ac:dyDescent="0.15">
      <c r="B80" s="90" t="s">
        <v>134</v>
      </c>
      <c r="C80" s="90"/>
      <c r="D80" s="96">
        <v>1454514</v>
      </c>
      <c r="E80" s="112"/>
      <c r="F80" s="113"/>
      <c r="G80" s="96">
        <v>519977</v>
      </c>
      <c r="H80" s="113"/>
      <c r="I80" s="90"/>
      <c r="J80" s="96">
        <f t="shared" si="3"/>
        <v>1974491</v>
      </c>
      <c r="K80" s="112"/>
      <c r="L80" s="90"/>
      <c r="M80" s="118">
        <f t="shared" si="1"/>
        <v>9.5823251908029441E-2</v>
      </c>
      <c r="N80" s="113"/>
      <c r="O80" s="90"/>
      <c r="P80" s="118">
        <f t="shared" si="2"/>
        <v>0.48602197385635393</v>
      </c>
      <c r="Q80" s="112"/>
      <c r="R80" s="102"/>
    </row>
    <row r="81" spans="2:18" x14ac:dyDescent="0.15">
      <c r="B81" s="90" t="s">
        <v>135</v>
      </c>
      <c r="C81" s="90"/>
      <c r="D81" s="96">
        <v>542542</v>
      </c>
      <c r="E81" s="112"/>
      <c r="F81" s="113"/>
      <c r="G81" s="96">
        <v>100574</v>
      </c>
      <c r="H81" s="113"/>
      <c r="I81" s="90"/>
      <c r="J81" s="96">
        <f t="shared" si="3"/>
        <v>643116</v>
      </c>
      <c r="K81" s="112"/>
      <c r="L81" s="90"/>
      <c r="M81" s="118">
        <f t="shared" si="1"/>
        <v>3.1210811532736419E-2</v>
      </c>
      <c r="N81" s="113"/>
      <c r="O81" s="90"/>
      <c r="P81" s="118">
        <f t="shared" si="2"/>
        <v>0.15830333373948169</v>
      </c>
      <c r="Q81" s="112"/>
      <c r="R81" s="102"/>
    </row>
    <row r="82" spans="2:18" x14ac:dyDescent="0.15">
      <c r="B82" s="90" t="s">
        <v>136</v>
      </c>
      <c r="C82" s="90"/>
      <c r="D82" s="96">
        <v>273439</v>
      </c>
      <c r="E82" s="112"/>
      <c r="F82" s="113"/>
      <c r="G82" s="96">
        <v>101432</v>
      </c>
      <c r="H82" s="113"/>
      <c r="I82" s="90"/>
      <c r="J82" s="96">
        <f t="shared" si="3"/>
        <v>374871</v>
      </c>
      <c r="K82" s="112"/>
      <c r="L82" s="90"/>
      <c r="M82" s="118">
        <f t="shared" si="1"/>
        <v>1.8192718156737564E-2</v>
      </c>
      <c r="N82" s="113"/>
      <c r="O82" s="90"/>
      <c r="P82" s="118">
        <f t="shared" si="2"/>
        <v>9.2274689204207699E-2</v>
      </c>
      <c r="Q82" s="112"/>
      <c r="R82" s="102"/>
    </row>
    <row r="83" spans="2:18" x14ac:dyDescent="0.15">
      <c r="B83" s="90" t="s">
        <v>137</v>
      </c>
      <c r="C83" s="90"/>
      <c r="D83" s="96">
        <v>2466878</v>
      </c>
      <c r="E83" s="112"/>
      <c r="F83" s="113"/>
      <c r="G83" s="96">
        <v>132870</v>
      </c>
      <c r="H83" s="113"/>
      <c r="I83" s="90"/>
      <c r="J83" s="96">
        <f t="shared" si="3"/>
        <v>2599748</v>
      </c>
      <c r="K83" s="112"/>
      <c r="L83" s="90"/>
      <c r="M83" s="118">
        <f t="shared" si="1"/>
        <v>0.12616735528366335</v>
      </c>
      <c r="N83" s="113"/>
      <c r="O83" s="90"/>
      <c r="P83" s="118">
        <f t="shared" si="2"/>
        <v>0.6399293055724784</v>
      </c>
      <c r="Q83" s="112"/>
      <c r="R83" s="102"/>
    </row>
    <row r="84" spans="2:18" x14ac:dyDescent="0.15">
      <c r="B84" s="90" t="s">
        <v>25</v>
      </c>
      <c r="C84" s="90"/>
      <c r="D84" s="96">
        <v>12968</v>
      </c>
      <c r="E84" s="112"/>
      <c r="F84" s="113"/>
      <c r="G84" s="96">
        <v>34977</v>
      </c>
      <c r="H84" s="113"/>
      <c r="I84" s="90"/>
      <c r="J84" s="96">
        <f t="shared" si="3"/>
        <v>47945</v>
      </c>
      <c r="K84" s="112"/>
      <c r="L84" s="90"/>
      <c r="M84" s="118">
        <f t="shared" si="1"/>
        <v>2.3268000779595715E-3</v>
      </c>
      <c r="N84" s="113"/>
      <c r="O84" s="90"/>
      <c r="P84" s="118">
        <f t="shared" si="2"/>
        <v>1.1801686377169048E-2</v>
      </c>
      <c r="Q84" s="112"/>
      <c r="R84" s="102"/>
    </row>
    <row r="85" spans="2:18" x14ac:dyDescent="0.15">
      <c r="B85" s="90" t="s">
        <v>45</v>
      </c>
      <c r="C85" s="90"/>
      <c r="D85" s="96">
        <v>3770129</v>
      </c>
      <c r="E85" s="112"/>
      <c r="F85" s="113"/>
      <c r="G85" s="96">
        <v>346070</v>
      </c>
      <c r="H85" s="113"/>
      <c r="I85" s="90"/>
      <c r="J85" s="96">
        <f t="shared" si="3"/>
        <v>4116199</v>
      </c>
      <c r="K85" s="112"/>
      <c r="L85" s="90"/>
      <c r="M85" s="118">
        <f t="shared" si="1"/>
        <v>0.19976164676394012</v>
      </c>
      <c r="N85" s="113"/>
      <c r="O85" s="90"/>
      <c r="P85" s="118">
        <f t="shared" si="2"/>
        <v>1.0132044981544865</v>
      </c>
      <c r="Q85" s="112"/>
      <c r="R85" s="102"/>
    </row>
    <row r="86" spans="2:18" x14ac:dyDescent="0.15">
      <c r="B86" s="90" t="s">
        <v>138</v>
      </c>
      <c r="C86" s="90" t="s">
        <v>21</v>
      </c>
      <c r="D86" s="96">
        <v>353285</v>
      </c>
      <c r="E86" s="112" t="s">
        <v>24</v>
      </c>
      <c r="F86" s="113" t="s">
        <v>21</v>
      </c>
      <c r="G86" s="96">
        <v>0</v>
      </c>
      <c r="H86" s="113" t="s">
        <v>24</v>
      </c>
      <c r="I86" s="90" t="s">
        <v>21</v>
      </c>
      <c r="J86" s="96">
        <f t="shared" si="3"/>
        <v>353285</v>
      </c>
      <c r="K86" s="112" t="s">
        <v>24</v>
      </c>
      <c r="L86" s="90" t="s">
        <v>21</v>
      </c>
      <c r="M86" s="118">
        <f t="shared" si="1"/>
        <v>1.7145136417602402E-2</v>
      </c>
      <c r="N86" s="113" t="s">
        <v>24</v>
      </c>
      <c r="O86" s="90" t="s">
        <v>21</v>
      </c>
      <c r="P86" s="118">
        <f t="shared" si="2"/>
        <v>8.6961284216459836E-2</v>
      </c>
      <c r="Q86" s="112" t="s">
        <v>24</v>
      </c>
      <c r="R86" s="102"/>
    </row>
    <row r="87" spans="2:18" x14ac:dyDescent="0.15">
      <c r="B87" s="97" t="s">
        <v>215</v>
      </c>
      <c r="C87" s="97" t="s">
        <v>21</v>
      </c>
      <c r="D87" s="111">
        <v>74495</v>
      </c>
      <c r="E87" s="98" t="s">
        <v>24</v>
      </c>
      <c r="F87" s="100" t="s">
        <v>21</v>
      </c>
      <c r="G87" s="111">
        <v>0</v>
      </c>
      <c r="H87" s="100" t="s">
        <v>24</v>
      </c>
      <c r="I87" s="97" t="s">
        <v>21</v>
      </c>
      <c r="J87" s="111">
        <f t="shared" si="3"/>
        <v>74495</v>
      </c>
      <c r="K87" s="98" t="s">
        <v>24</v>
      </c>
      <c r="L87" s="97" t="s">
        <v>21</v>
      </c>
      <c r="M87" s="99">
        <f t="shared" si="1"/>
        <v>3.6152877632203203E-3</v>
      </c>
      <c r="N87" s="100" t="s">
        <v>24</v>
      </c>
      <c r="O87" s="97" t="s">
        <v>21</v>
      </c>
      <c r="P87" s="99">
        <f t="shared" si="2"/>
        <v>1.8336982514698261E-2</v>
      </c>
      <c r="Q87" s="98" t="s">
        <v>24</v>
      </c>
      <c r="R87" s="102"/>
    </row>
    <row r="88" spans="2:18" x14ac:dyDescent="0.15">
      <c r="B88" s="90" t="s">
        <v>139</v>
      </c>
      <c r="C88" s="90"/>
      <c r="D88" s="96">
        <v>715617</v>
      </c>
      <c r="E88" s="112"/>
      <c r="F88" s="113"/>
      <c r="G88" s="96">
        <v>46564</v>
      </c>
      <c r="H88" s="113"/>
      <c r="I88" s="90"/>
      <c r="J88" s="96">
        <f t="shared" si="3"/>
        <v>762181</v>
      </c>
      <c r="K88" s="112"/>
      <c r="L88" s="90"/>
      <c r="M88" s="118">
        <f t="shared" si="1"/>
        <v>3.6989108566467914E-2</v>
      </c>
      <c r="N88" s="113"/>
      <c r="O88" s="90"/>
      <c r="P88" s="118">
        <f t="shared" si="2"/>
        <v>0.18761124464776477</v>
      </c>
      <c r="Q88" s="112"/>
      <c r="R88" s="102"/>
    </row>
    <row r="89" spans="2:18" x14ac:dyDescent="0.15">
      <c r="B89" s="90" t="s">
        <v>22</v>
      </c>
      <c r="C89" s="90"/>
      <c r="D89" s="96">
        <v>67319</v>
      </c>
      <c r="E89" s="112"/>
      <c r="F89" s="113"/>
      <c r="G89" s="96">
        <v>2271</v>
      </c>
      <c r="H89" s="113"/>
      <c r="I89" s="90"/>
      <c r="J89" s="96">
        <f t="shared" si="3"/>
        <v>69590</v>
      </c>
      <c r="K89" s="112"/>
      <c r="L89" s="90"/>
      <c r="M89" s="118">
        <f t="shared" si="1"/>
        <v>3.3772451230619786E-3</v>
      </c>
      <c r="N89" s="113"/>
      <c r="O89" s="90"/>
      <c r="P89" s="118">
        <f t="shared" si="2"/>
        <v>1.7129614245222528E-2</v>
      </c>
      <c r="Q89" s="112"/>
      <c r="R89" s="102"/>
    </row>
    <row r="90" spans="2:18" x14ac:dyDescent="0.15">
      <c r="B90" s="90" t="s">
        <v>37</v>
      </c>
      <c r="C90" s="90"/>
      <c r="D90" s="96">
        <v>10427</v>
      </c>
      <c r="E90" s="112"/>
      <c r="F90" s="113"/>
      <c r="G90" s="96">
        <v>1314</v>
      </c>
      <c r="H90" s="113"/>
      <c r="I90" s="90"/>
      <c r="J90" s="96">
        <f t="shared" si="3"/>
        <v>11741</v>
      </c>
      <c r="K90" s="112"/>
      <c r="L90" s="90"/>
      <c r="M90" s="118">
        <f t="shared" si="1"/>
        <v>5.6979788748197575E-4</v>
      </c>
      <c r="N90" s="113"/>
      <c r="O90" s="90"/>
      <c r="P90" s="118">
        <f t="shared" si="2"/>
        <v>2.8900531808184753E-3</v>
      </c>
      <c r="Q90" s="112"/>
      <c r="R90" s="102"/>
    </row>
    <row r="91" spans="2:18" x14ac:dyDescent="0.15">
      <c r="B91" s="90" t="s">
        <v>140</v>
      </c>
      <c r="C91" s="90"/>
      <c r="D91" s="96">
        <v>556</v>
      </c>
      <c r="E91" s="112"/>
      <c r="F91" s="113"/>
      <c r="G91" s="96">
        <v>302</v>
      </c>
      <c r="H91" s="113"/>
      <c r="I91" s="90"/>
      <c r="J91" s="96">
        <f t="shared" si="3"/>
        <v>858</v>
      </c>
      <c r="K91" s="112"/>
      <c r="L91" s="90"/>
      <c r="M91" s="118">
        <f t="shared" ref="M91:M98" si="4">J91/$J$21</f>
        <v>4.1639263049104436E-5</v>
      </c>
      <c r="N91" s="113"/>
      <c r="O91" s="90"/>
      <c r="P91" s="118">
        <f t="shared" ref="P91:P98" si="5">J91/$J$16</f>
        <v>2.1119714071563339E-4</v>
      </c>
      <c r="Q91" s="112"/>
      <c r="R91" s="102"/>
    </row>
    <row r="92" spans="2:18" x14ac:dyDescent="0.15">
      <c r="B92" s="90" t="s">
        <v>48</v>
      </c>
      <c r="C92" s="90"/>
      <c r="D92" s="96">
        <v>25212</v>
      </c>
      <c r="E92" s="112"/>
      <c r="F92" s="113"/>
      <c r="G92" s="96">
        <v>2464</v>
      </c>
      <c r="H92" s="113"/>
      <c r="I92" s="90"/>
      <c r="J92" s="96">
        <f t="shared" si="3"/>
        <v>27676</v>
      </c>
      <c r="K92" s="112"/>
      <c r="L92" s="90"/>
      <c r="M92" s="118">
        <f t="shared" si="4"/>
        <v>1.343133151686497E-3</v>
      </c>
      <c r="N92" s="113"/>
      <c r="O92" s="90"/>
      <c r="P92" s="118">
        <f t="shared" si="5"/>
        <v>6.8124616159042769E-3</v>
      </c>
      <c r="Q92" s="112"/>
      <c r="R92" s="102"/>
    </row>
    <row r="93" spans="2:18" x14ac:dyDescent="0.15">
      <c r="B93" s="90" t="s">
        <v>2</v>
      </c>
      <c r="C93" s="90"/>
      <c r="D93" s="96">
        <v>185784</v>
      </c>
      <c r="E93" s="112"/>
      <c r="F93" s="113"/>
      <c r="G93" s="96">
        <v>17345</v>
      </c>
      <c r="H93" s="113"/>
      <c r="I93" s="90"/>
      <c r="J93" s="96">
        <f t="shared" si="3"/>
        <v>203129</v>
      </c>
      <c r="K93" s="112"/>
      <c r="L93" s="90"/>
      <c r="M93" s="118">
        <f t="shared" si="4"/>
        <v>9.8579742003514388E-3</v>
      </c>
      <c r="N93" s="113"/>
      <c r="O93" s="90"/>
      <c r="P93" s="118">
        <f t="shared" si="5"/>
        <v>5.0000307688142065E-2</v>
      </c>
      <c r="Q93" s="112"/>
      <c r="R93" s="102"/>
    </row>
    <row r="94" spans="2:18" x14ac:dyDescent="0.15">
      <c r="B94" s="90" t="s">
        <v>8</v>
      </c>
      <c r="C94" s="90"/>
      <c r="D94" s="96">
        <v>426319</v>
      </c>
      <c r="E94" s="112"/>
      <c r="F94" s="113"/>
      <c r="G94" s="96">
        <v>22868</v>
      </c>
      <c r="H94" s="113"/>
      <c r="I94" s="90"/>
      <c r="J94" s="96">
        <f t="shared" si="3"/>
        <v>449187</v>
      </c>
      <c r="K94" s="112"/>
      <c r="L94" s="90"/>
      <c r="M94" s="118">
        <f t="shared" si="4"/>
        <v>2.1799318940836917E-2</v>
      </c>
      <c r="N94" s="113"/>
      <c r="O94" s="90"/>
      <c r="P94" s="118">
        <f t="shared" si="5"/>
        <v>0.11056761077696178</v>
      </c>
      <c r="Q94" s="112"/>
      <c r="R94" s="102"/>
    </row>
    <row r="95" spans="2:18" x14ac:dyDescent="0.15">
      <c r="B95" s="97" t="s">
        <v>216</v>
      </c>
      <c r="C95" s="97" t="s">
        <v>21</v>
      </c>
      <c r="D95" s="111">
        <v>258317</v>
      </c>
      <c r="E95" s="98" t="s">
        <v>24</v>
      </c>
      <c r="F95" s="100" t="s">
        <v>21</v>
      </c>
      <c r="G95" s="111">
        <v>0</v>
      </c>
      <c r="H95" s="100" t="s">
        <v>24</v>
      </c>
      <c r="I95" s="97" t="s">
        <v>21</v>
      </c>
      <c r="J95" s="111">
        <f t="shared" si="3"/>
        <v>258317</v>
      </c>
      <c r="K95" s="98" t="s">
        <v>24</v>
      </c>
      <c r="L95" s="97" t="s">
        <v>21</v>
      </c>
      <c r="M95" s="99">
        <f t="shared" si="4"/>
        <v>1.2536281483747681E-2</v>
      </c>
      <c r="N95" s="100" t="s">
        <v>24</v>
      </c>
      <c r="O95" s="97" t="s">
        <v>21</v>
      </c>
      <c r="P95" s="99">
        <f t="shared" si="5"/>
        <v>6.3584862235711276E-2</v>
      </c>
      <c r="Q95" s="98" t="s">
        <v>24</v>
      </c>
      <c r="R95" s="102"/>
    </row>
    <row r="96" spans="2:18" x14ac:dyDescent="0.15">
      <c r="B96" s="90" t="s">
        <v>158</v>
      </c>
      <c r="C96" s="90"/>
      <c r="D96" s="96">
        <v>1374002</v>
      </c>
      <c r="E96" s="112"/>
      <c r="F96" s="113"/>
      <c r="G96" s="96">
        <v>105269</v>
      </c>
      <c r="H96" s="113"/>
      <c r="I96" s="90"/>
      <c r="J96" s="96">
        <f t="shared" si="3"/>
        <v>1479271</v>
      </c>
      <c r="K96" s="112"/>
      <c r="L96" s="113"/>
      <c r="M96" s="118">
        <f>J96/$J$21</f>
        <v>7.1789923414815576E-2</v>
      </c>
      <c r="N96" s="113"/>
      <c r="O96" s="90"/>
      <c r="P96" s="118">
        <f>J96/$J$16</f>
        <v>0.36412331648433066</v>
      </c>
      <c r="Q96" s="112"/>
      <c r="R96" s="102"/>
    </row>
    <row r="97" spans="2:18" x14ac:dyDescent="0.15">
      <c r="B97" s="90" t="s">
        <v>141</v>
      </c>
      <c r="C97" s="90" t="s">
        <v>21</v>
      </c>
      <c r="D97" s="96">
        <v>298857</v>
      </c>
      <c r="E97" s="112" t="s">
        <v>24</v>
      </c>
      <c r="F97" s="113" t="s">
        <v>21</v>
      </c>
      <c r="G97" s="96">
        <v>18567</v>
      </c>
      <c r="H97" s="113" t="s">
        <v>24</v>
      </c>
      <c r="I97" s="90" t="s">
        <v>21</v>
      </c>
      <c r="J97" s="96">
        <f t="shared" si="3"/>
        <v>317424</v>
      </c>
      <c r="K97" s="112" t="s">
        <v>24</v>
      </c>
      <c r="L97" s="113" t="s">
        <v>21</v>
      </c>
      <c r="M97" s="118">
        <f t="shared" ref="M97:M99" si="6">J97/$J$21</f>
        <v>1.5404780226222525E-2</v>
      </c>
      <c r="N97" s="112" t="s">
        <v>24</v>
      </c>
      <c r="O97" s="113" t="s">
        <v>21</v>
      </c>
      <c r="P97" s="118">
        <f t="shared" ref="P97:P99" si="7">J97/$J$16</f>
        <v>7.8134080646292792E-2</v>
      </c>
      <c r="Q97" s="112" t="s">
        <v>24</v>
      </c>
      <c r="R97" s="102"/>
    </row>
    <row r="98" spans="2:18" x14ac:dyDescent="0.15">
      <c r="B98" s="90" t="s">
        <v>217</v>
      </c>
      <c r="C98" s="90" t="s">
        <v>21</v>
      </c>
      <c r="D98" s="96">
        <v>275872</v>
      </c>
      <c r="E98" s="112" t="s">
        <v>24</v>
      </c>
      <c r="F98" s="113" t="s">
        <v>21</v>
      </c>
      <c r="G98" s="96">
        <v>0</v>
      </c>
      <c r="H98" s="113" t="s">
        <v>24</v>
      </c>
      <c r="I98" s="90" t="s">
        <v>21</v>
      </c>
      <c r="J98" s="96">
        <f t="shared" si="3"/>
        <v>275872</v>
      </c>
      <c r="K98" s="112" t="s">
        <v>24</v>
      </c>
      <c r="L98" s="113" t="s">
        <v>21</v>
      </c>
      <c r="M98" s="118">
        <f t="shared" si="6"/>
        <v>1.3388236335527435E-2</v>
      </c>
      <c r="N98" s="112" t="s">
        <v>24</v>
      </c>
      <c r="O98" s="113" t="s">
        <v>21</v>
      </c>
      <c r="P98" s="118">
        <f t="shared" si="7"/>
        <v>6.7906034502917503E-2</v>
      </c>
      <c r="Q98" s="112" t="s">
        <v>24</v>
      </c>
      <c r="R98" s="102"/>
    </row>
    <row r="99" spans="2:18" x14ac:dyDescent="0.15">
      <c r="B99" s="90" t="s">
        <v>218</v>
      </c>
      <c r="C99" s="90" t="s">
        <v>21</v>
      </c>
      <c r="D99" s="96">
        <v>15103</v>
      </c>
      <c r="E99" s="112" t="s">
        <v>24</v>
      </c>
      <c r="F99" s="113" t="s">
        <v>21</v>
      </c>
      <c r="G99" s="96">
        <v>3722</v>
      </c>
      <c r="H99" s="113" t="s">
        <v>24</v>
      </c>
      <c r="I99" s="90" t="s">
        <v>21</v>
      </c>
      <c r="J99" s="111">
        <f t="shared" si="3"/>
        <v>18825</v>
      </c>
      <c r="K99" s="112" t="s">
        <v>24</v>
      </c>
      <c r="L99" s="113" t="s">
        <v>21</v>
      </c>
      <c r="M99" s="118">
        <f t="shared" si="6"/>
        <v>9.1358872598996618E-4</v>
      </c>
      <c r="N99" s="112" t="s">
        <v>24</v>
      </c>
      <c r="O99" s="113" t="s">
        <v>21</v>
      </c>
      <c r="P99" s="118">
        <f t="shared" si="7"/>
        <v>4.633783419547551E-3</v>
      </c>
      <c r="Q99" s="112" t="s">
        <v>24</v>
      </c>
      <c r="R99" s="102"/>
    </row>
    <row r="100" spans="2:18" x14ac:dyDescent="0.15">
      <c r="B100" s="114" t="s">
        <v>6</v>
      </c>
      <c r="C100" s="108"/>
      <c r="D100" s="101">
        <f>D26+D27+D28+D29+D30+D31+D32+D39+D46+D49+D55+D63+D64+D65+D72+D75+D76+D77+D78+D88+D96</f>
        <v>16308367</v>
      </c>
      <c r="E100" s="109"/>
      <c r="F100" s="110"/>
      <c r="G100" s="101">
        <f>G26+G27+G28+G29+G30+G31+G32+G39+G46+G49+G55+G63+G64+G65+G72+G75+G76+G77+G78+G88+G96</f>
        <v>4297185</v>
      </c>
      <c r="H100" s="110"/>
      <c r="I100" s="108"/>
      <c r="J100" s="101">
        <f>J26+J27+J28+J29+J30+J31+J32+J39+J46+J49+J55+J63+J64+J65+J72+J75+J76+J77+J78+J88+J96</f>
        <v>20605552</v>
      </c>
      <c r="K100" s="109"/>
      <c r="L100" s="110"/>
      <c r="M100" s="121">
        <f>J100/$J$21</f>
        <v>1</v>
      </c>
      <c r="N100" s="110"/>
      <c r="O100" s="108"/>
      <c r="P100" s="121">
        <f>J100/$J$16</f>
        <v>5.0720672089362484</v>
      </c>
      <c r="Q100" s="109"/>
      <c r="R100" s="102"/>
    </row>
    <row r="101" spans="2:18" x14ac:dyDescent="0.15">
      <c r="B101" s="102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</row>
    <row r="102" spans="2:18" s="102" customFormat="1" ht="12" x14ac:dyDescent="0.15">
      <c r="B102" s="102" t="s">
        <v>219</v>
      </c>
    </row>
    <row r="103" spans="2:18" s="102" customFormat="1" ht="12" x14ac:dyDescent="0.15">
      <c r="B103" s="216" t="s">
        <v>1</v>
      </c>
      <c r="C103" s="207" t="s">
        <v>122</v>
      </c>
      <c r="D103" s="208"/>
      <c r="E103" s="208"/>
      <c r="F103" s="208"/>
      <c r="G103" s="208"/>
      <c r="H103" s="208"/>
      <c r="I103" s="208"/>
      <c r="J103" s="208"/>
      <c r="K103" s="209"/>
    </row>
    <row r="104" spans="2:18" s="102" customFormat="1" ht="12" x14ac:dyDescent="0.15">
      <c r="B104" s="217"/>
      <c r="C104" s="208" t="s">
        <v>3</v>
      </c>
      <c r="D104" s="208"/>
      <c r="E104" s="209"/>
      <c r="F104" s="207" t="s">
        <v>5</v>
      </c>
      <c r="G104" s="208"/>
      <c r="H104" s="209"/>
      <c r="I104" s="207" t="s">
        <v>6</v>
      </c>
      <c r="J104" s="208"/>
      <c r="K104" s="209"/>
    </row>
    <row r="105" spans="2:18" s="102" customFormat="1" ht="12" x14ac:dyDescent="0.15">
      <c r="B105" s="116" t="s">
        <v>142</v>
      </c>
      <c r="C105" s="108"/>
      <c r="D105" s="123">
        <v>7282</v>
      </c>
      <c r="E105" s="123"/>
      <c r="F105" s="230"/>
      <c r="G105" s="123">
        <v>0</v>
      </c>
      <c r="H105" s="231"/>
      <c r="I105" s="123"/>
      <c r="J105" s="123">
        <v>7282</v>
      </c>
      <c r="K105" s="109"/>
    </row>
    <row r="106" spans="2:18" s="102" customFormat="1" ht="12" x14ac:dyDescent="0.15"/>
    <row r="107" spans="2:18" s="102" customFormat="1" ht="12" x14ac:dyDescent="0.15">
      <c r="B107" s="102" t="s">
        <v>220</v>
      </c>
    </row>
    <row r="108" spans="2:18" s="102" customFormat="1" ht="12" x14ac:dyDescent="0.15">
      <c r="B108" s="104" t="s">
        <v>1</v>
      </c>
      <c r="C108" s="207" t="s">
        <v>3</v>
      </c>
      <c r="D108" s="208"/>
      <c r="E108" s="209"/>
      <c r="F108" s="207" t="s">
        <v>5</v>
      </c>
      <c r="G108" s="208"/>
      <c r="H108" s="209"/>
      <c r="I108" s="207" t="s">
        <v>6</v>
      </c>
      <c r="J108" s="208"/>
      <c r="K108" s="209"/>
    </row>
    <row r="109" spans="2:18" s="102" customFormat="1" ht="12" x14ac:dyDescent="0.15">
      <c r="B109" s="105" t="s">
        <v>52</v>
      </c>
      <c r="C109" s="105"/>
      <c r="D109" s="95">
        <v>0</v>
      </c>
      <c r="E109" s="106"/>
      <c r="F109" s="107"/>
      <c r="G109" s="95">
        <v>0</v>
      </c>
      <c r="H109" s="107"/>
      <c r="I109" s="105"/>
      <c r="J109" s="95">
        <v>0</v>
      </c>
      <c r="K109" s="106"/>
    </row>
    <row r="110" spans="2:18" s="102" customFormat="1" ht="12" x14ac:dyDescent="0.15">
      <c r="B110" s="90" t="s">
        <v>0</v>
      </c>
      <c r="C110" s="90"/>
      <c r="D110" s="96">
        <v>0</v>
      </c>
      <c r="E110" s="112"/>
      <c r="F110" s="113"/>
      <c r="G110" s="96">
        <v>0</v>
      </c>
      <c r="H110" s="113"/>
      <c r="I110" s="90"/>
      <c r="J110" s="96">
        <v>0</v>
      </c>
      <c r="K110" s="112"/>
    </row>
    <row r="111" spans="2:18" s="102" customFormat="1" ht="12" x14ac:dyDescent="0.15">
      <c r="B111" s="90" t="s">
        <v>20</v>
      </c>
      <c r="C111" s="90"/>
      <c r="D111" s="96">
        <v>0</v>
      </c>
      <c r="E111" s="112"/>
      <c r="F111" s="113"/>
      <c r="G111" s="96">
        <v>0</v>
      </c>
      <c r="H111" s="113"/>
      <c r="I111" s="90"/>
      <c r="J111" s="96">
        <v>0</v>
      </c>
      <c r="K111" s="112"/>
    </row>
    <row r="112" spans="2:18" s="102" customFormat="1" ht="12" x14ac:dyDescent="0.15">
      <c r="B112" s="90" t="s">
        <v>53</v>
      </c>
      <c r="C112" s="90"/>
      <c r="D112" s="96">
        <v>0</v>
      </c>
      <c r="E112" s="112"/>
      <c r="F112" s="113"/>
      <c r="G112" s="96">
        <v>0</v>
      </c>
      <c r="H112" s="113"/>
      <c r="I112" s="90"/>
      <c r="J112" s="96">
        <v>0</v>
      </c>
      <c r="K112" s="112"/>
    </row>
    <row r="113" spans="2:18" s="102" customFormat="1" ht="12" x14ac:dyDescent="0.15">
      <c r="B113" s="90" t="s">
        <v>28</v>
      </c>
      <c r="C113" s="90"/>
      <c r="D113" s="96">
        <v>0</v>
      </c>
      <c r="E113" s="112"/>
      <c r="F113" s="113"/>
      <c r="G113" s="96">
        <v>0</v>
      </c>
      <c r="H113" s="113"/>
      <c r="I113" s="90"/>
      <c r="J113" s="96">
        <v>0</v>
      </c>
      <c r="K113" s="112"/>
    </row>
    <row r="114" spans="2:18" s="102" customFormat="1" ht="12" x14ac:dyDescent="0.15">
      <c r="B114" s="90" t="s">
        <v>143</v>
      </c>
      <c r="C114" s="90"/>
      <c r="D114" s="96">
        <v>0</v>
      </c>
      <c r="E114" s="112"/>
      <c r="F114" s="113"/>
      <c r="G114" s="96">
        <v>0</v>
      </c>
      <c r="H114" s="113"/>
      <c r="I114" s="90"/>
      <c r="J114" s="96">
        <v>0</v>
      </c>
      <c r="K114" s="112"/>
    </row>
    <row r="115" spans="2:18" s="102" customFormat="1" ht="12" x14ac:dyDescent="0.15">
      <c r="B115" s="90" t="s">
        <v>54</v>
      </c>
      <c r="C115" s="90"/>
      <c r="D115" s="96">
        <v>0</v>
      </c>
      <c r="E115" s="112"/>
      <c r="F115" s="113"/>
      <c r="G115" s="96">
        <v>0</v>
      </c>
      <c r="H115" s="113"/>
      <c r="I115" s="90"/>
      <c r="J115" s="96">
        <v>0</v>
      </c>
      <c r="K115" s="112"/>
    </row>
    <row r="116" spans="2:18" s="102" customFormat="1" ht="12" x14ac:dyDescent="0.15">
      <c r="B116" s="97" t="s">
        <v>190</v>
      </c>
      <c r="C116" s="97"/>
      <c r="D116" s="111">
        <v>1</v>
      </c>
      <c r="E116" s="98"/>
      <c r="F116" s="100"/>
      <c r="G116" s="111">
        <v>0</v>
      </c>
      <c r="H116" s="100"/>
      <c r="I116" s="97"/>
      <c r="J116" s="111">
        <v>1</v>
      </c>
      <c r="K116" s="98"/>
    </row>
    <row r="117" spans="2:18" s="102" customFormat="1" ht="12" x14ac:dyDescent="0.15"/>
    <row r="118" spans="2:18" x14ac:dyDescent="0.15">
      <c r="B118" s="102"/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</row>
    <row r="119" spans="2:18" x14ac:dyDescent="0.15">
      <c r="B119" s="102"/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</row>
    <row r="120" spans="2:18" x14ac:dyDescent="0.15">
      <c r="B120" s="102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</row>
    <row r="121" spans="2:18" x14ac:dyDescent="0.15">
      <c r="B121" s="102"/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</row>
    <row r="122" spans="2:18" x14ac:dyDescent="0.15">
      <c r="B122" s="102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</row>
    <row r="123" spans="2:18" x14ac:dyDescent="0.15">
      <c r="B123" s="102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</row>
    <row r="124" spans="2:18" x14ac:dyDescent="0.15">
      <c r="B124" s="102"/>
      <c r="C124" s="102"/>
      <c r="D124" s="102"/>
      <c r="E124" s="103"/>
      <c r="F124" s="103"/>
      <c r="G124" s="103"/>
      <c r="H124" s="103"/>
      <c r="I124" s="103"/>
      <c r="J124" s="102"/>
      <c r="K124" s="102"/>
      <c r="L124" s="102"/>
      <c r="M124" s="102"/>
      <c r="N124" s="102"/>
      <c r="O124" s="102"/>
      <c r="P124" s="102"/>
      <c r="Q124" s="102"/>
      <c r="R124" s="102"/>
    </row>
    <row r="125" spans="2:18" x14ac:dyDescent="0.15">
      <c r="B125" s="102"/>
      <c r="C125" s="102"/>
      <c r="D125" s="102"/>
      <c r="E125" s="103"/>
      <c r="F125" s="103"/>
      <c r="G125" s="103"/>
      <c r="H125" s="103"/>
      <c r="I125" s="103"/>
      <c r="J125" s="102"/>
      <c r="K125" s="102"/>
      <c r="L125" s="102"/>
      <c r="M125" s="102"/>
      <c r="N125" s="102"/>
      <c r="O125" s="102"/>
      <c r="P125" s="102"/>
      <c r="Q125" s="102"/>
      <c r="R125" s="102"/>
    </row>
    <row r="126" spans="2:18" x14ac:dyDescent="0.15">
      <c r="B126" s="102"/>
      <c r="C126" s="102"/>
      <c r="D126" s="102"/>
      <c r="E126" s="103"/>
      <c r="F126" s="103"/>
      <c r="G126" s="103"/>
      <c r="H126" s="103"/>
      <c r="I126" s="103"/>
      <c r="J126" s="102"/>
      <c r="K126" s="102"/>
      <c r="L126" s="102"/>
      <c r="M126" s="102"/>
      <c r="N126" s="102"/>
      <c r="O126" s="102"/>
      <c r="P126" s="102"/>
      <c r="Q126" s="102"/>
      <c r="R126" s="102"/>
    </row>
    <row r="127" spans="2:18" x14ac:dyDescent="0.15">
      <c r="B127" s="102"/>
      <c r="C127" s="102"/>
      <c r="D127" s="102"/>
      <c r="E127" s="103"/>
      <c r="F127" s="103"/>
      <c r="G127" s="103"/>
      <c r="H127" s="103"/>
      <c r="I127" s="103"/>
      <c r="J127" s="102"/>
      <c r="K127" s="102"/>
      <c r="L127" s="102"/>
      <c r="M127" s="102"/>
      <c r="N127" s="102"/>
      <c r="O127" s="102"/>
      <c r="P127" s="102"/>
      <c r="Q127" s="102"/>
      <c r="R127" s="102"/>
    </row>
    <row r="128" spans="2:18" x14ac:dyDescent="0.15">
      <c r="B128" s="102"/>
      <c r="C128" s="102"/>
      <c r="D128" s="102"/>
      <c r="E128" s="103"/>
      <c r="F128" s="103"/>
      <c r="G128" s="103"/>
      <c r="H128" s="103"/>
      <c r="I128" s="103"/>
      <c r="J128" s="102"/>
      <c r="K128" s="102"/>
      <c r="L128" s="102"/>
      <c r="M128" s="102"/>
      <c r="N128" s="102"/>
      <c r="O128" s="102"/>
      <c r="P128" s="102"/>
      <c r="Q128" s="102"/>
      <c r="R128" s="102"/>
    </row>
  </sheetData>
  <mergeCells count="28">
    <mergeCell ref="C108:E108"/>
    <mergeCell ref="F108:H108"/>
    <mergeCell ref="I108:K108"/>
    <mergeCell ref="L24:N25"/>
    <mergeCell ref="O24:Q25"/>
    <mergeCell ref="C25:E25"/>
    <mergeCell ref="F25:H25"/>
    <mergeCell ref="I25:K25"/>
    <mergeCell ref="B103:B104"/>
    <mergeCell ref="C103:K103"/>
    <mergeCell ref="C104:E104"/>
    <mergeCell ref="F104:H104"/>
    <mergeCell ref="I104:K104"/>
    <mergeCell ref="B19:B20"/>
    <mergeCell ref="C19:K19"/>
    <mergeCell ref="C20:E20"/>
    <mergeCell ref="F20:H20"/>
    <mergeCell ref="I20:K20"/>
    <mergeCell ref="B24:B25"/>
    <mergeCell ref="C24:K24"/>
    <mergeCell ref="C4:E4"/>
    <mergeCell ref="F4:H4"/>
    <mergeCell ref="I4:K4"/>
    <mergeCell ref="B10:B11"/>
    <mergeCell ref="C10:K10"/>
    <mergeCell ref="C11:E11"/>
    <mergeCell ref="F11:H11"/>
    <mergeCell ref="I11:K11"/>
  </mergeCells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79" orientation="portrait" r:id="rId1"/>
  <headerFooter alignWithMargins="0"/>
  <rowBreaks count="1" manualBreakCount="1"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2"/>
  <sheetViews>
    <sheetView view="pageBreakPreview" zoomScaleNormal="100" zoomScaleSheetLayoutView="100" workbookViewId="0">
      <selection activeCell="D6" sqref="D6"/>
    </sheetView>
  </sheetViews>
  <sheetFormatPr defaultRowHeight="13.5" x14ac:dyDescent="0.15"/>
  <cols>
    <col min="1" max="1" width="27.625" style="62" customWidth="1"/>
    <col min="2" max="2" width="2.375" style="62" customWidth="1"/>
    <col min="3" max="3" width="11.25" style="62" customWidth="1"/>
    <col min="4" max="5" width="2.375" style="62" customWidth="1"/>
    <col min="6" max="6" width="9.625" style="62" customWidth="1"/>
    <col min="7" max="8" width="2.375" style="62" customWidth="1"/>
    <col min="9" max="9" width="11.375" style="62" customWidth="1"/>
    <col min="10" max="11" width="2.375" style="62" customWidth="1"/>
    <col min="12" max="12" width="11" style="62" customWidth="1"/>
    <col min="13" max="14" width="2.375" style="62" customWidth="1"/>
    <col min="15" max="15" width="10.875" style="62" customWidth="1"/>
    <col min="16" max="16" width="2.375" style="62" customWidth="1"/>
    <col min="17" max="16384" width="9" style="62"/>
  </cols>
  <sheetData>
    <row r="1" spans="1:16" x14ac:dyDescent="0.15">
      <c r="A1" s="102" t="s">
        <v>221</v>
      </c>
      <c r="B1" s="102"/>
      <c r="C1" s="102"/>
      <c r="D1" s="103"/>
      <c r="E1" s="103"/>
      <c r="F1" s="103"/>
      <c r="G1" s="103"/>
      <c r="H1" s="103"/>
      <c r="I1" s="102"/>
      <c r="J1" s="102"/>
      <c r="K1" s="102"/>
      <c r="L1" s="102"/>
      <c r="M1" s="102"/>
      <c r="O1" s="102"/>
      <c r="P1" s="102"/>
    </row>
    <row r="2" spans="1:16" x14ac:dyDescent="0.15">
      <c r="A2" s="102"/>
      <c r="B2" s="102"/>
      <c r="C2" s="102"/>
      <c r="D2" s="103"/>
      <c r="E2" s="103"/>
      <c r="F2" s="103"/>
      <c r="G2" s="103"/>
      <c r="H2" s="103"/>
      <c r="I2" s="102"/>
      <c r="J2" s="102"/>
      <c r="K2" s="102"/>
      <c r="L2" s="102"/>
      <c r="M2" s="102"/>
      <c r="N2" s="102"/>
      <c r="O2" s="102"/>
      <c r="P2" s="102"/>
    </row>
    <row r="3" spans="1:16" x14ac:dyDescent="0.15">
      <c r="A3" s="102" t="s">
        <v>222</v>
      </c>
      <c r="B3" s="102"/>
      <c r="C3" s="102"/>
      <c r="D3" s="103"/>
      <c r="E3" s="103"/>
      <c r="F3" s="103"/>
      <c r="G3" s="103"/>
      <c r="H3" s="103"/>
      <c r="I3" s="102"/>
      <c r="J3" s="102"/>
      <c r="K3" s="102"/>
      <c r="L3" s="102"/>
      <c r="M3" s="102"/>
      <c r="N3" s="102"/>
      <c r="O3" s="102"/>
      <c r="P3" s="102"/>
    </row>
    <row r="4" spans="1:16" x14ac:dyDescent="0.15">
      <c r="A4" s="104" t="s">
        <v>1</v>
      </c>
      <c r="B4" s="218" t="s">
        <v>3</v>
      </c>
      <c r="C4" s="219"/>
      <c r="D4" s="220"/>
      <c r="E4" s="207" t="s">
        <v>5</v>
      </c>
      <c r="F4" s="208"/>
      <c r="G4" s="209"/>
      <c r="H4" s="207" t="s">
        <v>6</v>
      </c>
      <c r="I4" s="208"/>
      <c r="J4" s="209"/>
      <c r="K4" s="102"/>
      <c r="L4" s="102"/>
      <c r="M4" s="102"/>
      <c r="N4" s="102"/>
      <c r="O4" s="102"/>
      <c r="P4" s="102"/>
    </row>
    <row r="5" spans="1:16" x14ac:dyDescent="0.15">
      <c r="A5" s="105" t="s">
        <v>9</v>
      </c>
      <c r="B5" s="105"/>
      <c r="C5" s="95">
        <v>9</v>
      </c>
      <c r="D5" s="109"/>
      <c r="E5" s="107"/>
      <c r="F5" s="95">
        <v>39</v>
      </c>
      <c r="G5" s="107"/>
      <c r="H5" s="105"/>
      <c r="I5" s="95">
        <f>SUM(C5,F5)</f>
        <v>48</v>
      </c>
      <c r="J5" s="106"/>
      <c r="K5" s="102"/>
      <c r="L5" s="102"/>
      <c r="M5" s="102"/>
      <c r="N5" s="102"/>
      <c r="O5" s="102"/>
      <c r="P5" s="102"/>
    </row>
    <row r="6" spans="1:16" x14ac:dyDescent="0.15">
      <c r="A6" s="108" t="s">
        <v>223</v>
      </c>
      <c r="B6" s="108"/>
      <c r="C6" s="101">
        <v>16</v>
      </c>
      <c r="D6" s="78"/>
      <c r="E6" s="110"/>
      <c r="F6" s="110">
        <v>125</v>
      </c>
      <c r="G6" s="110"/>
      <c r="H6" s="108"/>
      <c r="I6" s="95">
        <f t="shared" ref="I6:I7" si="0">SUM(C6,F6)</f>
        <v>141</v>
      </c>
      <c r="J6" s="109"/>
      <c r="K6" s="102"/>
      <c r="L6" s="102"/>
      <c r="M6" s="102"/>
      <c r="N6" s="102"/>
      <c r="O6" s="102"/>
      <c r="P6" s="102"/>
    </row>
    <row r="7" spans="1:16" x14ac:dyDescent="0.15">
      <c r="A7" s="97" t="s">
        <v>224</v>
      </c>
      <c r="B7" s="97"/>
      <c r="C7" s="111">
        <v>3692</v>
      </c>
      <c r="D7" s="78"/>
      <c r="E7" s="100"/>
      <c r="F7" s="145">
        <v>26598</v>
      </c>
      <c r="G7" s="100"/>
      <c r="H7" s="97"/>
      <c r="I7" s="101">
        <f t="shared" si="0"/>
        <v>30290</v>
      </c>
      <c r="J7" s="98"/>
      <c r="K7" s="102"/>
      <c r="L7" s="102"/>
      <c r="M7" s="102"/>
      <c r="N7" s="102"/>
      <c r="O7" s="102"/>
      <c r="P7" s="102"/>
    </row>
    <row r="8" spans="1:16" x14ac:dyDescent="0.15">
      <c r="A8" s="102"/>
      <c r="B8" s="102"/>
      <c r="C8" s="102"/>
      <c r="D8" s="103"/>
      <c r="E8" s="103"/>
      <c r="F8" s="103"/>
      <c r="G8" s="103"/>
      <c r="H8" s="103"/>
      <c r="I8" s="102"/>
      <c r="J8" s="102"/>
      <c r="K8" s="102"/>
      <c r="L8" s="102"/>
      <c r="M8" s="102"/>
      <c r="N8" s="102"/>
      <c r="O8" s="102"/>
      <c r="P8" s="102"/>
    </row>
    <row r="9" spans="1:16" x14ac:dyDescent="0.15">
      <c r="A9" s="102" t="s">
        <v>225</v>
      </c>
      <c r="B9" s="102"/>
      <c r="C9" s="102"/>
      <c r="D9" s="103"/>
      <c r="E9" s="103"/>
      <c r="F9" s="103"/>
      <c r="G9" s="103"/>
      <c r="H9" s="103"/>
      <c r="I9" s="102"/>
      <c r="J9" s="102"/>
      <c r="K9" s="102"/>
      <c r="L9" s="102"/>
      <c r="M9" s="102"/>
      <c r="N9" s="102"/>
      <c r="O9" s="102"/>
      <c r="P9" s="102"/>
    </row>
    <row r="10" spans="1:16" x14ac:dyDescent="0.15">
      <c r="A10" s="216" t="s">
        <v>1</v>
      </c>
      <c r="B10" s="218" t="s">
        <v>16</v>
      </c>
      <c r="C10" s="219"/>
      <c r="D10" s="219"/>
      <c r="E10" s="219"/>
      <c r="F10" s="219"/>
      <c r="G10" s="219"/>
      <c r="H10" s="219"/>
      <c r="I10" s="219"/>
      <c r="J10" s="220"/>
      <c r="K10" s="102"/>
      <c r="L10" s="102"/>
      <c r="M10" s="102"/>
      <c r="N10" s="102"/>
      <c r="O10" s="102"/>
      <c r="P10" s="102"/>
    </row>
    <row r="11" spans="1:16" x14ac:dyDescent="0.15">
      <c r="A11" s="217"/>
      <c r="B11" s="218" t="s">
        <v>3</v>
      </c>
      <c r="C11" s="219"/>
      <c r="D11" s="220"/>
      <c r="E11" s="207" t="s">
        <v>5</v>
      </c>
      <c r="F11" s="208"/>
      <c r="G11" s="209"/>
      <c r="H11" s="207" t="s">
        <v>6</v>
      </c>
      <c r="I11" s="208"/>
      <c r="J11" s="209"/>
      <c r="K11" s="102"/>
      <c r="L11" s="102"/>
      <c r="M11" s="102"/>
      <c r="N11" s="102"/>
      <c r="O11" s="102"/>
      <c r="P11" s="102"/>
    </row>
    <row r="12" spans="1:16" x14ac:dyDescent="0.15">
      <c r="A12" s="108" t="s">
        <v>226</v>
      </c>
      <c r="B12" s="108"/>
      <c r="C12" s="101">
        <v>1339638</v>
      </c>
      <c r="D12" s="67"/>
      <c r="E12" s="110"/>
      <c r="F12" s="123">
        <v>6420672</v>
      </c>
      <c r="G12" s="110"/>
      <c r="H12" s="108"/>
      <c r="I12" s="101">
        <f>SUM(C12,F12)</f>
        <v>7760310</v>
      </c>
      <c r="J12" s="109"/>
      <c r="K12" s="102"/>
      <c r="L12" s="102"/>
      <c r="M12" s="102"/>
      <c r="N12" s="102"/>
      <c r="O12" s="102"/>
      <c r="P12" s="102"/>
    </row>
    <row r="13" spans="1:16" x14ac:dyDescent="0.15">
      <c r="A13" s="90" t="s">
        <v>4</v>
      </c>
      <c r="B13" s="90"/>
      <c r="C13" s="96">
        <v>23074</v>
      </c>
      <c r="D13" s="84"/>
      <c r="E13" s="113"/>
      <c r="F13" s="113">
        <v>741</v>
      </c>
      <c r="G13" s="113"/>
      <c r="H13" s="90"/>
      <c r="I13" s="96">
        <f t="shared" ref="I13:I14" si="1">SUM(C13,F13)</f>
        <v>23815</v>
      </c>
      <c r="J13" s="112"/>
      <c r="K13" s="102"/>
      <c r="L13" s="102"/>
      <c r="M13" s="102"/>
      <c r="N13" s="102"/>
      <c r="O13" s="102"/>
      <c r="P13" s="102"/>
    </row>
    <row r="14" spans="1:16" x14ac:dyDescent="0.15">
      <c r="A14" s="90" t="s">
        <v>227</v>
      </c>
      <c r="B14" s="90" t="s">
        <v>228</v>
      </c>
      <c r="C14" s="96">
        <v>18811</v>
      </c>
      <c r="D14" s="112" t="s">
        <v>24</v>
      </c>
      <c r="E14" s="113" t="s">
        <v>228</v>
      </c>
      <c r="F14" s="113">
        <v>0</v>
      </c>
      <c r="G14" s="113" t="s">
        <v>24</v>
      </c>
      <c r="H14" s="90" t="s">
        <v>21</v>
      </c>
      <c r="I14" s="96">
        <f t="shared" si="1"/>
        <v>18811</v>
      </c>
      <c r="J14" s="112" t="s">
        <v>24</v>
      </c>
      <c r="K14" s="102"/>
      <c r="L14" s="102"/>
      <c r="M14" s="102"/>
      <c r="N14" s="102"/>
      <c r="O14" s="102"/>
      <c r="P14" s="102"/>
    </row>
    <row r="15" spans="1:16" x14ac:dyDescent="0.15">
      <c r="A15" s="108" t="s">
        <v>6</v>
      </c>
      <c r="B15" s="108"/>
      <c r="C15" s="101">
        <v>1362712</v>
      </c>
      <c r="D15" s="67"/>
      <c r="E15" s="108"/>
      <c r="F15" s="123">
        <v>6421413</v>
      </c>
      <c r="G15" s="124"/>
      <c r="H15" s="108"/>
      <c r="I15" s="101">
        <f>SUM(C15,F15)</f>
        <v>7784125</v>
      </c>
      <c r="J15" s="109"/>
      <c r="K15" s="102"/>
      <c r="L15" s="102"/>
      <c r="M15" s="102"/>
      <c r="N15" s="102"/>
      <c r="O15" s="102"/>
      <c r="P15" s="102"/>
    </row>
    <row r="16" spans="1:16" x14ac:dyDescent="0.15">
      <c r="A16" s="102"/>
      <c r="B16" s="102"/>
      <c r="C16" s="102"/>
      <c r="D16" s="103"/>
      <c r="E16" s="103"/>
      <c r="F16" s="103"/>
      <c r="G16" s="103"/>
      <c r="H16" s="103"/>
      <c r="I16" s="102"/>
      <c r="J16" s="102"/>
      <c r="K16" s="102"/>
      <c r="L16" s="102"/>
      <c r="M16" s="102"/>
      <c r="N16" s="102"/>
      <c r="O16" s="102"/>
      <c r="P16" s="102"/>
    </row>
    <row r="17" spans="1:16" x14ac:dyDescent="0.15">
      <c r="A17" s="102" t="s">
        <v>229</v>
      </c>
      <c r="B17" s="102"/>
      <c r="C17" s="102"/>
      <c r="D17" s="103"/>
      <c r="E17" s="103"/>
      <c r="F17" s="103"/>
      <c r="G17" s="103"/>
      <c r="H17" s="103"/>
      <c r="I17" s="102"/>
      <c r="J17" s="102"/>
      <c r="K17" s="102"/>
      <c r="L17" s="102"/>
      <c r="M17" s="102"/>
      <c r="N17" s="102"/>
      <c r="O17" s="102"/>
      <c r="P17" s="102"/>
    </row>
    <row r="18" spans="1:16" x14ac:dyDescent="0.15">
      <c r="A18" s="216" t="s">
        <v>230</v>
      </c>
      <c r="B18" s="207" t="s">
        <v>231</v>
      </c>
      <c r="C18" s="208"/>
      <c r="D18" s="208"/>
      <c r="E18" s="208"/>
      <c r="F18" s="208"/>
      <c r="G18" s="208"/>
      <c r="H18" s="208"/>
      <c r="I18" s="208"/>
      <c r="J18" s="209"/>
      <c r="K18" s="102"/>
      <c r="L18" s="102"/>
      <c r="M18" s="102"/>
      <c r="N18" s="102"/>
      <c r="O18" s="102"/>
      <c r="P18" s="102"/>
    </row>
    <row r="19" spans="1:16" x14ac:dyDescent="0.15">
      <c r="A19" s="217"/>
      <c r="B19" s="207" t="s">
        <v>3</v>
      </c>
      <c r="C19" s="208"/>
      <c r="D19" s="209"/>
      <c r="E19" s="218" t="s">
        <v>5</v>
      </c>
      <c r="F19" s="219"/>
      <c r="G19" s="220"/>
      <c r="H19" s="218" t="s">
        <v>6</v>
      </c>
      <c r="I19" s="219"/>
      <c r="J19" s="220"/>
      <c r="K19" s="102"/>
      <c r="L19" s="102"/>
      <c r="M19" s="102"/>
      <c r="N19" s="102"/>
      <c r="O19" s="102"/>
      <c r="P19" s="102"/>
    </row>
    <row r="20" spans="1:16" x14ac:dyDescent="0.15">
      <c r="A20" s="105" t="s">
        <v>232</v>
      </c>
      <c r="B20" s="105"/>
      <c r="C20" s="125">
        <v>0.71111111111111114</v>
      </c>
      <c r="D20" s="126"/>
      <c r="E20" s="127"/>
      <c r="F20" s="125">
        <v>0.58139534883720934</v>
      </c>
      <c r="G20" s="128"/>
      <c r="H20" s="129"/>
      <c r="I20" s="232">
        <f>SUM(C20,F20)/2</f>
        <v>0.64625322997416024</v>
      </c>
      <c r="J20" s="106"/>
      <c r="K20" s="102"/>
      <c r="L20" s="102"/>
      <c r="M20" s="102"/>
      <c r="N20" s="102"/>
      <c r="O20" s="102"/>
      <c r="P20" s="102"/>
    </row>
    <row r="21" spans="1:16" x14ac:dyDescent="0.15">
      <c r="A21" s="108" t="s">
        <v>233</v>
      </c>
      <c r="B21" s="108"/>
      <c r="C21" s="130">
        <v>0.62222222222222223</v>
      </c>
      <c r="D21" s="131"/>
      <c r="E21" s="132"/>
      <c r="F21" s="130">
        <v>5.1162790697674418E-2</v>
      </c>
      <c r="G21" s="133"/>
      <c r="H21" s="134"/>
      <c r="I21" s="232">
        <f t="shared" ref="I21:I25" si="2">SUM(C21,F21)/2</f>
        <v>0.3366925064599483</v>
      </c>
      <c r="J21" s="109"/>
      <c r="K21" s="102"/>
      <c r="L21" s="102"/>
      <c r="M21" s="102"/>
      <c r="N21" s="102"/>
      <c r="O21" s="102"/>
      <c r="P21" s="102"/>
    </row>
    <row r="22" spans="1:16" x14ac:dyDescent="0.15">
      <c r="A22" s="90" t="s">
        <v>234</v>
      </c>
      <c r="B22" s="90"/>
      <c r="C22" s="130">
        <v>1.0888888888888888</v>
      </c>
      <c r="D22" s="131"/>
      <c r="E22" s="132"/>
      <c r="F22" s="130">
        <v>4.4186046511627906</v>
      </c>
      <c r="G22" s="135"/>
      <c r="H22" s="136"/>
      <c r="I22" s="232">
        <f t="shared" si="2"/>
        <v>2.7537467700258396</v>
      </c>
      <c r="J22" s="112"/>
      <c r="K22" s="102"/>
      <c r="L22" s="102"/>
      <c r="M22" s="102"/>
      <c r="N22" s="102"/>
      <c r="O22" s="102"/>
      <c r="P22" s="102"/>
    </row>
    <row r="23" spans="1:16" x14ac:dyDescent="0.15">
      <c r="A23" s="108" t="s">
        <v>235</v>
      </c>
      <c r="B23" s="108"/>
      <c r="C23" s="130">
        <v>1.7555555555555558</v>
      </c>
      <c r="D23" s="131"/>
      <c r="E23" s="132"/>
      <c r="F23" s="130">
        <v>1.5</v>
      </c>
      <c r="G23" s="128"/>
      <c r="H23" s="134"/>
      <c r="I23" s="232">
        <f t="shared" si="2"/>
        <v>1.6277777777777778</v>
      </c>
      <c r="J23" s="109"/>
      <c r="K23" s="102"/>
      <c r="L23" s="102"/>
      <c r="M23" s="102"/>
      <c r="N23" s="102"/>
      <c r="O23" s="102"/>
      <c r="P23" s="102"/>
    </row>
    <row r="24" spans="1:16" x14ac:dyDescent="0.15">
      <c r="A24" s="90" t="s">
        <v>236</v>
      </c>
      <c r="B24" s="90"/>
      <c r="C24" s="130">
        <v>0</v>
      </c>
      <c r="D24" s="131"/>
      <c r="E24" s="132"/>
      <c r="F24" s="130">
        <v>2.3255813953488376E-3</v>
      </c>
      <c r="G24" s="135"/>
      <c r="H24" s="136"/>
      <c r="I24" s="232">
        <f t="shared" si="2"/>
        <v>1.1627906976744188E-3</v>
      </c>
      <c r="J24" s="112"/>
      <c r="K24" s="102"/>
      <c r="L24" s="102"/>
      <c r="M24" s="102"/>
      <c r="N24" s="102"/>
      <c r="O24" s="102"/>
      <c r="P24" s="102"/>
    </row>
    <row r="25" spans="1:16" x14ac:dyDescent="0.15">
      <c r="A25" s="108" t="s">
        <v>237</v>
      </c>
      <c r="B25" s="108"/>
      <c r="C25" s="130">
        <v>95.822222222222223</v>
      </c>
      <c r="D25" s="131"/>
      <c r="E25" s="132"/>
      <c r="F25" s="130">
        <v>93.446511627906972</v>
      </c>
      <c r="G25" s="128"/>
      <c r="H25" s="134"/>
      <c r="I25" s="233">
        <f t="shared" si="2"/>
        <v>94.634366925064597</v>
      </c>
      <c r="J25" s="109"/>
      <c r="K25" s="102"/>
      <c r="L25" s="102"/>
      <c r="M25" s="102"/>
      <c r="N25" s="102"/>
      <c r="O25" s="102"/>
      <c r="P25" s="102"/>
    </row>
    <row r="26" spans="1:16" x14ac:dyDescent="0.15">
      <c r="A26" s="137" t="s">
        <v>6</v>
      </c>
      <c r="B26" s="97"/>
      <c r="C26" s="130">
        <v>100</v>
      </c>
      <c r="D26" s="131"/>
      <c r="E26" s="132"/>
      <c r="F26" s="130">
        <v>100</v>
      </c>
      <c r="G26" s="133"/>
      <c r="H26" s="138"/>
      <c r="I26" s="234">
        <f t="shared" ref="I26" si="3">SUM(I20:I25)</f>
        <v>100</v>
      </c>
      <c r="J26" s="98"/>
      <c r="K26" s="102"/>
      <c r="L26" s="102"/>
      <c r="M26" s="102"/>
      <c r="N26" s="102"/>
      <c r="O26" s="102"/>
      <c r="P26" s="102"/>
    </row>
    <row r="27" spans="1:16" x14ac:dyDescent="0.15">
      <c r="A27" s="102"/>
      <c r="B27" s="102"/>
      <c r="C27" s="102"/>
      <c r="D27" s="103"/>
      <c r="E27" s="103"/>
      <c r="F27" s="103"/>
      <c r="G27" s="103"/>
      <c r="H27" s="103"/>
      <c r="I27" s="102"/>
      <c r="J27" s="102"/>
      <c r="K27" s="102"/>
      <c r="L27" s="102"/>
      <c r="M27" s="102"/>
      <c r="N27" s="102"/>
      <c r="O27" s="102"/>
      <c r="P27" s="102"/>
    </row>
    <row r="28" spans="1:16" x14ac:dyDescent="0.15">
      <c r="A28" s="102" t="s">
        <v>238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</row>
    <row r="29" spans="1:16" x14ac:dyDescent="0.15">
      <c r="A29" s="216" t="s">
        <v>1</v>
      </c>
      <c r="B29" s="207" t="s">
        <v>16</v>
      </c>
      <c r="C29" s="208"/>
      <c r="D29" s="208"/>
      <c r="E29" s="208"/>
      <c r="F29" s="208"/>
      <c r="G29" s="208"/>
      <c r="H29" s="208"/>
      <c r="I29" s="208"/>
      <c r="J29" s="209"/>
      <c r="K29" s="102"/>
      <c r="L29" s="102"/>
      <c r="M29" s="102"/>
      <c r="N29" s="102"/>
      <c r="O29" s="102"/>
      <c r="P29" s="102"/>
    </row>
    <row r="30" spans="1:16" x14ac:dyDescent="0.15">
      <c r="A30" s="217"/>
      <c r="B30" s="207" t="s">
        <v>3</v>
      </c>
      <c r="C30" s="208"/>
      <c r="D30" s="209"/>
      <c r="E30" s="218" t="s">
        <v>5</v>
      </c>
      <c r="F30" s="219"/>
      <c r="G30" s="220"/>
      <c r="H30" s="218" t="s">
        <v>6</v>
      </c>
      <c r="I30" s="219"/>
      <c r="J30" s="220"/>
      <c r="K30" s="102"/>
      <c r="L30" s="102"/>
      <c r="M30" s="102"/>
      <c r="N30" s="102"/>
      <c r="O30" s="102"/>
      <c r="P30" s="102"/>
    </row>
    <row r="31" spans="1:16" x14ac:dyDescent="0.15">
      <c r="A31" s="108" t="s">
        <v>123</v>
      </c>
      <c r="B31" s="108"/>
      <c r="C31" s="101">
        <v>1554155</v>
      </c>
      <c r="D31" s="67"/>
      <c r="E31" s="108"/>
      <c r="F31" s="123">
        <v>3812501</v>
      </c>
      <c r="G31" s="109"/>
      <c r="H31" s="110"/>
      <c r="I31" s="101">
        <v>5366656</v>
      </c>
      <c r="J31" s="109"/>
      <c r="K31" s="102"/>
      <c r="L31" s="102"/>
      <c r="M31" s="102"/>
      <c r="N31" s="102"/>
      <c r="O31" s="102"/>
      <c r="P31" s="102"/>
    </row>
    <row r="32" spans="1:16" x14ac:dyDescent="0.15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 x14ac:dyDescent="0.15">
      <c r="A33" s="102" t="s">
        <v>239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x14ac:dyDescent="0.15">
      <c r="A34" s="216" t="s">
        <v>1</v>
      </c>
      <c r="B34" s="207" t="s">
        <v>16</v>
      </c>
      <c r="C34" s="208"/>
      <c r="D34" s="208"/>
      <c r="E34" s="208"/>
      <c r="F34" s="208"/>
      <c r="G34" s="208"/>
      <c r="H34" s="208"/>
      <c r="I34" s="208"/>
      <c r="J34" s="208"/>
      <c r="K34" s="210" t="s">
        <v>201</v>
      </c>
      <c r="L34" s="211"/>
      <c r="M34" s="212"/>
      <c r="N34" s="210" t="s">
        <v>202</v>
      </c>
      <c r="O34" s="211"/>
      <c r="P34" s="212"/>
    </row>
    <row r="35" spans="1:16" ht="13.5" customHeight="1" x14ac:dyDescent="0.15">
      <c r="A35" s="217"/>
      <c r="B35" s="221" t="s">
        <v>3</v>
      </c>
      <c r="C35" s="211"/>
      <c r="D35" s="211"/>
      <c r="E35" s="222" t="s">
        <v>5</v>
      </c>
      <c r="F35" s="223"/>
      <c r="G35" s="224"/>
      <c r="H35" s="223" t="s">
        <v>6</v>
      </c>
      <c r="I35" s="223"/>
      <c r="J35" s="224"/>
      <c r="K35" s="213"/>
      <c r="L35" s="214"/>
      <c r="M35" s="215"/>
      <c r="N35" s="213"/>
      <c r="O35" s="214"/>
      <c r="P35" s="215"/>
    </row>
    <row r="36" spans="1:16" x14ac:dyDescent="0.15">
      <c r="A36" s="105" t="s">
        <v>26</v>
      </c>
      <c r="B36" s="108"/>
      <c r="C36" s="101">
        <v>267877</v>
      </c>
      <c r="D36" s="79"/>
      <c r="E36" s="108"/>
      <c r="F36" s="123">
        <v>809260</v>
      </c>
      <c r="G36" s="109"/>
      <c r="H36" s="110"/>
      <c r="I36" s="101">
        <f>SUM(C36,F36)</f>
        <v>1077137</v>
      </c>
      <c r="J36" s="109"/>
      <c r="K36" s="107"/>
      <c r="L36" s="139">
        <f>I36/$I$31</f>
        <v>0.20070915668900707</v>
      </c>
      <c r="M36" s="107"/>
      <c r="N36" s="105"/>
      <c r="O36" s="140">
        <f>I36/$I$15</f>
        <v>0.1383761180607968</v>
      </c>
      <c r="P36" s="106"/>
    </row>
    <row r="37" spans="1:16" x14ac:dyDescent="0.15">
      <c r="A37" s="108" t="s">
        <v>27</v>
      </c>
      <c r="B37" s="108"/>
      <c r="C37" s="101">
        <v>33797</v>
      </c>
      <c r="D37" s="79"/>
      <c r="E37" s="108"/>
      <c r="F37" s="123">
        <v>46086</v>
      </c>
      <c r="G37" s="109"/>
      <c r="H37" s="110"/>
      <c r="I37" s="101">
        <f t="shared" ref="I37:I100" si="4">SUM(C37,F37)</f>
        <v>79883</v>
      </c>
      <c r="J37" s="109"/>
      <c r="K37" s="110"/>
      <c r="L37" s="139">
        <f t="shared" ref="L37:L100" si="5">I37/$I$31</f>
        <v>1.4885060641114318E-2</v>
      </c>
      <c r="M37" s="107"/>
      <c r="N37" s="105"/>
      <c r="O37" s="140">
        <f t="shared" ref="O37:O100" si="6">I37/$I$15</f>
        <v>1.0262296661474475E-2</v>
      </c>
      <c r="P37" s="109"/>
    </row>
    <row r="38" spans="1:16" x14ac:dyDescent="0.15">
      <c r="A38" s="90" t="s">
        <v>30</v>
      </c>
      <c r="B38" s="108"/>
      <c r="C38" s="101">
        <v>3440</v>
      </c>
      <c r="D38" s="79"/>
      <c r="E38" s="108"/>
      <c r="F38" s="123">
        <v>4074</v>
      </c>
      <c r="G38" s="109"/>
      <c r="H38" s="110"/>
      <c r="I38" s="101">
        <f t="shared" si="4"/>
        <v>7514</v>
      </c>
      <c r="J38" s="109"/>
      <c r="K38" s="113"/>
      <c r="L38" s="139">
        <f t="shared" si="5"/>
        <v>1.4001270064636154E-3</v>
      </c>
      <c r="M38" s="107"/>
      <c r="N38" s="105"/>
      <c r="O38" s="140">
        <f t="shared" si="6"/>
        <v>9.6529796219870575E-4</v>
      </c>
      <c r="P38" s="112"/>
    </row>
    <row r="39" spans="1:16" x14ac:dyDescent="0.15">
      <c r="A39" s="108" t="s">
        <v>23</v>
      </c>
      <c r="B39" s="108"/>
      <c r="C39" s="101">
        <v>7019</v>
      </c>
      <c r="D39" s="79"/>
      <c r="E39" s="108"/>
      <c r="F39" s="123">
        <v>131271</v>
      </c>
      <c r="G39" s="109"/>
      <c r="H39" s="110"/>
      <c r="I39" s="101">
        <f t="shared" si="4"/>
        <v>138290</v>
      </c>
      <c r="J39" s="109"/>
      <c r="K39" s="110"/>
      <c r="L39" s="139">
        <f t="shared" si="5"/>
        <v>2.5768374198010827E-2</v>
      </c>
      <c r="M39" s="107"/>
      <c r="N39" s="105"/>
      <c r="O39" s="140">
        <f t="shared" si="6"/>
        <v>1.7765644821993481E-2</v>
      </c>
      <c r="P39" s="109"/>
    </row>
    <row r="40" spans="1:16" x14ac:dyDescent="0.15">
      <c r="A40" s="90" t="s">
        <v>32</v>
      </c>
      <c r="B40" s="108"/>
      <c r="C40" s="101">
        <v>86706</v>
      </c>
      <c r="D40" s="79"/>
      <c r="E40" s="108"/>
      <c r="F40" s="123">
        <v>979</v>
      </c>
      <c r="G40" s="109"/>
      <c r="H40" s="110"/>
      <c r="I40" s="101">
        <f t="shared" si="4"/>
        <v>87685</v>
      </c>
      <c r="J40" s="109"/>
      <c r="K40" s="113"/>
      <c r="L40" s="139">
        <f t="shared" si="5"/>
        <v>1.633885235051399E-2</v>
      </c>
      <c r="M40" s="107"/>
      <c r="N40" s="105"/>
      <c r="O40" s="140">
        <f t="shared" si="6"/>
        <v>1.1264593001782473E-2</v>
      </c>
      <c r="P40" s="112"/>
    </row>
    <row r="41" spans="1:16" x14ac:dyDescent="0.15">
      <c r="A41" s="108" t="s">
        <v>124</v>
      </c>
      <c r="B41" s="108"/>
      <c r="C41" s="101">
        <v>4249</v>
      </c>
      <c r="D41" s="79"/>
      <c r="E41" s="108"/>
      <c r="F41" s="123">
        <v>11700</v>
      </c>
      <c r="G41" s="109"/>
      <c r="H41" s="110"/>
      <c r="I41" s="101">
        <f t="shared" si="4"/>
        <v>15949</v>
      </c>
      <c r="J41" s="109"/>
      <c r="K41" s="107"/>
      <c r="L41" s="139">
        <f t="shared" si="5"/>
        <v>2.9718692608581582E-3</v>
      </c>
      <c r="M41" s="107"/>
      <c r="N41" s="105"/>
      <c r="O41" s="140">
        <f t="shared" si="6"/>
        <v>2.0489136543927547E-3</v>
      </c>
      <c r="P41" s="106"/>
    </row>
    <row r="42" spans="1:16" x14ac:dyDescent="0.15">
      <c r="A42" s="90" t="s">
        <v>33</v>
      </c>
      <c r="B42" s="105"/>
      <c r="C42" s="95">
        <v>114359</v>
      </c>
      <c r="D42" s="68"/>
      <c r="E42" s="105"/>
      <c r="F42" s="141">
        <v>382818</v>
      </c>
      <c r="G42" s="106"/>
      <c r="H42" s="107"/>
      <c r="I42" s="95">
        <f t="shared" si="4"/>
        <v>497177</v>
      </c>
      <c r="J42" s="107"/>
      <c r="K42" s="105"/>
      <c r="L42" s="139">
        <f t="shared" si="5"/>
        <v>9.264186115152527E-2</v>
      </c>
      <c r="M42" s="106"/>
      <c r="N42" s="105"/>
      <c r="O42" s="140">
        <f t="shared" si="6"/>
        <v>6.3870634143208135E-2</v>
      </c>
      <c r="P42" s="106"/>
    </row>
    <row r="43" spans="1:16" x14ac:dyDescent="0.15">
      <c r="A43" s="90" t="s">
        <v>144</v>
      </c>
      <c r="B43" s="90"/>
      <c r="C43" s="96">
        <v>5626</v>
      </c>
      <c r="D43" s="83"/>
      <c r="E43" s="90"/>
      <c r="F43" s="142">
        <v>18782.771779091632</v>
      </c>
      <c r="G43" s="112"/>
      <c r="H43" s="113"/>
      <c r="I43" s="96">
        <f t="shared" si="4"/>
        <v>24408.771779091632</v>
      </c>
      <c r="J43" s="113"/>
      <c r="K43" s="90"/>
      <c r="L43" s="143">
        <f t="shared" si="5"/>
        <v>4.5482273838851669E-3</v>
      </c>
      <c r="M43" s="112"/>
      <c r="N43" s="90"/>
      <c r="O43" s="120">
        <f t="shared" si="6"/>
        <v>3.1357116925912203E-3</v>
      </c>
      <c r="P43" s="112"/>
    </row>
    <row r="44" spans="1:16" x14ac:dyDescent="0.15">
      <c r="A44" s="90" t="s">
        <v>145</v>
      </c>
      <c r="B44" s="90"/>
      <c r="C44" s="96">
        <v>3099</v>
      </c>
      <c r="D44" s="83"/>
      <c r="E44" s="90"/>
      <c r="F44" s="142">
        <v>6231.2650805112544</v>
      </c>
      <c r="G44" s="112"/>
      <c r="H44" s="113"/>
      <c r="I44" s="96">
        <f t="shared" si="4"/>
        <v>9330.2650805112535</v>
      </c>
      <c r="J44" s="113"/>
      <c r="K44" s="90"/>
      <c r="L44" s="143">
        <f t="shared" si="5"/>
        <v>1.7385621661815576E-3</v>
      </c>
      <c r="M44" s="112"/>
      <c r="N44" s="90"/>
      <c r="O44" s="120">
        <f t="shared" si="6"/>
        <v>1.1986273448218333E-3</v>
      </c>
      <c r="P44" s="112"/>
    </row>
    <row r="45" spans="1:16" x14ac:dyDescent="0.15">
      <c r="A45" s="90" t="s">
        <v>146</v>
      </c>
      <c r="B45" s="90"/>
      <c r="C45" s="96">
        <v>103906</v>
      </c>
      <c r="D45" s="83"/>
      <c r="E45" s="90"/>
      <c r="F45" s="142">
        <v>354166</v>
      </c>
      <c r="G45" s="112"/>
      <c r="H45" s="113"/>
      <c r="I45" s="96">
        <f t="shared" si="4"/>
        <v>458072</v>
      </c>
      <c r="J45" s="113"/>
      <c r="K45" s="90"/>
      <c r="L45" s="143">
        <f t="shared" si="5"/>
        <v>8.5355200705988982E-2</v>
      </c>
      <c r="M45" s="112"/>
      <c r="N45" s="90"/>
      <c r="O45" s="120">
        <f t="shared" si="6"/>
        <v>5.88469481155557E-2</v>
      </c>
      <c r="P45" s="112"/>
    </row>
    <row r="46" spans="1:16" x14ac:dyDescent="0.15">
      <c r="A46" s="90" t="s">
        <v>147</v>
      </c>
      <c r="B46" s="90"/>
      <c r="C46" s="96">
        <v>48</v>
      </c>
      <c r="D46" s="83"/>
      <c r="E46" s="90"/>
      <c r="F46" s="142">
        <v>1778.0503997155622</v>
      </c>
      <c r="G46" s="112"/>
      <c r="H46" s="113"/>
      <c r="I46" s="96">
        <f t="shared" si="4"/>
        <v>1826.0503997155622</v>
      </c>
      <c r="J46" s="113"/>
      <c r="K46" s="90"/>
      <c r="L46" s="143">
        <f t="shared" si="5"/>
        <v>3.4025851474653161E-4</v>
      </c>
      <c r="M46" s="112"/>
      <c r="N46" s="90"/>
      <c r="O46" s="120">
        <f t="shared" si="6"/>
        <v>2.3458646921979828E-4</v>
      </c>
      <c r="P46" s="112"/>
    </row>
    <row r="47" spans="1:16" x14ac:dyDescent="0.15">
      <c r="A47" s="90" t="s">
        <v>148</v>
      </c>
      <c r="B47" s="90"/>
      <c r="C47" s="96">
        <v>147</v>
      </c>
      <c r="D47" s="83"/>
      <c r="E47" s="90"/>
      <c r="F47" s="142">
        <v>629.12504627610247</v>
      </c>
      <c r="G47" s="112"/>
      <c r="H47" s="113"/>
      <c r="I47" s="96">
        <f t="shared" si="4"/>
        <v>776.12504627610247</v>
      </c>
      <c r="J47" s="113"/>
      <c r="K47" s="90"/>
      <c r="L47" s="143">
        <f t="shared" si="5"/>
        <v>1.446198612834701E-4</v>
      </c>
      <c r="M47" s="112"/>
      <c r="N47" s="90"/>
      <c r="O47" s="120">
        <f t="shared" si="6"/>
        <v>9.970613861880461E-5</v>
      </c>
      <c r="P47" s="112"/>
    </row>
    <row r="48" spans="1:16" x14ac:dyDescent="0.15">
      <c r="A48" s="144" t="s">
        <v>240</v>
      </c>
      <c r="B48" s="90"/>
      <c r="C48" s="96">
        <v>1533</v>
      </c>
      <c r="D48" s="83"/>
      <c r="E48" s="90"/>
      <c r="F48" s="142">
        <v>1230.4109207936399</v>
      </c>
      <c r="G48" s="112"/>
      <c r="H48" s="113"/>
      <c r="I48" s="96">
        <f t="shared" si="4"/>
        <v>2763.4109207936399</v>
      </c>
      <c r="J48" s="113"/>
      <c r="K48" s="90"/>
      <c r="L48" s="143">
        <f t="shared" si="5"/>
        <v>5.149223130369526E-4</v>
      </c>
      <c r="M48" s="112"/>
      <c r="N48" s="90"/>
      <c r="O48" s="120">
        <f t="shared" si="6"/>
        <v>3.5500597957941837E-4</v>
      </c>
      <c r="P48" s="112"/>
    </row>
    <row r="49" spans="1:16" x14ac:dyDescent="0.15">
      <c r="A49" s="90" t="s">
        <v>34</v>
      </c>
      <c r="B49" s="105"/>
      <c r="C49" s="95">
        <v>7974</v>
      </c>
      <c r="D49" s="68"/>
      <c r="E49" s="105"/>
      <c r="F49" s="141">
        <v>19953</v>
      </c>
      <c r="G49" s="106"/>
      <c r="H49" s="107"/>
      <c r="I49" s="95">
        <f t="shared" si="4"/>
        <v>27927</v>
      </c>
      <c r="J49" s="107"/>
      <c r="K49" s="105"/>
      <c r="L49" s="139">
        <f t="shared" si="5"/>
        <v>5.2037991628306338E-3</v>
      </c>
      <c r="M49" s="106"/>
      <c r="N49" s="105"/>
      <c r="O49" s="140">
        <f t="shared" si="6"/>
        <v>3.5876864772855011E-3</v>
      </c>
      <c r="P49" s="106"/>
    </row>
    <row r="50" spans="1:16" x14ac:dyDescent="0.15">
      <c r="A50" s="90" t="s">
        <v>39</v>
      </c>
      <c r="B50" s="90"/>
      <c r="C50" s="96">
        <v>213</v>
      </c>
      <c r="D50" s="83"/>
      <c r="E50" s="90"/>
      <c r="F50" s="142">
        <v>1002.9477156120206</v>
      </c>
      <c r="G50" s="112"/>
      <c r="H50" s="113"/>
      <c r="I50" s="96">
        <f t="shared" si="4"/>
        <v>1215.9477156120206</v>
      </c>
      <c r="J50" s="113"/>
      <c r="K50" s="90"/>
      <c r="L50" s="143">
        <f t="shared" si="5"/>
        <v>2.2657455883366115E-4</v>
      </c>
      <c r="M50" s="112"/>
      <c r="N50" s="90"/>
      <c r="O50" s="120">
        <f t="shared" si="6"/>
        <v>1.562086574421686E-4</v>
      </c>
      <c r="P50" s="112"/>
    </row>
    <row r="51" spans="1:16" x14ac:dyDescent="0.15">
      <c r="A51" s="90" t="s">
        <v>40</v>
      </c>
      <c r="B51" s="90"/>
      <c r="C51" s="96">
        <v>3062</v>
      </c>
      <c r="D51" s="83"/>
      <c r="E51" s="90"/>
      <c r="F51" s="142">
        <v>10053.299780112387</v>
      </c>
      <c r="G51" s="112"/>
      <c r="H51" s="113"/>
      <c r="I51" s="96">
        <f t="shared" si="4"/>
        <v>13115.299780112387</v>
      </c>
      <c r="J51" s="113"/>
      <c r="K51" s="90"/>
      <c r="L51" s="143">
        <f t="shared" si="5"/>
        <v>2.4438495368647416E-3</v>
      </c>
      <c r="M51" s="112"/>
      <c r="N51" s="90"/>
      <c r="O51" s="120">
        <f t="shared" si="6"/>
        <v>1.6848778481990446E-3</v>
      </c>
      <c r="P51" s="112"/>
    </row>
    <row r="52" spans="1:16" x14ac:dyDescent="0.15">
      <c r="A52" s="90" t="s">
        <v>11</v>
      </c>
      <c r="B52" s="90"/>
      <c r="C52" s="96">
        <v>101</v>
      </c>
      <c r="D52" s="83"/>
      <c r="E52" s="90"/>
      <c r="F52" s="142">
        <v>1611.7478622037625</v>
      </c>
      <c r="G52" s="112"/>
      <c r="H52" s="113"/>
      <c r="I52" s="96">
        <f t="shared" si="4"/>
        <v>1712.7478622037625</v>
      </c>
      <c r="J52" s="113"/>
      <c r="K52" s="90"/>
      <c r="L52" s="143">
        <f t="shared" si="5"/>
        <v>3.1914619871364262E-4</v>
      </c>
      <c r="M52" s="112"/>
      <c r="N52" s="90"/>
      <c r="O52" s="120">
        <f t="shared" si="6"/>
        <v>2.2003087851284024E-4</v>
      </c>
      <c r="P52" s="112"/>
    </row>
    <row r="53" spans="1:16" x14ac:dyDescent="0.15">
      <c r="A53" s="90" t="s">
        <v>41</v>
      </c>
      <c r="B53" s="90"/>
      <c r="C53" s="96">
        <v>3099</v>
      </c>
      <c r="D53" s="83"/>
      <c r="E53" s="90"/>
      <c r="F53" s="142">
        <v>5430.5116051795749</v>
      </c>
      <c r="G53" s="112"/>
      <c r="H53" s="113"/>
      <c r="I53" s="96">
        <f t="shared" si="4"/>
        <v>8529.511605179574</v>
      </c>
      <c r="J53" s="113"/>
      <c r="K53" s="90"/>
      <c r="L53" s="143">
        <f t="shared" si="5"/>
        <v>1.5893531475055555E-3</v>
      </c>
      <c r="M53" s="112"/>
      <c r="N53" s="90"/>
      <c r="O53" s="120">
        <f t="shared" si="6"/>
        <v>1.0957572758890143E-3</v>
      </c>
      <c r="P53" s="112"/>
    </row>
    <row r="54" spans="1:16" x14ac:dyDescent="0.15">
      <c r="A54" s="90" t="s">
        <v>203</v>
      </c>
      <c r="B54" s="90"/>
      <c r="C54" s="96">
        <v>1499</v>
      </c>
      <c r="D54" s="83"/>
      <c r="E54" s="90"/>
      <c r="F54" s="142">
        <v>1854.4930368922551</v>
      </c>
      <c r="G54" s="112"/>
      <c r="H54" s="113"/>
      <c r="I54" s="96">
        <f t="shared" si="4"/>
        <v>3353.4930368922551</v>
      </c>
      <c r="J54" s="113"/>
      <c r="K54" s="90"/>
      <c r="L54" s="143">
        <f t="shared" si="5"/>
        <v>6.2487572091303315E-4</v>
      </c>
      <c r="M54" s="112"/>
      <c r="N54" s="90"/>
      <c r="O54" s="120">
        <f t="shared" si="6"/>
        <v>4.3081181724243314E-4</v>
      </c>
      <c r="P54" s="112"/>
    </row>
    <row r="55" spans="1:16" x14ac:dyDescent="0.15">
      <c r="A55" s="97" t="s">
        <v>241</v>
      </c>
      <c r="B55" s="97" t="s">
        <v>21</v>
      </c>
      <c r="C55" s="111">
        <v>187</v>
      </c>
      <c r="D55" s="100" t="s">
        <v>24</v>
      </c>
      <c r="E55" s="97" t="s">
        <v>21</v>
      </c>
      <c r="F55" s="145">
        <v>187</v>
      </c>
      <c r="G55" s="98" t="s">
        <v>24</v>
      </c>
      <c r="H55" s="100" t="s">
        <v>21</v>
      </c>
      <c r="I55" s="111">
        <f t="shared" si="4"/>
        <v>374</v>
      </c>
      <c r="J55" s="100" t="s">
        <v>24</v>
      </c>
      <c r="K55" s="97" t="s">
        <v>21</v>
      </c>
      <c r="L55" s="146">
        <f t="shared" si="5"/>
        <v>6.9689579507238776E-5</v>
      </c>
      <c r="M55" s="98" t="s">
        <v>24</v>
      </c>
      <c r="N55" s="97" t="s">
        <v>21</v>
      </c>
      <c r="O55" s="119">
        <f t="shared" si="6"/>
        <v>4.8046504905817927E-5</v>
      </c>
      <c r="P55" s="98" t="s">
        <v>24</v>
      </c>
    </row>
    <row r="56" spans="1:16" x14ac:dyDescent="0.15">
      <c r="A56" s="90" t="s">
        <v>76</v>
      </c>
      <c r="B56" s="105"/>
      <c r="C56" s="95">
        <v>355</v>
      </c>
      <c r="D56" s="68"/>
      <c r="E56" s="105"/>
      <c r="F56" s="141">
        <v>1580</v>
      </c>
      <c r="G56" s="106"/>
      <c r="H56" s="107"/>
      <c r="I56" s="95">
        <f t="shared" si="4"/>
        <v>1935</v>
      </c>
      <c r="J56" s="107"/>
      <c r="K56" s="105"/>
      <c r="L56" s="139">
        <f t="shared" si="5"/>
        <v>3.6055972285162306E-4</v>
      </c>
      <c r="M56" s="106"/>
      <c r="N56" s="105"/>
      <c r="O56" s="140">
        <f t="shared" si="6"/>
        <v>2.4858285292181202E-4</v>
      </c>
      <c r="P56" s="106"/>
    </row>
    <row r="57" spans="1:16" x14ac:dyDescent="0.15">
      <c r="A57" s="90" t="s">
        <v>149</v>
      </c>
      <c r="B57" s="90"/>
      <c r="C57" s="96">
        <v>0</v>
      </c>
      <c r="D57" s="83"/>
      <c r="E57" s="90"/>
      <c r="F57" s="142">
        <v>0</v>
      </c>
      <c r="G57" s="112"/>
      <c r="H57" s="113"/>
      <c r="I57" s="96">
        <f t="shared" si="4"/>
        <v>0</v>
      </c>
      <c r="J57" s="113"/>
      <c r="K57" s="90"/>
      <c r="L57" s="143">
        <f t="shared" si="5"/>
        <v>0</v>
      </c>
      <c r="M57" s="112"/>
      <c r="N57" s="90"/>
      <c r="O57" s="120">
        <f t="shared" si="6"/>
        <v>0</v>
      </c>
      <c r="P57" s="112"/>
    </row>
    <row r="58" spans="1:16" x14ac:dyDescent="0.15">
      <c r="A58" s="97" t="s">
        <v>10</v>
      </c>
      <c r="B58" s="97"/>
      <c r="C58" s="111">
        <v>355</v>
      </c>
      <c r="D58" s="76"/>
      <c r="E58" s="97"/>
      <c r="F58" s="145">
        <v>1580</v>
      </c>
      <c r="G58" s="98"/>
      <c r="H58" s="100"/>
      <c r="I58" s="111">
        <f t="shared" si="4"/>
        <v>1935</v>
      </c>
      <c r="J58" s="100"/>
      <c r="K58" s="97"/>
      <c r="L58" s="146">
        <f t="shared" si="5"/>
        <v>3.6055972285162306E-4</v>
      </c>
      <c r="M58" s="98"/>
      <c r="N58" s="97"/>
      <c r="O58" s="119">
        <f t="shared" si="6"/>
        <v>2.4858285292181202E-4</v>
      </c>
      <c r="P58" s="98"/>
    </row>
    <row r="59" spans="1:16" x14ac:dyDescent="0.15">
      <c r="A59" s="90" t="s">
        <v>125</v>
      </c>
      <c r="B59" s="105"/>
      <c r="C59" s="95">
        <v>141215</v>
      </c>
      <c r="D59" s="68"/>
      <c r="E59" s="105"/>
      <c r="F59" s="141">
        <v>376088</v>
      </c>
      <c r="G59" s="106"/>
      <c r="H59" s="107"/>
      <c r="I59" s="95">
        <f t="shared" si="4"/>
        <v>517303</v>
      </c>
      <c r="J59" s="107"/>
      <c r="K59" s="105"/>
      <c r="L59" s="139">
        <f t="shared" si="5"/>
        <v>9.6392054940730318E-2</v>
      </c>
      <c r="M59" s="106"/>
      <c r="N59" s="105"/>
      <c r="O59" s="140">
        <f t="shared" si="6"/>
        <v>6.6456152746776298E-2</v>
      </c>
      <c r="P59" s="106"/>
    </row>
    <row r="60" spans="1:16" x14ac:dyDescent="0.15">
      <c r="A60" s="90" t="s">
        <v>205</v>
      </c>
      <c r="B60" s="90"/>
      <c r="C60" s="96">
        <v>72139</v>
      </c>
      <c r="D60" s="83"/>
      <c r="E60" s="90"/>
      <c r="F60" s="142">
        <v>139487</v>
      </c>
      <c r="G60" s="112"/>
      <c r="H60" s="113"/>
      <c r="I60" s="96">
        <f t="shared" si="4"/>
        <v>211626</v>
      </c>
      <c r="J60" s="113"/>
      <c r="K60" s="90"/>
      <c r="L60" s="143">
        <f t="shared" si="5"/>
        <v>3.9433494526200298E-2</v>
      </c>
      <c r="M60" s="112"/>
      <c r="N60" s="90"/>
      <c r="O60" s="120">
        <f t="shared" si="6"/>
        <v>2.7186870714434826E-2</v>
      </c>
      <c r="P60" s="112"/>
    </row>
    <row r="61" spans="1:16" x14ac:dyDescent="0.15">
      <c r="A61" s="90" t="s">
        <v>150</v>
      </c>
      <c r="B61" s="90"/>
      <c r="C61" s="96">
        <v>68539</v>
      </c>
      <c r="D61" s="83"/>
      <c r="E61" s="90"/>
      <c r="F61" s="142">
        <v>154026</v>
      </c>
      <c r="G61" s="112"/>
      <c r="H61" s="113"/>
      <c r="I61" s="96">
        <f t="shared" si="4"/>
        <v>222565</v>
      </c>
      <c r="J61" s="113"/>
      <c r="K61" s="90"/>
      <c r="L61" s="143">
        <f t="shared" si="5"/>
        <v>4.1471821558899995E-2</v>
      </c>
      <c r="M61" s="112"/>
      <c r="N61" s="90"/>
      <c r="O61" s="120">
        <f t="shared" si="6"/>
        <v>2.8592166749634673E-2</v>
      </c>
      <c r="P61" s="112"/>
    </row>
    <row r="62" spans="1:16" x14ac:dyDescent="0.15">
      <c r="A62" s="90" t="s">
        <v>151</v>
      </c>
      <c r="B62" s="90"/>
      <c r="C62" s="96">
        <v>3</v>
      </c>
      <c r="D62" s="83"/>
      <c r="E62" s="90"/>
      <c r="F62" s="142">
        <v>182</v>
      </c>
      <c r="G62" s="112"/>
      <c r="H62" s="113"/>
      <c r="I62" s="96">
        <f t="shared" si="4"/>
        <v>185</v>
      </c>
      <c r="J62" s="113"/>
      <c r="K62" s="90"/>
      <c r="L62" s="143">
        <f t="shared" si="5"/>
        <v>3.4472118205452335E-5</v>
      </c>
      <c r="M62" s="112"/>
      <c r="N62" s="90"/>
      <c r="O62" s="120">
        <f t="shared" si="6"/>
        <v>2.3766319271594432E-5</v>
      </c>
      <c r="P62" s="112"/>
    </row>
    <row r="63" spans="1:16" x14ac:dyDescent="0.15">
      <c r="A63" s="90" t="s">
        <v>56</v>
      </c>
      <c r="B63" s="90"/>
      <c r="C63" s="96">
        <v>534</v>
      </c>
      <c r="D63" s="83"/>
      <c r="E63" s="90"/>
      <c r="F63" s="142">
        <v>82393</v>
      </c>
      <c r="G63" s="112"/>
      <c r="H63" s="113"/>
      <c r="I63" s="96">
        <f t="shared" si="4"/>
        <v>82927</v>
      </c>
      <c r="J63" s="113"/>
      <c r="K63" s="90"/>
      <c r="L63" s="143">
        <f t="shared" si="5"/>
        <v>1.5452266737424572E-2</v>
      </c>
      <c r="M63" s="112"/>
      <c r="N63" s="90"/>
      <c r="O63" s="120">
        <f t="shared" si="6"/>
        <v>1.0653348963435196E-2</v>
      </c>
      <c r="P63" s="112"/>
    </row>
    <row r="64" spans="1:16" x14ac:dyDescent="0.15">
      <c r="A64" s="97" t="s">
        <v>242</v>
      </c>
      <c r="B64" s="97" t="s">
        <v>21</v>
      </c>
      <c r="C64" s="147">
        <v>0</v>
      </c>
      <c r="D64" s="100" t="s">
        <v>24</v>
      </c>
      <c r="E64" s="97" t="s">
        <v>21</v>
      </c>
      <c r="F64" s="145">
        <v>65572</v>
      </c>
      <c r="G64" s="98" t="s">
        <v>24</v>
      </c>
      <c r="H64" s="100" t="s">
        <v>21</v>
      </c>
      <c r="I64" s="111">
        <f t="shared" si="4"/>
        <v>65572</v>
      </c>
      <c r="J64" s="100" t="s">
        <v>24</v>
      </c>
      <c r="K64" s="97" t="s">
        <v>21</v>
      </c>
      <c r="L64" s="146">
        <f t="shared" si="5"/>
        <v>1.2218409378204976E-2</v>
      </c>
      <c r="M64" s="98" t="s">
        <v>24</v>
      </c>
      <c r="N64" s="97" t="s">
        <v>21</v>
      </c>
      <c r="O64" s="119">
        <f t="shared" si="6"/>
        <v>8.4238112825783251E-3</v>
      </c>
      <c r="P64" s="98" t="s">
        <v>24</v>
      </c>
    </row>
    <row r="65" spans="1:16" x14ac:dyDescent="0.15">
      <c r="A65" s="105" t="s">
        <v>43</v>
      </c>
      <c r="B65" s="105"/>
      <c r="C65" s="95">
        <v>104972</v>
      </c>
      <c r="D65" s="68"/>
      <c r="E65" s="105"/>
      <c r="F65" s="141">
        <v>142254</v>
      </c>
      <c r="G65" s="106"/>
      <c r="H65" s="107"/>
      <c r="I65" s="95">
        <f t="shared" si="4"/>
        <v>247226</v>
      </c>
      <c r="J65" s="107"/>
      <c r="K65" s="105"/>
      <c r="L65" s="139">
        <f t="shared" si="5"/>
        <v>4.6067048083573828E-2</v>
      </c>
      <c r="M65" s="106"/>
      <c r="N65" s="105"/>
      <c r="O65" s="140">
        <f t="shared" si="6"/>
        <v>3.1760281341833542E-2</v>
      </c>
      <c r="P65" s="106"/>
    </row>
    <row r="66" spans="1:16" x14ac:dyDescent="0.15">
      <c r="A66" s="90" t="s">
        <v>176</v>
      </c>
      <c r="B66" s="90"/>
      <c r="C66" s="96">
        <v>95156</v>
      </c>
      <c r="D66" s="83"/>
      <c r="E66" s="90"/>
      <c r="F66" s="142">
        <v>87509</v>
      </c>
      <c r="G66" s="112"/>
      <c r="H66" s="113"/>
      <c r="I66" s="96">
        <f t="shared" si="4"/>
        <v>182665</v>
      </c>
      <c r="J66" s="113"/>
      <c r="K66" s="90"/>
      <c r="L66" s="143">
        <f t="shared" si="5"/>
        <v>3.4037024172967299E-2</v>
      </c>
      <c r="M66" s="112"/>
      <c r="N66" s="90"/>
      <c r="O66" s="120">
        <f t="shared" si="6"/>
        <v>2.3466349782409711E-2</v>
      </c>
      <c r="P66" s="112"/>
    </row>
    <row r="67" spans="1:16" x14ac:dyDescent="0.15">
      <c r="A67" s="90" t="s">
        <v>177</v>
      </c>
      <c r="B67" s="90"/>
      <c r="C67" s="96">
        <v>992</v>
      </c>
      <c r="D67" s="83"/>
      <c r="E67" s="90"/>
      <c r="F67" s="142">
        <v>3366.8712519655155</v>
      </c>
      <c r="G67" s="112"/>
      <c r="H67" s="113"/>
      <c r="I67" s="96">
        <f t="shared" si="4"/>
        <v>4358.8712519655155</v>
      </c>
      <c r="J67" s="113"/>
      <c r="K67" s="90"/>
      <c r="L67" s="143">
        <f t="shared" si="5"/>
        <v>8.1221364886542298E-4</v>
      </c>
      <c r="M67" s="112"/>
      <c r="N67" s="90"/>
      <c r="O67" s="120">
        <f t="shared" si="6"/>
        <v>5.5996932885398365E-4</v>
      </c>
      <c r="P67" s="112"/>
    </row>
    <row r="68" spans="1:16" x14ac:dyDescent="0.15">
      <c r="A68" s="90" t="s">
        <v>207</v>
      </c>
      <c r="B68" s="90"/>
      <c r="C68" s="96">
        <v>336</v>
      </c>
      <c r="D68" s="83"/>
      <c r="E68" s="90"/>
      <c r="F68" s="142">
        <v>5258.4220571490541</v>
      </c>
      <c r="G68" s="112"/>
      <c r="H68" s="113"/>
      <c r="I68" s="96">
        <f t="shared" si="4"/>
        <v>5594.4220571490541</v>
      </c>
      <c r="J68" s="113"/>
      <c r="K68" s="90"/>
      <c r="L68" s="143">
        <f t="shared" si="5"/>
        <v>1.0424409645688217E-3</v>
      </c>
      <c r="M68" s="112"/>
      <c r="N68" s="90"/>
      <c r="O68" s="120">
        <f t="shared" si="6"/>
        <v>7.1869632837975417E-4</v>
      </c>
      <c r="P68" s="112"/>
    </row>
    <row r="69" spans="1:16" x14ac:dyDescent="0.15">
      <c r="A69" s="90" t="s">
        <v>208</v>
      </c>
      <c r="B69" s="90"/>
      <c r="C69" s="96">
        <v>685</v>
      </c>
      <c r="D69" s="83"/>
      <c r="E69" s="90"/>
      <c r="F69" s="142">
        <v>6743.7300285564534</v>
      </c>
      <c r="G69" s="112"/>
      <c r="H69" s="113"/>
      <c r="I69" s="96">
        <f t="shared" si="4"/>
        <v>7428.7300285564534</v>
      </c>
      <c r="J69" s="113"/>
      <c r="K69" s="90"/>
      <c r="L69" s="143">
        <f t="shared" si="5"/>
        <v>1.3842381603286018E-3</v>
      </c>
      <c r="M69" s="112"/>
      <c r="N69" s="90"/>
      <c r="O69" s="120">
        <f t="shared" si="6"/>
        <v>9.5434361968191068E-4</v>
      </c>
      <c r="P69" s="112"/>
    </row>
    <row r="70" spans="1:16" x14ac:dyDescent="0.15">
      <c r="A70" s="90" t="s">
        <v>209</v>
      </c>
      <c r="B70" s="90"/>
      <c r="C70" s="96">
        <v>7287</v>
      </c>
      <c r="D70" s="83"/>
      <c r="E70" s="90"/>
      <c r="F70" s="142">
        <v>38016.014016157889</v>
      </c>
      <c r="G70" s="112"/>
      <c r="H70" s="113"/>
      <c r="I70" s="96">
        <f t="shared" si="4"/>
        <v>45303.014016157889</v>
      </c>
      <c r="J70" s="113"/>
      <c r="K70" s="90"/>
      <c r="L70" s="143">
        <f t="shared" si="5"/>
        <v>8.4415721850176137E-3</v>
      </c>
      <c r="M70" s="112"/>
      <c r="N70" s="90"/>
      <c r="O70" s="120">
        <f t="shared" si="6"/>
        <v>5.8199237571541938E-3</v>
      </c>
      <c r="P70" s="112"/>
    </row>
    <row r="71" spans="1:16" x14ac:dyDescent="0.15">
      <c r="A71" s="90" t="s">
        <v>8</v>
      </c>
      <c r="B71" s="90"/>
      <c r="C71" s="96">
        <v>516</v>
      </c>
      <c r="D71" s="83"/>
      <c r="E71" s="90"/>
      <c r="F71" s="142">
        <v>1360</v>
      </c>
      <c r="G71" s="112"/>
      <c r="H71" s="113"/>
      <c r="I71" s="96">
        <f t="shared" si="4"/>
        <v>1876</v>
      </c>
      <c r="J71" s="113"/>
      <c r="K71" s="90"/>
      <c r="L71" s="143">
        <f t="shared" si="5"/>
        <v>3.49565912180695E-4</v>
      </c>
      <c r="M71" s="112"/>
      <c r="N71" s="90"/>
      <c r="O71" s="120">
        <f t="shared" si="6"/>
        <v>2.4100332407303324E-4</v>
      </c>
      <c r="P71" s="112"/>
    </row>
    <row r="72" spans="1:16" x14ac:dyDescent="0.15">
      <c r="A72" s="97" t="s">
        <v>243</v>
      </c>
      <c r="B72" s="97" t="s">
        <v>21</v>
      </c>
      <c r="C72" s="111">
        <v>132</v>
      </c>
      <c r="D72" s="100" t="s">
        <v>24</v>
      </c>
      <c r="E72" s="97" t="s">
        <v>21</v>
      </c>
      <c r="F72" s="145">
        <v>260</v>
      </c>
      <c r="G72" s="98" t="s">
        <v>24</v>
      </c>
      <c r="H72" s="100" t="s">
        <v>21</v>
      </c>
      <c r="I72" s="111">
        <f t="shared" si="4"/>
        <v>392</v>
      </c>
      <c r="J72" s="100" t="s">
        <v>24</v>
      </c>
      <c r="K72" s="97" t="s">
        <v>21</v>
      </c>
      <c r="L72" s="146">
        <f t="shared" si="5"/>
        <v>7.304362344074224E-5</v>
      </c>
      <c r="M72" s="98" t="s">
        <v>24</v>
      </c>
      <c r="N72" s="97" t="s">
        <v>21</v>
      </c>
      <c r="O72" s="119">
        <f t="shared" si="6"/>
        <v>5.035890353764874E-5</v>
      </c>
      <c r="P72" s="98" t="s">
        <v>24</v>
      </c>
    </row>
    <row r="73" spans="1:16" x14ac:dyDescent="0.15">
      <c r="A73" s="108" t="s">
        <v>211</v>
      </c>
      <c r="B73" s="108"/>
      <c r="C73" s="101">
        <v>0</v>
      </c>
      <c r="D73" s="79"/>
      <c r="E73" s="108"/>
      <c r="F73" s="123">
        <v>0</v>
      </c>
      <c r="G73" s="109"/>
      <c r="H73" s="110"/>
      <c r="I73" s="101">
        <f t="shared" si="4"/>
        <v>0</v>
      </c>
      <c r="J73" s="110"/>
      <c r="K73" s="108"/>
      <c r="L73" s="148">
        <f t="shared" si="5"/>
        <v>0</v>
      </c>
      <c r="M73" s="110"/>
      <c r="N73" s="108"/>
      <c r="O73" s="149">
        <f t="shared" si="6"/>
        <v>0</v>
      </c>
      <c r="P73" s="109"/>
    </row>
    <row r="74" spans="1:16" x14ac:dyDescent="0.15">
      <c r="A74" s="108" t="s">
        <v>130</v>
      </c>
      <c r="B74" s="108"/>
      <c r="C74" s="101">
        <v>610</v>
      </c>
      <c r="D74" s="79"/>
      <c r="E74" s="108"/>
      <c r="F74" s="123">
        <v>2352</v>
      </c>
      <c r="G74" s="109"/>
      <c r="H74" s="110"/>
      <c r="I74" s="101">
        <f t="shared" si="4"/>
        <v>2962</v>
      </c>
      <c r="J74" s="110"/>
      <c r="K74" s="108"/>
      <c r="L74" s="148">
        <f t="shared" si="5"/>
        <v>5.5192656283540437E-4</v>
      </c>
      <c r="M74" s="110"/>
      <c r="N74" s="108"/>
      <c r="O74" s="149">
        <f t="shared" si="6"/>
        <v>3.8051804152682543E-4</v>
      </c>
      <c r="P74" s="109"/>
    </row>
    <row r="75" spans="1:16" x14ac:dyDescent="0.15">
      <c r="A75" s="105" t="s">
        <v>46</v>
      </c>
      <c r="B75" s="105"/>
      <c r="C75" s="95">
        <v>170</v>
      </c>
      <c r="D75" s="68"/>
      <c r="E75" s="105"/>
      <c r="F75" s="141">
        <v>1120</v>
      </c>
      <c r="G75" s="106"/>
      <c r="H75" s="107"/>
      <c r="I75" s="95">
        <f t="shared" si="4"/>
        <v>1290</v>
      </c>
      <c r="J75" s="107"/>
      <c r="K75" s="105"/>
      <c r="L75" s="139">
        <f t="shared" si="5"/>
        <v>2.403731485677487E-4</v>
      </c>
      <c r="M75" s="106"/>
      <c r="N75" s="105"/>
      <c r="O75" s="140">
        <f t="shared" si="6"/>
        <v>1.6572190194787467E-4</v>
      </c>
      <c r="P75" s="106"/>
    </row>
    <row r="76" spans="1:16" x14ac:dyDescent="0.15">
      <c r="A76" s="90" t="s">
        <v>153</v>
      </c>
      <c r="B76" s="90"/>
      <c r="C76" s="96">
        <v>170</v>
      </c>
      <c r="D76" s="83"/>
      <c r="E76" s="90"/>
      <c r="F76" s="142">
        <v>1000</v>
      </c>
      <c r="G76" s="112"/>
      <c r="H76" s="113"/>
      <c r="I76" s="96">
        <f t="shared" si="4"/>
        <v>1170</v>
      </c>
      <c r="J76" s="113"/>
      <c r="K76" s="90"/>
      <c r="L76" s="143">
        <f t="shared" si="5"/>
        <v>2.1801285567772557E-4</v>
      </c>
      <c r="M76" s="112"/>
      <c r="N76" s="90"/>
      <c r="O76" s="120">
        <f t="shared" si="6"/>
        <v>1.5030591106900262E-4</v>
      </c>
      <c r="P76" s="112"/>
    </row>
    <row r="77" spans="1:16" x14ac:dyDescent="0.15">
      <c r="A77" s="90" t="s">
        <v>154</v>
      </c>
      <c r="B77" s="90"/>
      <c r="C77" s="96">
        <v>0</v>
      </c>
      <c r="D77" s="83"/>
      <c r="E77" s="90"/>
      <c r="F77" s="142">
        <v>120</v>
      </c>
      <c r="G77" s="112"/>
      <c r="H77" s="113"/>
      <c r="I77" s="96">
        <f t="shared" si="4"/>
        <v>120</v>
      </c>
      <c r="J77" s="113"/>
      <c r="K77" s="90"/>
      <c r="L77" s="143">
        <f t="shared" si="5"/>
        <v>2.2360292890023137E-5</v>
      </c>
      <c r="M77" s="112"/>
      <c r="N77" s="90"/>
      <c r="O77" s="120">
        <f t="shared" si="6"/>
        <v>1.5415990878872064E-5</v>
      </c>
      <c r="P77" s="112"/>
    </row>
    <row r="78" spans="1:16" x14ac:dyDescent="0.15">
      <c r="A78" s="90" t="s">
        <v>160</v>
      </c>
      <c r="B78" s="90"/>
      <c r="C78" s="96">
        <v>0</v>
      </c>
      <c r="D78" s="83"/>
      <c r="E78" s="90"/>
      <c r="F78" s="142">
        <v>0</v>
      </c>
      <c r="G78" s="112"/>
      <c r="H78" s="113"/>
      <c r="I78" s="96">
        <f t="shared" si="4"/>
        <v>0</v>
      </c>
      <c r="J78" s="113"/>
      <c r="K78" s="90"/>
      <c r="L78" s="143">
        <f t="shared" si="5"/>
        <v>0</v>
      </c>
      <c r="M78" s="112"/>
      <c r="N78" s="90"/>
      <c r="O78" s="120">
        <f t="shared" si="6"/>
        <v>0</v>
      </c>
      <c r="P78" s="112"/>
    </row>
    <row r="79" spans="1:16" x14ac:dyDescent="0.15">
      <c r="A79" s="144" t="s">
        <v>131</v>
      </c>
      <c r="B79" s="90"/>
      <c r="C79" s="96">
        <v>0</v>
      </c>
      <c r="D79" s="83"/>
      <c r="E79" s="90"/>
      <c r="F79" s="142">
        <v>0</v>
      </c>
      <c r="G79" s="112"/>
      <c r="H79" s="113"/>
      <c r="I79" s="96">
        <f t="shared" si="4"/>
        <v>0</v>
      </c>
      <c r="J79" s="113"/>
      <c r="K79" s="97"/>
      <c r="L79" s="146">
        <f t="shared" si="5"/>
        <v>0</v>
      </c>
      <c r="M79" s="98"/>
      <c r="N79" s="97"/>
      <c r="O79" s="119">
        <f t="shared" si="6"/>
        <v>0</v>
      </c>
      <c r="P79" s="98"/>
    </row>
    <row r="80" spans="1:16" x14ac:dyDescent="0.15">
      <c r="A80" s="90" t="s">
        <v>155</v>
      </c>
      <c r="B80" s="105"/>
      <c r="C80" s="95">
        <v>255</v>
      </c>
      <c r="D80" s="68"/>
      <c r="E80" s="105"/>
      <c r="F80" s="141">
        <v>69</v>
      </c>
      <c r="G80" s="106"/>
      <c r="H80" s="107"/>
      <c r="I80" s="95">
        <f t="shared" si="4"/>
        <v>324</v>
      </c>
      <c r="J80" s="107"/>
      <c r="K80" s="105"/>
      <c r="L80" s="139">
        <f t="shared" si="5"/>
        <v>6.0372790803062462E-5</v>
      </c>
      <c r="M80" s="106"/>
      <c r="N80" s="105"/>
      <c r="O80" s="140">
        <f t="shared" si="6"/>
        <v>4.1623175372954573E-5</v>
      </c>
      <c r="P80" s="106"/>
    </row>
    <row r="81" spans="1:16" x14ac:dyDescent="0.15">
      <c r="A81" s="90" t="s">
        <v>156</v>
      </c>
      <c r="B81" s="90"/>
      <c r="C81" s="96">
        <v>118</v>
      </c>
      <c r="D81" s="83"/>
      <c r="E81" s="90"/>
      <c r="F81" s="142">
        <v>69</v>
      </c>
      <c r="G81" s="112"/>
      <c r="H81" s="113"/>
      <c r="I81" s="96">
        <f t="shared" si="4"/>
        <v>187</v>
      </c>
      <c r="J81" s="113"/>
      <c r="K81" s="90"/>
      <c r="L81" s="143">
        <f t="shared" si="5"/>
        <v>3.4844789753619388E-5</v>
      </c>
      <c r="M81" s="112"/>
      <c r="N81" s="90"/>
      <c r="O81" s="120">
        <f t="shared" si="6"/>
        <v>2.4023252452908964E-5</v>
      </c>
      <c r="P81" s="112"/>
    </row>
    <row r="82" spans="1:16" x14ac:dyDescent="0.15">
      <c r="A82" s="97" t="s">
        <v>157</v>
      </c>
      <c r="B82" s="97"/>
      <c r="C82" s="111">
        <v>137</v>
      </c>
      <c r="D82" s="76"/>
      <c r="E82" s="97"/>
      <c r="F82" s="145">
        <v>0</v>
      </c>
      <c r="G82" s="98"/>
      <c r="H82" s="100"/>
      <c r="I82" s="111">
        <f t="shared" si="4"/>
        <v>137</v>
      </c>
      <c r="J82" s="100"/>
      <c r="K82" s="97"/>
      <c r="L82" s="146">
        <f t="shared" si="5"/>
        <v>2.5528001049443078E-5</v>
      </c>
      <c r="M82" s="98"/>
      <c r="N82" s="97"/>
      <c r="O82" s="119">
        <f t="shared" si="6"/>
        <v>1.7599922920045606E-5</v>
      </c>
      <c r="P82" s="98"/>
    </row>
    <row r="83" spans="1:16" x14ac:dyDescent="0.15">
      <c r="A83" s="108" t="s">
        <v>244</v>
      </c>
      <c r="B83" s="108"/>
      <c r="C83" s="101">
        <v>621</v>
      </c>
      <c r="D83" s="79"/>
      <c r="E83" s="108"/>
      <c r="F83" s="123">
        <v>23883</v>
      </c>
      <c r="G83" s="109"/>
      <c r="H83" s="110"/>
      <c r="I83" s="101">
        <f t="shared" si="4"/>
        <v>24504</v>
      </c>
      <c r="J83" s="110"/>
      <c r="K83" s="97"/>
      <c r="L83" s="143">
        <f t="shared" si="5"/>
        <v>4.565971808142724E-3</v>
      </c>
      <c r="M83" s="113"/>
      <c r="N83" s="90"/>
      <c r="O83" s="120">
        <f t="shared" si="6"/>
        <v>3.1479453374656753E-3</v>
      </c>
      <c r="P83" s="98"/>
    </row>
    <row r="84" spans="1:16" x14ac:dyDescent="0.15">
      <c r="A84" s="108" t="s">
        <v>183</v>
      </c>
      <c r="B84" s="108"/>
      <c r="C84" s="101">
        <v>3242</v>
      </c>
      <c r="D84" s="79"/>
      <c r="E84" s="108"/>
      <c r="F84" s="123">
        <v>1243</v>
      </c>
      <c r="G84" s="109"/>
      <c r="H84" s="110"/>
      <c r="I84" s="101">
        <f t="shared" si="4"/>
        <v>4485</v>
      </c>
      <c r="J84" s="110"/>
      <c r="K84" s="108"/>
      <c r="L84" s="139">
        <f t="shared" si="5"/>
        <v>8.3571594676461474E-4</v>
      </c>
      <c r="M84" s="107"/>
      <c r="N84" s="105"/>
      <c r="O84" s="140">
        <f t="shared" si="6"/>
        <v>5.7617265909784337E-4</v>
      </c>
      <c r="P84" s="109"/>
    </row>
    <row r="85" spans="1:16" x14ac:dyDescent="0.15">
      <c r="A85" s="108" t="s">
        <v>132</v>
      </c>
      <c r="B85" s="108"/>
      <c r="C85" s="101">
        <v>0</v>
      </c>
      <c r="D85" s="79"/>
      <c r="E85" s="108"/>
      <c r="F85" s="123">
        <v>2295</v>
      </c>
      <c r="G85" s="109"/>
      <c r="H85" s="110"/>
      <c r="I85" s="101">
        <f t="shared" si="4"/>
        <v>2295</v>
      </c>
      <c r="J85" s="110"/>
      <c r="K85" s="105"/>
      <c r="L85" s="139">
        <f t="shared" si="5"/>
        <v>4.2764060152169245E-4</v>
      </c>
      <c r="M85" s="107"/>
      <c r="N85" s="105"/>
      <c r="O85" s="140">
        <f t="shared" si="6"/>
        <v>2.948308255584282E-4</v>
      </c>
      <c r="P85" s="106"/>
    </row>
    <row r="86" spans="1:16" x14ac:dyDescent="0.15">
      <c r="A86" s="90" t="s">
        <v>245</v>
      </c>
      <c r="B86" s="105"/>
      <c r="C86" s="95">
        <v>322872</v>
      </c>
      <c r="D86" s="68"/>
      <c r="E86" s="105"/>
      <c r="F86" s="141">
        <v>1271358</v>
      </c>
      <c r="G86" s="106"/>
      <c r="H86" s="107"/>
      <c r="I86" s="95">
        <f t="shared" si="4"/>
        <v>1594230</v>
      </c>
      <c r="J86" s="107"/>
      <c r="K86" s="105"/>
      <c r="L86" s="139">
        <f t="shared" si="5"/>
        <v>0.29706208111717985</v>
      </c>
      <c r="M86" s="106"/>
      <c r="N86" s="105"/>
      <c r="O86" s="140">
        <f t="shared" si="6"/>
        <v>0.20480529282353507</v>
      </c>
      <c r="P86" s="106"/>
    </row>
    <row r="87" spans="1:16" x14ac:dyDescent="0.15">
      <c r="A87" s="90" t="s">
        <v>133</v>
      </c>
      <c r="B87" s="90"/>
      <c r="C87" s="96">
        <v>38490</v>
      </c>
      <c r="D87" s="83"/>
      <c r="E87" s="90"/>
      <c r="F87" s="142">
        <v>120501</v>
      </c>
      <c r="G87" s="112"/>
      <c r="H87" s="113"/>
      <c r="I87" s="96">
        <f t="shared" si="4"/>
        <v>158991</v>
      </c>
      <c r="J87" s="113"/>
      <c r="K87" s="90"/>
      <c r="L87" s="143">
        <f t="shared" si="5"/>
        <v>2.9625711057313903E-2</v>
      </c>
      <c r="M87" s="112"/>
      <c r="N87" s="90"/>
      <c r="O87" s="120">
        <f t="shared" si="6"/>
        <v>2.0425031715189567E-2</v>
      </c>
      <c r="P87" s="112"/>
    </row>
    <row r="88" spans="1:16" x14ac:dyDescent="0.15">
      <c r="A88" s="90" t="s">
        <v>134</v>
      </c>
      <c r="B88" s="90"/>
      <c r="C88" s="96">
        <v>132633</v>
      </c>
      <c r="D88" s="83"/>
      <c r="E88" s="90"/>
      <c r="F88" s="142">
        <v>317216</v>
      </c>
      <c r="G88" s="112"/>
      <c r="H88" s="113"/>
      <c r="I88" s="96">
        <f t="shared" si="4"/>
        <v>449849</v>
      </c>
      <c r="J88" s="113"/>
      <c r="K88" s="90"/>
      <c r="L88" s="143">
        <f t="shared" si="5"/>
        <v>8.3822961635700147E-2</v>
      </c>
      <c r="M88" s="112"/>
      <c r="N88" s="90"/>
      <c r="O88" s="120">
        <f t="shared" si="6"/>
        <v>5.7790567340580988E-2</v>
      </c>
      <c r="P88" s="112"/>
    </row>
    <row r="89" spans="1:16" x14ac:dyDescent="0.15">
      <c r="A89" s="90" t="s">
        <v>135</v>
      </c>
      <c r="B89" s="90"/>
      <c r="C89" s="96">
        <v>72885</v>
      </c>
      <c r="D89" s="83"/>
      <c r="E89" s="90"/>
      <c r="F89" s="142">
        <v>153154</v>
      </c>
      <c r="G89" s="112"/>
      <c r="H89" s="113"/>
      <c r="I89" s="96">
        <f t="shared" si="4"/>
        <v>226039</v>
      </c>
      <c r="J89" s="113"/>
      <c r="K89" s="90"/>
      <c r="L89" s="143">
        <f t="shared" si="5"/>
        <v>4.2119152038066161E-2</v>
      </c>
      <c r="M89" s="112"/>
      <c r="N89" s="90"/>
      <c r="O89" s="120">
        <f t="shared" si="6"/>
        <v>2.9038459685578021E-2</v>
      </c>
      <c r="P89" s="112"/>
    </row>
    <row r="90" spans="1:16" x14ac:dyDescent="0.15">
      <c r="A90" s="90" t="s">
        <v>136</v>
      </c>
      <c r="B90" s="90"/>
      <c r="C90" s="96">
        <v>40949</v>
      </c>
      <c r="D90" s="83"/>
      <c r="E90" s="90"/>
      <c r="F90" s="142">
        <v>287440</v>
      </c>
      <c r="G90" s="112"/>
      <c r="H90" s="113"/>
      <c r="I90" s="96">
        <f t="shared" si="4"/>
        <v>328389</v>
      </c>
      <c r="J90" s="113"/>
      <c r="K90" s="90"/>
      <c r="L90" s="143">
        <f t="shared" si="5"/>
        <v>6.1190618515515063E-2</v>
      </c>
      <c r="M90" s="112"/>
      <c r="N90" s="90"/>
      <c r="O90" s="120">
        <f t="shared" si="6"/>
        <v>4.2187015239349319E-2</v>
      </c>
      <c r="P90" s="112"/>
    </row>
    <row r="91" spans="1:16" x14ac:dyDescent="0.15">
      <c r="A91" s="90" t="s">
        <v>137</v>
      </c>
      <c r="B91" s="90"/>
      <c r="C91" s="96">
        <v>874</v>
      </c>
      <c r="D91" s="83"/>
      <c r="E91" s="90"/>
      <c r="F91" s="142">
        <v>20704</v>
      </c>
      <c r="G91" s="112"/>
      <c r="H91" s="113"/>
      <c r="I91" s="96">
        <f t="shared" si="4"/>
        <v>21578</v>
      </c>
      <c r="J91" s="113"/>
      <c r="K91" s="90"/>
      <c r="L91" s="143">
        <f t="shared" si="5"/>
        <v>4.0207533331743268E-3</v>
      </c>
      <c r="M91" s="112"/>
      <c r="N91" s="90"/>
      <c r="O91" s="120">
        <f t="shared" si="6"/>
        <v>2.7720520932025114E-3</v>
      </c>
      <c r="P91" s="112"/>
    </row>
    <row r="92" spans="1:16" x14ac:dyDescent="0.15">
      <c r="A92" s="90" t="s">
        <v>246</v>
      </c>
      <c r="B92" s="90"/>
      <c r="C92" s="96">
        <v>3170</v>
      </c>
      <c r="D92" s="83"/>
      <c r="E92" s="90"/>
      <c r="F92" s="142">
        <v>9360</v>
      </c>
      <c r="G92" s="112"/>
      <c r="H92" s="113"/>
      <c r="I92" s="96">
        <f t="shared" si="4"/>
        <v>12530</v>
      </c>
      <c r="J92" s="113"/>
      <c r="K92" s="90"/>
      <c r="L92" s="143">
        <f t="shared" si="5"/>
        <v>2.3347872492665823E-3</v>
      </c>
      <c r="M92" s="112"/>
      <c r="N92" s="90"/>
      <c r="O92" s="120">
        <f t="shared" si="6"/>
        <v>1.609686380935558E-3</v>
      </c>
      <c r="P92" s="112"/>
    </row>
    <row r="93" spans="1:16" x14ac:dyDescent="0.15">
      <c r="A93" s="90" t="s">
        <v>159</v>
      </c>
      <c r="B93" s="90"/>
      <c r="C93" s="96">
        <v>33871</v>
      </c>
      <c r="D93" s="83"/>
      <c r="E93" s="90"/>
      <c r="F93" s="142">
        <v>362983</v>
      </c>
      <c r="G93" s="112"/>
      <c r="H93" s="113"/>
      <c r="I93" s="96">
        <f t="shared" si="4"/>
        <v>396854</v>
      </c>
      <c r="J93" s="113"/>
      <c r="K93" s="90"/>
      <c r="L93" s="143">
        <f t="shared" si="5"/>
        <v>7.394809728814368E-2</v>
      </c>
      <c r="M93" s="112"/>
      <c r="N93" s="90"/>
      <c r="O93" s="120">
        <f t="shared" si="6"/>
        <v>5.0982480368699117E-2</v>
      </c>
      <c r="P93" s="112"/>
    </row>
    <row r="94" spans="1:16" x14ac:dyDescent="0.15">
      <c r="A94" s="144" t="s">
        <v>247</v>
      </c>
      <c r="B94" s="90" t="s">
        <v>21</v>
      </c>
      <c r="C94" s="147">
        <v>0</v>
      </c>
      <c r="D94" s="112" t="s">
        <v>24</v>
      </c>
      <c r="E94" s="90" t="s">
        <v>21</v>
      </c>
      <c r="F94" s="142">
        <v>126916</v>
      </c>
      <c r="G94" s="112" t="s">
        <v>24</v>
      </c>
      <c r="H94" s="113" t="s">
        <v>21</v>
      </c>
      <c r="I94" s="96">
        <f t="shared" si="4"/>
        <v>126916</v>
      </c>
      <c r="J94" s="113" t="s">
        <v>24</v>
      </c>
      <c r="K94" s="97" t="s">
        <v>21</v>
      </c>
      <c r="L94" s="146">
        <f t="shared" si="5"/>
        <v>2.3648991103584802E-2</v>
      </c>
      <c r="M94" s="98" t="s">
        <v>24</v>
      </c>
      <c r="N94" s="97" t="s">
        <v>21</v>
      </c>
      <c r="O94" s="119">
        <f t="shared" si="6"/>
        <v>1.6304465819857724E-2</v>
      </c>
      <c r="P94" s="98" t="s">
        <v>24</v>
      </c>
    </row>
    <row r="95" spans="1:16" x14ac:dyDescent="0.15">
      <c r="A95" s="90" t="s">
        <v>139</v>
      </c>
      <c r="B95" s="105"/>
      <c r="C95" s="95">
        <v>16556</v>
      </c>
      <c r="D95" s="68"/>
      <c r="E95" s="105"/>
      <c r="F95" s="141">
        <v>65834</v>
      </c>
      <c r="G95" s="106"/>
      <c r="H95" s="107"/>
      <c r="I95" s="95">
        <f t="shared" si="4"/>
        <v>82390</v>
      </c>
      <c r="J95" s="107"/>
      <c r="K95" s="105"/>
      <c r="L95" s="139">
        <f t="shared" si="5"/>
        <v>1.5352204426741718E-2</v>
      </c>
      <c r="M95" s="106"/>
      <c r="N95" s="105"/>
      <c r="O95" s="140">
        <f t="shared" si="6"/>
        <v>1.0584362404252244E-2</v>
      </c>
      <c r="P95" s="106"/>
    </row>
    <row r="96" spans="1:16" x14ac:dyDescent="0.15">
      <c r="A96" s="90" t="s">
        <v>22</v>
      </c>
      <c r="B96" s="90"/>
      <c r="C96" s="96">
        <v>1522</v>
      </c>
      <c r="D96" s="83"/>
      <c r="E96" s="90"/>
      <c r="F96" s="142">
        <v>11228.044265476983</v>
      </c>
      <c r="G96" s="112"/>
      <c r="H96" s="113"/>
      <c r="I96" s="96">
        <f t="shared" si="4"/>
        <v>12750.044265476983</v>
      </c>
      <c r="J96" s="113"/>
      <c r="K96" s="90"/>
      <c r="L96" s="143">
        <f t="shared" si="5"/>
        <v>2.3757893678068771E-3</v>
      </c>
      <c r="M96" s="112"/>
      <c r="N96" s="90"/>
      <c r="O96" s="120">
        <f t="shared" si="6"/>
        <v>1.6379547175150685E-3</v>
      </c>
      <c r="P96" s="112"/>
    </row>
    <row r="97" spans="1:16" x14ac:dyDescent="0.15">
      <c r="A97" s="90" t="s">
        <v>37</v>
      </c>
      <c r="B97" s="90"/>
      <c r="C97" s="96">
        <v>1817</v>
      </c>
      <c r="D97" s="83"/>
      <c r="E97" s="90"/>
      <c r="F97" s="142">
        <v>1420.8929285321128</v>
      </c>
      <c r="G97" s="112"/>
      <c r="H97" s="113"/>
      <c r="I97" s="96">
        <f t="shared" si="4"/>
        <v>3237.8929285321128</v>
      </c>
      <c r="J97" s="113"/>
      <c r="K97" s="90"/>
      <c r="L97" s="143">
        <f t="shared" si="5"/>
        <v>6.0333528523760663E-4</v>
      </c>
      <c r="M97" s="112"/>
      <c r="N97" s="90"/>
      <c r="O97" s="120">
        <f t="shared" si="6"/>
        <v>4.1596106544179506E-4</v>
      </c>
      <c r="P97" s="112"/>
    </row>
    <row r="98" spans="1:16" x14ac:dyDescent="0.15">
      <c r="A98" s="90" t="s">
        <v>140</v>
      </c>
      <c r="B98" s="90"/>
      <c r="C98" s="96">
        <v>0</v>
      </c>
      <c r="D98" s="83"/>
      <c r="E98" s="90"/>
      <c r="F98" s="142">
        <v>35.336191662562648</v>
      </c>
      <c r="G98" s="112"/>
      <c r="H98" s="113"/>
      <c r="I98" s="96">
        <f t="shared" si="4"/>
        <v>35.336191662562648</v>
      </c>
      <c r="J98" s="113"/>
      <c r="K98" s="90"/>
      <c r="L98" s="143">
        <f t="shared" si="5"/>
        <v>6.5843966266074533E-6</v>
      </c>
      <c r="M98" s="112"/>
      <c r="N98" s="90"/>
      <c r="O98" s="120">
        <f t="shared" si="6"/>
        <v>4.5395200697011732E-6</v>
      </c>
      <c r="P98" s="112"/>
    </row>
    <row r="99" spans="1:16" x14ac:dyDescent="0.15">
      <c r="A99" s="90" t="s">
        <v>48</v>
      </c>
      <c r="B99" s="90"/>
      <c r="C99" s="96">
        <v>286</v>
      </c>
      <c r="D99" s="83"/>
      <c r="E99" s="90"/>
      <c r="F99" s="142">
        <v>1325.8401170369939</v>
      </c>
      <c r="G99" s="112"/>
      <c r="H99" s="113"/>
      <c r="I99" s="96">
        <f t="shared" si="4"/>
        <v>1611.8401170369939</v>
      </c>
      <c r="J99" s="113"/>
      <c r="K99" s="90"/>
      <c r="L99" s="143">
        <f t="shared" si="5"/>
        <v>3.003434759069696E-4</v>
      </c>
      <c r="M99" s="112"/>
      <c r="N99" s="90"/>
      <c r="O99" s="120">
        <f t="shared" si="6"/>
        <v>2.0706760452035314E-4</v>
      </c>
      <c r="P99" s="112"/>
    </row>
    <row r="100" spans="1:16" x14ac:dyDescent="0.15">
      <c r="A100" s="90" t="s">
        <v>2</v>
      </c>
      <c r="B100" s="90"/>
      <c r="C100" s="96">
        <v>749</v>
      </c>
      <c r="D100" s="83"/>
      <c r="E100" s="90"/>
      <c r="F100" s="142">
        <v>3148.8466062168659</v>
      </c>
      <c r="G100" s="112"/>
      <c r="H100" s="113"/>
      <c r="I100" s="96">
        <f t="shared" si="4"/>
        <v>3897.8466062168659</v>
      </c>
      <c r="J100" s="113"/>
      <c r="K100" s="90"/>
      <c r="L100" s="143">
        <f t="shared" si="5"/>
        <v>7.2630826462826499E-4</v>
      </c>
      <c r="M100" s="112"/>
      <c r="N100" s="90"/>
      <c r="O100" s="120">
        <f t="shared" si="6"/>
        <v>5.0074306440568022E-4</v>
      </c>
      <c r="P100" s="112"/>
    </row>
    <row r="101" spans="1:16" x14ac:dyDescent="0.15">
      <c r="A101" s="90" t="s">
        <v>248</v>
      </c>
      <c r="B101" s="90"/>
      <c r="C101" s="96">
        <v>11876</v>
      </c>
      <c r="D101" s="83"/>
      <c r="E101" s="90"/>
      <c r="F101" s="142">
        <v>33748.054491729199</v>
      </c>
      <c r="G101" s="112"/>
      <c r="H101" s="113"/>
      <c r="I101" s="96">
        <f t="shared" ref="I101:I107" si="7">SUM(C101,F101)</f>
        <v>45624.054491729199</v>
      </c>
      <c r="J101" s="113"/>
      <c r="K101" s="90"/>
      <c r="L101" s="143">
        <f t="shared" ref="L101:L108" si="8">I101/$I$31</f>
        <v>8.5013935105453381E-3</v>
      </c>
      <c r="M101" s="112"/>
      <c r="N101" s="90"/>
      <c r="O101" s="120">
        <f t="shared" ref="O101:O108" si="9">I101/$I$15</f>
        <v>5.8611667325138275E-3</v>
      </c>
      <c r="P101" s="112"/>
    </row>
    <row r="102" spans="1:16" x14ac:dyDescent="0.15">
      <c r="A102" s="90" t="s">
        <v>159</v>
      </c>
      <c r="B102" s="90"/>
      <c r="C102" s="96">
        <v>306</v>
      </c>
      <c r="D102" s="83"/>
      <c r="E102" s="80"/>
      <c r="F102" s="142">
        <f>11852.7367247023+2835.14044439294+239.108230250007</f>
        <v>14926.985399345247</v>
      </c>
      <c r="G102" s="112"/>
      <c r="H102" s="113"/>
      <c r="I102" s="96">
        <f t="shared" si="7"/>
        <v>15232.985399345247</v>
      </c>
      <c r="J102" s="113"/>
      <c r="K102" s="90"/>
      <c r="L102" s="143">
        <f t="shared" si="8"/>
        <v>2.838450125990048E-3</v>
      </c>
      <c r="M102" s="112"/>
      <c r="N102" s="90"/>
      <c r="O102" s="120">
        <f t="shared" si="9"/>
        <v>1.9569296997858135E-3</v>
      </c>
      <c r="P102" s="112"/>
    </row>
    <row r="103" spans="1:16" x14ac:dyDescent="0.15">
      <c r="A103" s="122" t="s">
        <v>249</v>
      </c>
      <c r="B103" s="90" t="s">
        <v>21</v>
      </c>
      <c r="C103" s="150">
        <v>0</v>
      </c>
      <c r="D103" s="112" t="s">
        <v>24</v>
      </c>
      <c r="E103" s="90" t="s">
        <v>21</v>
      </c>
      <c r="F103" s="142">
        <v>649</v>
      </c>
      <c r="G103" s="112" t="s">
        <v>24</v>
      </c>
      <c r="H103" s="113" t="s">
        <v>21</v>
      </c>
      <c r="I103" s="96">
        <f t="shared" si="7"/>
        <v>649</v>
      </c>
      <c r="J103" s="113" t="s">
        <v>24</v>
      </c>
      <c r="K103" s="90" t="s">
        <v>21</v>
      </c>
      <c r="L103" s="143">
        <f t="shared" si="8"/>
        <v>1.2093191738020846E-4</v>
      </c>
      <c r="M103" s="112" t="s">
        <v>24</v>
      </c>
      <c r="N103" s="90" t="s">
        <v>21</v>
      </c>
      <c r="O103" s="120">
        <f t="shared" si="9"/>
        <v>8.3374817336566407E-5</v>
      </c>
      <c r="P103" s="112" t="s">
        <v>24</v>
      </c>
    </row>
    <row r="104" spans="1:16" x14ac:dyDescent="0.15">
      <c r="A104" s="90" t="s">
        <v>158</v>
      </c>
      <c r="B104" s="105"/>
      <c r="C104" s="141">
        <v>437866</v>
      </c>
      <c r="D104" s="107"/>
      <c r="E104" s="105"/>
      <c r="F104" s="141">
        <v>518284</v>
      </c>
      <c r="G104" s="106"/>
      <c r="H104" s="107"/>
      <c r="I104" s="95">
        <f t="shared" si="7"/>
        <v>956150</v>
      </c>
      <c r="J104" s="107"/>
      <c r="K104" s="105"/>
      <c r="L104" s="139">
        <f t="shared" si="8"/>
        <v>0.17816495038996349</v>
      </c>
      <c r="M104" s="106"/>
      <c r="N104" s="105"/>
      <c r="O104" s="140">
        <f t="shared" si="9"/>
        <v>0.12283333065694603</v>
      </c>
      <c r="P104" s="106"/>
    </row>
    <row r="105" spans="1:16" x14ac:dyDescent="0.15">
      <c r="A105" s="90" t="s">
        <v>187</v>
      </c>
      <c r="B105" s="90" t="s">
        <v>21</v>
      </c>
      <c r="C105" s="96">
        <v>308</v>
      </c>
      <c r="D105" s="112" t="s">
        <v>24</v>
      </c>
      <c r="E105" s="90" t="s">
        <v>21</v>
      </c>
      <c r="F105" s="142">
        <v>179546</v>
      </c>
      <c r="G105" s="112" t="s">
        <v>24</v>
      </c>
      <c r="H105" s="113" t="s">
        <v>21</v>
      </c>
      <c r="I105" s="96">
        <f>SUM(C105,F105)</f>
        <v>179854</v>
      </c>
      <c r="J105" s="113" t="s">
        <v>24</v>
      </c>
      <c r="K105" s="90" t="s">
        <v>21</v>
      </c>
      <c r="L105" s="143">
        <f>I105/$I$31</f>
        <v>3.3513234312018511E-2</v>
      </c>
      <c r="M105" s="112" t="s">
        <v>24</v>
      </c>
      <c r="N105" s="90" t="s">
        <v>21</v>
      </c>
      <c r="O105" s="120">
        <f>I105/$I$15</f>
        <v>2.3105230196072135E-2</v>
      </c>
      <c r="P105" s="112" t="s">
        <v>24</v>
      </c>
    </row>
    <row r="106" spans="1:16" x14ac:dyDescent="0.15">
      <c r="A106" s="144" t="s">
        <v>218</v>
      </c>
      <c r="B106" s="90" t="s">
        <v>21</v>
      </c>
      <c r="C106" s="96">
        <v>119</v>
      </c>
      <c r="D106" s="112" t="s">
        <v>24</v>
      </c>
      <c r="E106" s="90" t="s">
        <v>21</v>
      </c>
      <c r="F106" s="142">
        <v>12623</v>
      </c>
      <c r="G106" s="112" t="s">
        <v>24</v>
      </c>
      <c r="H106" s="113" t="s">
        <v>21</v>
      </c>
      <c r="I106" s="96">
        <f t="shared" si="7"/>
        <v>12742</v>
      </c>
      <c r="J106" s="113" t="s">
        <v>24</v>
      </c>
      <c r="K106" s="90" t="s">
        <v>21</v>
      </c>
      <c r="L106" s="143">
        <f t="shared" si="8"/>
        <v>2.3742904333722901E-3</v>
      </c>
      <c r="M106" s="112" t="s">
        <v>24</v>
      </c>
      <c r="N106" s="90" t="s">
        <v>21</v>
      </c>
      <c r="O106" s="120">
        <f t="shared" si="9"/>
        <v>1.6369212981548985E-3</v>
      </c>
      <c r="P106" s="112" t="s">
        <v>24</v>
      </c>
    </row>
    <row r="107" spans="1:16" x14ac:dyDescent="0.15">
      <c r="A107" s="137" t="s">
        <v>6</v>
      </c>
      <c r="B107" s="108"/>
      <c r="C107" s="101">
        <f>SUM(C36:C42,C49,C56,C59,C65,C73:C75,C80,C83:C86,C95,C104)</f>
        <v>1554155</v>
      </c>
      <c r="D107" s="101"/>
      <c r="E107" s="151"/>
      <c r="F107" s="101">
        <f>SUM(F36:F42,F49,F56,F59,F65,F73:F75,F80,F83:F86,F95,F104)</f>
        <v>3812501</v>
      </c>
      <c r="G107" s="152"/>
      <c r="H107" s="101"/>
      <c r="I107" s="101">
        <f>C107+F107</f>
        <v>5366656</v>
      </c>
      <c r="J107" s="101"/>
      <c r="K107" s="151"/>
      <c r="L107" s="148">
        <f t="shared" si="8"/>
        <v>1</v>
      </c>
      <c r="M107" s="109"/>
      <c r="N107" s="110"/>
      <c r="O107" s="149">
        <f t="shared" si="9"/>
        <v>0.68943599955036694</v>
      </c>
      <c r="P107" s="109"/>
    </row>
    <row r="108" spans="1:16" x14ac:dyDescent="0.15">
      <c r="A108" s="102"/>
      <c r="B108" s="102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</row>
    <row r="109" spans="1:16" x14ac:dyDescent="0.15">
      <c r="A109" s="102" t="s">
        <v>250</v>
      </c>
      <c r="B109" s="102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</row>
    <row r="110" spans="1:16" x14ac:dyDescent="0.15">
      <c r="A110" s="216" t="s">
        <v>1</v>
      </c>
      <c r="B110" s="207" t="s">
        <v>122</v>
      </c>
      <c r="C110" s="208"/>
      <c r="D110" s="208"/>
      <c r="E110" s="208"/>
      <c r="F110" s="208"/>
      <c r="G110" s="208"/>
      <c r="H110" s="208"/>
      <c r="I110" s="208"/>
      <c r="J110" s="209"/>
      <c r="K110" s="102"/>
      <c r="L110" s="102"/>
      <c r="M110" s="102"/>
      <c r="N110" s="102"/>
      <c r="O110" s="102"/>
      <c r="P110" s="102"/>
    </row>
    <row r="111" spans="1:16" x14ac:dyDescent="0.15">
      <c r="A111" s="217"/>
      <c r="B111" s="208" t="s">
        <v>3</v>
      </c>
      <c r="C111" s="208"/>
      <c r="D111" s="209"/>
      <c r="E111" s="207" t="s">
        <v>5</v>
      </c>
      <c r="F111" s="208"/>
      <c r="G111" s="209"/>
      <c r="H111" s="207" t="s">
        <v>6</v>
      </c>
      <c r="I111" s="208"/>
      <c r="J111" s="209"/>
      <c r="K111" s="102"/>
      <c r="L111" s="102"/>
      <c r="M111" s="102"/>
      <c r="N111" s="102"/>
      <c r="O111" s="102"/>
      <c r="P111" s="102"/>
    </row>
    <row r="112" spans="1:16" s="102" customFormat="1" ht="12" x14ac:dyDescent="0.15">
      <c r="A112" s="116" t="s">
        <v>142</v>
      </c>
      <c r="B112" s="108"/>
      <c r="C112" s="110">
        <v>0</v>
      </c>
      <c r="D112" s="110"/>
      <c r="E112" s="108"/>
      <c r="F112" s="110">
        <v>0</v>
      </c>
      <c r="G112" s="109"/>
      <c r="H112" s="110"/>
      <c r="I112" s="101">
        <f>SUM(C112,F112)</f>
        <v>0</v>
      </c>
      <c r="J112" s="109"/>
    </row>
    <row r="113" spans="1:16" s="102" customFormat="1" ht="12" x14ac:dyDescent="0.15"/>
    <row r="114" spans="1:16" s="102" customFormat="1" ht="12" x14ac:dyDescent="0.15">
      <c r="A114" s="102" t="s">
        <v>251</v>
      </c>
    </row>
    <row r="115" spans="1:16" s="102" customFormat="1" ht="12" x14ac:dyDescent="0.15">
      <c r="A115" s="104" t="s">
        <v>1</v>
      </c>
      <c r="B115" s="221" t="s">
        <v>3</v>
      </c>
      <c r="C115" s="211"/>
      <c r="D115" s="212"/>
      <c r="E115" s="221" t="s">
        <v>5</v>
      </c>
      <c r="F115" s="211"/>
      <c r="G115" s="212"/>
      <c r="H115" s="221" t="s">
        <v>6</v>
      </c>
      <c r="I115" s="211"/>
      <c r="J115" s="212"/>
    </row>
    <row r="116" spans="1:16" s="102" customFormat="1" ht="12" x14ac:dyDescent="0.15">
      <c r="A116" s="105" t="s">
        <v>52</v>
      </c>
      <c r="B116" s="105"/>
      <c r="C116" s="95">
        <v>0</v>
      </c>
      <c r="D116" s="106"/>
      <c r="E116" s="105"/>
      <c r="F116" s="95">
        <v>0</v>
      </c>
      <c r="G116" s="106"/>
      <c r="H116" s="105"/>
      <c r="I116" s="95">
        <f>SUM(C116,F116)</f>
        <v>0</v>
      </c>
      <c r="J116" s="106"/>
    </row>
    <row r="117" spans="1:16" s="102" customFormat="1" ht="12" x14ac:dyDescent="0.15">
      <c r="A117" s="90" t="s">
        <v>0</v>
      </c>
      <c r="B117" s="90"/>
      <c r="C117" s="96">
        <v>0</v>
      </c>
      <c r="D117" s="112"/>
      <c r="E117" s="90"/>
      <c r="F117" s="96">
        <v>0</v>
      </c>
      <c r="G117" s="112"/>
      <c r="H117" s="90"/>
      <c r="I117" s="96">
        <f t="shared" ref="I117:I123" si="10">SUM(C117,F117)</f>
        <v>0</v>
      </c>
      <c r="J117" s="112"/>
    </row>
    <row r="118" spans="1:16" s="102" customFormat="1" ht="12" x14ac:dyDescent="0.15">
      <c r="A118" s="90" t="s">
        <v>20</v>
      </c>
      <c r="B118" s="90"/>
      <c r="C118" s="96">
        <v>0</v>
      </c>
      <c r="D118" s="112"/>
      <c r="E118" s="90"/>
      <c r="F118" s="96">
        <v>0</v>
      </c>
      <c r="G118" s="112"/>
      <c r="H118" s="90"/>
      <c r="I118" s="96">
        <f t="shared" si="10"/>
        <v>0</v>
      </c>
      <c r="J118" s="112"/>
    </row>
    <row r="119" spans="1:16" s="102" customFormat="1" ht="12" x14ac:dyDescent="0.15">
      <c r="A119" s="90" t="s">
        <v>53</v>
      </c>
      <c r="B119" s="90"/>
      <c r="C119" s="96">
        <v>0</v>
      </c>
      <c r="D119" s="112"/>
      <c r="E119" s="90"/>
      <c r="F119" s="96">
        <v>0</v>
      </c>
      <c r="G119" s="112"/>
      <c r="H119" s="90"/>
      <c r="I119" s="96">
        <f t="shared" si="10"/>
        <v>0</v>
      </c>
      <c r="J119" s="112"/>
    </row>
    <row r="120" spans="1:16" s="102" customFormat="1" ht="12" x14ac:dyDescent="0.15">
      <c r="A120" s="90" t="s">
        <v>28</v>
      </c>
      <c r="B120" s="90"/>
      <c r="C120" s="96">
        <v>0</v>
      </c>
      <c r="D120" s="112"/>
      <c r="E120" s="90"/>
      <c r="F120" s="96">
        <v>0</v>
      </c>
      <c r="G120" s="112"/>
      <c r="H120" s="90"/>
      <c r="I120" s="96">
        <f t="shared" si="10"/>
        <v>0</v>
      </c>
      <c r="J120" s="112"/>
    </row>
    <row r="121" spans="1:16" s="102" customFormat="1" ht="12" x14ac:dyDescent="0.15">
      <c r="A121" s="90" t="s">
        <v>143</v>
      </c>
      <c r="B121" s="90"/>
      <c r="C121" s="96">
        <v>0</v>
      </c>
      <c r="D121" s="112"/>
      <c r="E121" s="90"/>
      <c r="F121" s="96">
        <v>0</v>
      </c>
      <c r="G121" s="112"/>
      <c r="H121" s="90"/>
      <c r="I121" s="96">
        <f t="shared" si="10"/>
        <v>0</v>
      </c>
      <c r="J121" s="112"/>
    </row>
    <row r="122" spans="1:16" s="102" customFormat="1" ht="12" x14ac:dyDescent="0.15">
      <c r="A122" s="90" t="s">
        <v>54</v>
      </c>
      <c r="B122" s="90"/>
      <c r="C122" s="96">
        <v>0</v>
      </c>
      <c r="D122" s="112"/>
      <c r="E122" s="90"/>
      <c r="F122" s="96">
        <v>0</v>
      </c>
      <c r="G122" s="112"/>
      <c r="H122" s="90"/>
      <c r="I122" s="96">
        <f t="shared" si="10"/>
        <v>0</v>
      </c>
      <c r="J122" s="112"/>
    </row>
    <row r="123" spans="1:16" s="102" customFormat="1" ht="12" x14ac:dyDescent="0.15">
      <c r="A123" s="97" t="s">
        <v>190</v>
      </c>
      <c r="B123" s="97"/>
      <c r="C123" s="111">
        <v>0</v>
      </c>
      <c r="D123" s="98"/>
      <c r="E123" s="97"/>
      <c r="F123" s="111">
        <v>0</v>
      </c>
      <c r="G123" s="98"/>
      <c r="H123" s="97"/>
      <c r="I123" s="111">
        <f t="shared" si="10"/>
        <v>0</v>
      </c>
      <c r="J123" s="98"/>
    </row>
    <row r="124" spans="1:16" s="102" customFormat="1" ht="12" x14ac:dyDescent="0.15"/>
    <row r="125" spans="1:16" s="102" customFormat="1" ht="12" x14ac:dyDescent="0.15"/>
    <row r="126" spans="1:16" s="102" customFormat="1" ht="12" x14ac:dyDescent="0.15"/>
    <row r="127" spans="1:16" x14ac:dyDescent="0.15">
      <c r="A127" s="102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</row>
    <row r="128" spans="1:16" x14ac:dyDescent="0.15">
      <c r="A128" s="102"/>
      <c r="B128" s="102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</row>
    <row r="129" spans="1:16" x14ac:dyDescent="0.15">
      <c r="A129" s="102"/>
      <c r="B129" s="102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</row>
    <row r="130" spans="1:16" x14ac:dyDescent="0.15">
      <c r="A130" s="102"/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</row>
    <row r="131" spans="1:16" x14ac:dyDescent="0.15">
      <c r="A131" s="102"/>
      <c r="B131" s="102"/>
      <c r="C131" s="102"/>
      <c r="D131" s="103"/>
      <c r="E131" s="103"/>
      <c r="F131" s="103"/>
      <c r="G131" s="103"/>
      <c r="H131" s="103"/>
      <c r="I131" s="102"/>
      <c r="J131" s="102"/>
      <c r="K131" s="102"/>
      <c r="L131" s="102"/>
      <c r="M131" s="102"/>
      <c r="N131" s="102"/>
      <c r="O131" s="102"/>
      <c r="P131" s="102"/>
    </row>
    <row r="132" spans="1:16" x14ac:dyDescent="0.15">
      <c r="A132" s="102"/>
      <c r="B132" s="102"/>
      <c r="C132" s="102"/>
      <c r="D132" s="103"/>
      <c r="E132" s="103"/>
      <c r="F132" s="103"/>
      <c r="G132" s="103"/>
      <c r="H132" s="103"/>
      <c r="I132" s="102"/>
      <c r="J132" s="102"/>
      <c r="K132" s="102"/>
      <c r="L132" s="102"/>
      <c r="M132" s="102"/>
      <c r="N132" s="102"/>
      <c r="O132" s="102"/>
      <c r="P132" s="102"/>
    </row>
  </sheetData>
  <mergeCells count="33">
    <mergeCell ref="A110:A111"/>
    <mergeCell ref="B110:J110"/>
    <mergeCell ref="B111:D111"/>
    <mergeCell ref="E111:G111"/>
    <mergeCell ref="H111:J111"/>
    <mergeCell ref="B115:D115"/>
    <mergeCell ref="E115:G115"/>
    <mergeCell ref="H115:J115"/>
    <mergeCell ref="A34:A35"/>
    <mergeCell ref="B34:J34"/>
    <mergeCell ref="K34:M35"/>
    <mergeCell ref="N34:P35"/>
    <mergeCell ref="B35:D35"/>
    <mergeCell ref="E35:G35"/>
    <mergeCell ref="H35:J35"/>
    <mergeCell ref="A18:A19"/>
    <mergeCell ref="B18:J18"/>
    <mergeCell ref="B19:D19"/>
    <mergeCell ref="E19:G19"/>
    <mergeCell ref="H19:J19"/>
    <mergeCell ref="A29:A30"/>
    <mergeCell ref="B29:J29"/>
    <mergeCell ref="B30:D30"/>
    <mergeCell ref="E30:G30"/>
    <mergeCell ref="H30:J30"/>
    <mergeCell ref="B4:D4"/>
    <mergeCell ref="E4:G4"/>
    <mergeCell ref="H4:J4"/>
    <mergeCell ref="A10:A11"/>
    <mergeCell ref="B10:J10"/>
    <mergeCell ref="B11:D11"/>
    <mergeCell ref="E11:G11"/>
    <mergeCell ref="H11:J11"/>
  </mergeCells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8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0"/>
  <sheetViews>
    <sheetView view="pageBreakPreview" zoomScaleNormal="100" zoomScaleSheetLayoutView="100" workbookViewId="0">
      <selection activeCell="P11" sqref="P11"/>
    </sheetView>
  </sheetViews>
  <sheetFormatPr defaultRowHeight="13.5" x14ac:dyDescent="0.15"/>
  <cols>
    <col min="1" max="1" width="1.625" style="62" customWidth="1"/>
    <col min="2" max="2" width="31.25" style="62" customWidth="1"/>
    <col min="3" max="3" width="2.375" style="62" customWidth="1"/>
    <col min="4" max="4" width="13.375" style="62" customWidth="1"/>
    <col min="5" max="6" width="2.375" style="62" customWidth="1"/>
    <col min="7" max="7" width="13" style="62" customWidth="1"/>
    <col min="8" max="9" width="2.375" style="62" customWidth="1"/>
    <col min="10" max="10" width="12.125" style="62" customWidth="1"/>
    <col min="11" max="11" width="2.375" style="62" customWidth="1"/>
    <col min="12" max="12" width="1.875" style="62" customWidth="1"/>
    <col min="13" max="13" width="12.375" style="62" customWidth="1"/>
    <col min="14" max="14" width="1.875" style="62" customWidth="1"/>
    <col min="15" max="15" width="2" style="62" customWidth="1"/>
    <col min="16" max="16" width="11.75" style="62" customWidth="1"/>
    <col min="17" max="17" width="1.875" style="62" customWidth="1"/>
    <col min="18" max="18" width="1.625" style="62" customWidth="1"/>
    <col min="19" max="16384" width="9" style="62"/>
  </cols>
  <sheetData>
    <row r="1" spans="2:11" x14ac:dyDescent="0.15">
      <c r="B1" s="62" t="s">
        <v>252</v>
      </c>
      <c r="E1" s="63"/>
      <c r="F1" s="63"/>
      <c r="G1" s="63"/>
      <c r="H1" s="63"/>
      <c r="I1" s="63"/>
    </row>
    <row r="2" spans="2:11" x14ac:dyDescent="0.15">
      <c r="E2" s="63"/>
      <c r="F2" s="63"/>
      <c r="G2" s="63"/>
      <c r="H2" s="63"/>
      <c r="I2" s="63"/>
    </row>
    <row r="3" spans="2:11" x14ac:dyDescent="0.15">
      <c r="B3" s="62" t="s">
        <v>253</v>
      </c>
      <c r="E3" s="63"/>
      <c r="F3" s="63"/>
      <c r="G3" s="63"/>
      <c r="H3" s="63"/>
      <c r="I3" s="63"/>
    </row>
    <row r="4" spans="2:11" x14ac:dyDescent="0.15">
      <c r="B4" s="64" t="s">
        <v>1</v>
      </c>
      <c r="C4" s="204" t="s">
        <v>3</v>
      </c>
      <c r="D4" s="205"/>
      <c r="E4" s="206"/>
      <c r="F4" s="192" t="s">
        <v>5</v>
      </c>
      <c r="G4" s="193"/>
      <c r="H4" s="194"/>
      <c r="I4" s="192" t="s">
        <v>6</v>
      </c>
      <c r="J4" s="193"/>
      <c r="K4" s="194"/>
    </row>
    <row r="5" spans="2:11" x14ac:dyDescent="0.15">
      <c r="B5" s="65" t="s">
        <v>9</v>
      </c>
      <c r="C5" s="65"/>
      <c r="D5" s="66">
        <v>19</v>
      </c>
      <c r="E5" s="70"/>
      <c r="F5" s="68"/>
      <c r="G5" s="66">
        <v>1</v>
      </c>
      <c r="H5" s="68"/>
      <c r="I5" s="65"/>
      <c r="J5" s="66">
        <f>SUM(D5,G5)</f>
        <v>20</v>
      </c>
      <c r="K5" s="70"/>
    </row>
    <row r="6" spans="2:11" x14ac:dyDescent="0.15">
      <c r="B6" s="71" t="s">
        <v>254</v>
      </c>
      <c r="C6" s="71"/>
      <c r="D6" s="72">
        <v>46</v>
      </c>
      <c r="E6" s="67"/>
      <c r="F6" s="79"/>
      <c r="G6" s="72">
        <v>2</v>
      </c>
      <c r="H6" s="79"/>
      <c r="I6" s="71"/>
      <c r="J6" s="66">
        <f t="shared" ref="J6:J8" si="0">SUM(D6,G6)</f>
        <v>48</v>
      </c>
      <c r="K6" s="67"/>
    </row>
    <row r="7" spans="2:11" x14ac:dyDescent="0.15">
      <c r="B7" s="74" t="s">
        <v>255</v>
      </c>
      <c r="C7" s="74"/>
      <c r="D7" s="153">
        <v>395.3</v>
      </c>
      <c r="E7" s="78"/>
      <c r="F7" s="76"/>
      <c r="G7" s="153">
        <v>31.9</v>
      </c>
      <c r="H7" s="76"/>
      <c r="I7" s="74"/>
      <c r="J7" s="154">
        <f t="shared" si="0"/>
        <v>427.2</v>
      </c>
      <c r="K7" s="78"/>
    </row>
    <row r="8" spans="2:11" x14ac:dyDescent="0.15">
      <c r="B8" s="74" t="s">
        <v>256</v>
      </c>
      <c r="C8" s="74"/>
      <c r="D8" s="75">
        <v>129014366</v>
      </c>
      <c r="E8" s="78"/>
      <c r="F8" s="76"/>
      <c r="G8" s="75">
        <v>24242290</v>
      </c>
      <c r="H8" s="76"/>
      <c r="I8" s="74"/>
      <c r="J8" s="72">
        <f t="shared" si="0"/>
        <v>153256656</v>
      </c>
      <c r="K8" s="78"/>
    </row>
    <row r="9" spans="2:11" x14ac:dyDescent="0.15">
      <c r="E9" s="63"/>
      <c r="F9" s="63"/>
      <c r="G9" s="63"/>
      <c r="H9" s="63"/>
      <c r="I9" s="63"/>
    </row>
    <row r="10" spans="2:11" x14ac:dyDescent="0.15">
      <c r="B10" s="62" t="s">
        <v>257</v>
      </c>
      <c r="E10" s="63"/>
      <c r="F10" s="63"/>
      <c r="G10" s="63"/>
      <c r="H10" s="63"/>
      <c r="I10" s="63"/>
    </row>
    <row r="11" spans="2:11" x14ac:dyDescent="0.15">
      <c r="B11" s="190" t="s">
        <v>1</v>
      </c>
      <c r="C11" s="204" t="s">
        <v>16</v>
      </c>
      <c r="D11" s="205"/>
      <c r="E11" s="205"/>
      <c r="F11" s="205"/>
      <c r="G11" s="205"/>
      <c r="H11" s="205"/>
      <c r="I11" s="205"/>
      <c r="J11" s="205"/>
      <c r="K11" s="206"/>
    </row>
    <row r="12" spans="2:11" x14ac:dyDescent="0.15">
      <c r="B12" s="191"/>
      <c r="C12" s="204" t="s">
        <v>3</v>
      </c>
      <c r="D12" s="205"/>
      <c r="E12" s="205"/>
      <c r="F12" s="192" t="s">
        <v>5</v>
      </c>
      <c r="G12" s="193"/>
      <c r="H12" s="194"/>
      <c r="I12" s="225" t="s">
        <v>6</v>
      </c>
      <c r="J12" s="225"/>
      <c r="K12" s="226"/>
    </row>
    <row r="13" spans="2:11" x14ac:dyDescent="0.15">
      <c r="B13" s="65" t="s">
        <v>258</v>
      </c>
      <c r="C13" s="65"/>
      <c r="D13" s="66">
        <v>28845835</v>
      </c>
      <c r="E13" s="68"/>
      <c r="F13" s="65"/>
      <c r="G13" s="66">
        <v>4820434</v>
      </c>
      <c r="H13" s="70"/>
      <c r="I13" s="65"/>
      <c r="J13" s="66">
        <f>SUM(D13,G13)</f>
        <v>33666269</v>
      </c>
      <c r="K13" s="70"/>
    </row>
    <row r="14" spans="2:11" x14ac:dyDescent="0.15">
      <c r="B14" s="80" t="s">
        <v>4</v>
      </c>
      <c r="C14" s="80"/>
      <c r="D14" s="81">
        <v>325306</v>
      </c>
      <c r="E14" s="83"/>
      <c r="F14" s="80"/>
      <c r="G14" s="81">
        <v>0</v>
      </c>
      <c r="H14" s="84"/>
      <c r="I14" s="80"/>
      <c r="J14" s="81">
        <f t="shared" ref="J14:J15" si="1">SUM(D14,G14)</f>
        <v>325306</v>
      </c>
      <c r="K14" s="84"/>
    </row>
    <row r="15" spans="2:11" x14ac:dyDescent="0.15">
      <c r="B15" s="74" t="s">
        <v>259</v>
      </c>
      <c r="C15" s="74" t="s">
        <v>21</v>
      </c>
      <c r="D15" s="75">
        <v>281967</v>
      </c>
      <c r="E15" s="76" t="s">
        <v>24</v>
      </c>
      <c r="F15" s="74" t="s">
        <v>21</v>
      </c>
      <c r="G15" s="75">
        <v>0</v>
      </c>
      <c r="H15" s="78" t="s">
        <v>24</v>
      </c>
      <c r="I15" s="74" t="s">
        <v>21</v>
      </c>
      <c r="J15" s="75">
        <f t="shared" si="1"/>
        <v>281967</v>
      </c>
      <c r="K15" s="78" t="s">
        <v>24</v>
      </c>
    </row>
    <row r="16" spans="2:11" x14ac:dyDescent="0.15">
      <c r="B16" s="155" t="s">
        <v>6</v>
      </c>
      <c r="C16" s="74"/>
      <c r="D16" s="75">
        <f>SUM(D13:D14)</f>
        <v>29171141</v>
      </c>
      <c r="E16" s="75"/>
      <c r="F16" s="156"/>
      <c r="G16" s="75">
        <f>SUM(G13:G14)</f>
        <v>4820434</v>
      </c>
      <c r="H16" s="157"/>
      <c r="I16" s="75"/>
      <c r="J16" s="75">
        <f>SUM(D16,G16)</f>
        <v>33991575</v>
      </c>
      <c r="K16" s="78"/>
    </row>
    <row r="17" spans="2:17" x14ac:dyDescent="0.15">
      <c r="E17" s="63"/>
      <c r="F17" s="63"/>
      <c r="G17" s="63"/>
      <c r="H17" s="63"/>
      <c r="I17" s="63"/>
    </row>
    <row r="18" spans="2:17" x14ac:dyDescent="0.15">
      <c r="B18" s="62" t="s">
        <v>260</v>
      </c>
    </row>
    <row r="19" spans="2:17" x14ac:dyDescent="0.15">
      <c r="B19" s="190" t="s">
        <v>1</v>
      </c>
      <c r="C19" s="204" t="s">
        <v>16</v>
      </c>
      <c r="D19" s="205"/>
      <c r="E19" s="205"/>
      <c r="F19" s="205"/>
      <c r="G19" s="205"/>
      <c r="H19" s="205"/>
      <c r="I19" s="205"/>
      <c r="J19" s="205"/>
      <c r="K19" s="206"/>
    </row>
    <row r="20" spans="2:17" x14ac:dyDescent="0.15">
      <c r="B20" s="191"/>
      <c r="C20" s="204" t="s">
        <v>3</v>
      </c>
      <c r="D20" s="205"/>
      <c r="E20" s="206"/>
      <c r="F20" s="192" t="s">
        <v>5</v>
      </c>
      <c r="G20" s="193"/>
      <c r="H20" s="194"/>
      <c r="I20" s="192" t="s">
        <v>6</v>
      </c>
      <c r="J20" s="193"/>
      <c r="K20" s="194"/>
    </row>
    <row r="21" spans="2:17" x14ac:dyDescent="0.15">
      <c r="B21" s="86" t="s">
        <v>123</v>
      </c>
      <c r="C21" s="71"/>
      <c r="D21" s="72">
        <v>19316642</v>
      </c>
      <c r="E21" s="79"/>
      <c r="F21" s="71"/>
      <c r="G21" s="72">
        <v>3541994</v>
      </c>
      <c r="H21" s="67"/>
      <c r="I21" s="79"/>
      <c r="J21" s="72">
        <f>SUM(D21,G21)</f>
        <v>22858636</v>
      </c>
      <c r="K21" s="67"/>
    </row>
    <row r="23" spans="2:17" x14ac:dyDescent="0.15">
      <c r="B23" s="62" t="s">
        <v>261</v>
      </c>
    </row>
    <row r="24" spans="2:17" ht="13.5" customHeight="1" x14ac:dyDescent="0.15">
      <c r="B24" s="190" t="s">
        <v>1</v>
      </c>
      <c r="C24" s="192" t="s">
        <v>16</v>
      </c>
      <c r="D24" s="193"/>
      <c r="E24" s="193"/>
      <c r="F24" s="193"/>
      <c r="G24" s="193"/>
      <c r="H24" s="193"/>
      <c r="I24" s="193"/>
      <c r="J24" s="193"/>
      <c r="K24" s="194"/>
      <c r="L24" s="195" t="s">
        <v>201</v>
      </c>
      <c r="M24" s="196"/>
      <c r="N24" s="197"/>
      <c r="O24" s="195" t="s">
        <v>202</v>
      </c>
      <c r="P24" s="225"/>
      <c r="Q24" s="226"/>
    </row>
    <row r="25" spans="2:17" x14ac:dyDescent="0.15">
      <c r="B25" s="191"/>
      <c r="C25" s="192" t="s">
        <v>3</v>
      </c>
      <c r="D25" s="193"/>
      <c r="E25" s="194"/>
      <c r="F25" s="192" t="s">
        <v>5</v>
      </c>
      <c r="G25" s="193"/>
      <c r="H25" s="194"/>
      <c r="I25" s="192" t="s">
        <v>6</v>
      </c>
      <c r="J25" s="193"/>
      <c r="K25" s="194"/>
      <c r="L25" s="198"/>
      <c r="M25" s="199"/>
      <c r="N25" s="200"/>
      <c r="O25" s="201"/>
      <c r="P25" s="202"/>
      <c r="Q25" s="203"/>
    </row>
    <row r="26" spans="2:17" x14ac:dyDescent="0.15">
      <c r="B26" s="65" t="s">
        <v>26</v>
      </c>
      <c r="C26" s="65"/>
      <c r="D26" s="66">
        <v>1713075</v>
      </c>
      <c r="E26" s="70"/>
      <c r="F26" s="68"/>
      <c r="G26" s="69">
        <v>386103</v>
      </c>
      <c r="H26" s="68"/>
      <c r="I26" s="65"/>
      <c r="J26" s="66">
        <f>SUM(D26,G26)</f>
        <v>2099178</v>
      </c>
      <c r="K26" s="70"/>
      <c r="L26" s="68"/>
      <c r="M26" s="87">
        <f>J26/$J$21</f>
        <v>9.1833038506759543E-2</v>
      </c>
      <c r="N26" s="68"/>
      <c r="O26" s="65"/>
      <c r="P26" s="87">
        <f>J26/$J$16</f>
        <v>6.1755832143700312E-2</v>
      </c>
      <c r="Q26" s="70"/>
    </row>
    <row r="27" spans="2:17" x14ac:dyDescent="0.15">
      <c r="B27" s="71" t="s">
        <v>27</v>
      </c>
      <c r="C27" s="71"/>
      <c r="D27" s="72">
        <v>309227</v>
      </c>
      <c r="E27" s="67"/>
      <c r="F27" s="79"/>
      <c r="G27" s="73">
        <v>56310</v>
      </c>
      <c r="H27" s="79"/>
      <c r="I27" s="71"/>
      <c r="J27" s="66">
        <f t="shared" ref="J27:J91" si="2">SUM(D27,G27)</f>
        <v>365537</v>
      </c>
      <c r="K27" s="67"/>
      <c r="L27" s="79"/>
      <c r="M27" s="87">
        <f t="shared" ref="M27:M91" si="3">J27/$J$21</f>
        <v>1.5991199124917164E-2</v>
      </c>
      <c r="N27" s="79"/>
      <c r="O27" s="71"/>
      <c r="P27" s="87">
        <f t="shared" ref="P27:P91" si="4">J27/$J$16</f>
        <v>1.0753752952018258E-2</v>
      </c>
      <c r="Q27" s="67"/>
    </row>
    <row r="28" spans="2:17" x14ac:dyDescent="0.15">
      <c r="B28" s="80" t="s">
        <v>30</v>
      </c>
      <c r="C28" s="80"/>
      <c r="D28" s="81">
        <v>19805</v>
      </c>
      <c r="E28" s="84"/>
      <c r="F28" s="83"/>
      <c r="G28" s="82">
        <v>369</v>
      </c>
      <c r="H28" s="83"/>
      <c r="I28" s="80"/>
      <c r="J28" s="66">
        <f t="shared" si="2"/>
        <v>20174</v>
      </c>
      <c r="K28" s="84"/>
      <c r="L28" s="83"/>
      <c r="M28" s="87">
        <f t="shared" si="3"/>
        <v>8.8255484710461293E-4</v>
      </c>
      <c r="N28" s="83"/>
      <c r="O28" s="80"/>
      <c r="P28" s="87">
        <f t="shared" si="4"/>
        <v>5.9350000698702549E-4</v>
      </c>
      <c r="Q28" s="84"/>
    </row>
    <row r="29" spans="2:17" x14ac:dyDescent="0.15">
      <c r="B29" s="71" t="s">
        <v>23</v>
      </c>
      <c r="C29" s="71"/>
      <c r="D29" s="72">
        <v>1060355</v>
      </c>
      <c r="E29" s="67"/>
      <c r="F29" s="79"/>
      <c r="G29" s="73">
        <v>350886</v>
      </c>
      <c r="H29" s="79"/>
      <c r="I29" s="71"/>
      <c r="J29" s="66">
        <f t="shared" si="2"/>
        <v>1411241</v>
      </c>
      <c r="K29" s="67"/>
      <c r="L29" s="79"/>
      <c r="M29" s="87">
        <f t="shared" si="3"/>
        <v>6.1737760730780258E-2</v>
      </c>
      <c r="N29" s="79"/>
      <c r="O29" s="71"/>
      <c r="P29" s="87">
        <f t="shared" si="4"/>
        <v>4.1517375996846274E-2</v>
      </c>
      <c r="Q29" s="67"/>
    </row>
    <row r="30" spans="2:17" x14ac:dyDescent="0.15">
      <c r="B30" s="80" t="s">
        <v>32</v>
      </c>
      <c r="C30" s="80"/>
      <c r="D30" s="81">
        <v>910622</v>
      </c>
      <c r="E30" s="84"/>
      <c r="F30" s="83"/>
      <c r="G30" s="82">
        <v>0</v>
      </c>
      <c r="H30" s="83"/>
      <c r="I30" s="80"/>
      <c r="J30" s="66">
        <f t="shared" si="2"/>
        <v>910622</v>
      </c>
      <c r="K30" s="84"/>
      <c r="L30" s="83"/>
      <c r="M30" s="87">
        <f t="shared" si="3"/>
        <v>3.9837110140780056E-2</v>
      </c>
      <c r="N30" s="83"/>
      <c r="O30" s="80"/>
      <c r="P30" s="87">
        <f t="shared" si="4"/>
        <v>2.6789638314788297E-2</v>
      </c>
      <c r="Q30" s="84"/>
    </row>
    <row r="31" spans="2:17" x14ac:dyDescent="0.15">
      <c r="B31" s="71" t="s">
        <v>124</v>
      </c>
      <c r="C31" s="71"/>
      <c r="D31" s="72">
        <v>22425</v>
      </c>
      <c r="E31" s="67"/>
      <c r="F31" s="79"/>
      <c r="G31" s="73">
        <v>10952</v>
      </c>
      <c r="H31" s="67"/>
      <c r="I31" s="71"/>
      <c r="J31" s="72">
        <f t="shared" si="2"/>
        <v>33377</v>
      </c>
      <c r="K31" s="67"/>
      <c r="L31" s="79"/>
      <c r="M31" s="91">
        <f t="shared" si="3"/>
        <v>1.4601483658080036E-3</v>
      </c>
      <c r="N31" s="79"/>
      <c r="O31" s="71"/>
      <c r="P31" s="91">
        <f t="shared" si="4"/>
        <v>9.8191978453484436E-4</v>
      </c>
      <c r="Q31" s="67"/>
    </row>
    <row r="32" spans="2:17" x14ac:dyDescent="0.15">
      <c r="B32" s="80" t="s">
        <v>33</v>
      </c>
      <c r="C32" s="80"/>
      <c r="D32" s="81">
        <v>422383</v>
      </c>
      <c r="E32" s="70"/>
      <c r="F32" s="83"/>
      <c r="G32" s="82">
        <v>130624</v>
      </c>
      <c r="H32" s="84"/>
      <c r="I32" s="83"/>
      <c r="J32" s="81">
        <f t="shared" si="2"/>
        <v>553007</v>
      </c>
      <c r="K32" s="84"/>
      <c r="L32" s="83"/>
      <c r="M32" s="88">
        <f t="shared" si="3"/>
        <v>2.4192475876513367E-2</v>
      </c>
      <c r="N32" s="83"/>
      <c r="O32" s="80"/>
      <c r="P32" s="88">
        <f t="shared" si="4"/>
        <v>1.6268943113109644E-2</v>
      </c>
      <c r="Q32" s="84"/>
    </row>
    <row r="33" spans="2:17" x14ac:dyDescent="0.15">
      <c r="B33" s="80" t="s">
        <v>144</v>
      </c>
      <c r="C33" s="80"/>
      <c r="D33" s="81">
        <v>22452</v>
      </c>
      <c r="E33" s="84"/>
      <c r="F33" s="83"/>
      <c r="G33" s="82">
        <v>6944</v>
      </c>
      <c r="H33" s="84"/>
      <c r="I33" s="83"/>
      <c r="J33" s="81">
        <f t="shared" si="2"/>
        <v>29396</v>
      </c>
      <c r="K33" s="84"/>
      <c r="L33" s="83"/>
      <c r="M33" s="88">
        <f t="shared" si="3"/>
        <v>1.2859909926384058E-3</v>
      </c>
      <c r="N33" s="83"/>
      <c r="O33" s="80"/>
      <c r="P33" s="88">
        <f t="shared" si="4"/>
        <v>8.6480252827355014E-4</v>
      </c>
      <c r="Q33" s="84"/>
    </row>
    <row r="34" spans="2:17" x14ac:dyDescent="0.15">
      <c r="B34" s="80" t="s">
        <v>145</v>
      </c>
      <c r="C34" s="80"/>
      <c r="D34" s="81">
        <v>3380</v>
      </c>
      <c r="E34" s="84"/>
      <c r="F34" s="83"/>
      <c r="G34" s="82">
        <v>1045</v>
      </c>
      <c r="H34" s="84"/>
      <c r="I34" s="83"/>
      <c r="J34" s="81">
        <f t="shared" si="2"/>
        <v>4425</v>
      </c>
      <c r="K34" s="84"/>
      <c r="L34" s="83"/>
      <c r="M34" s="88">
        <f t="shared" si="3"/>
        <v>1.9358110431436066E-4</v>
      </c>
      <c r="N34" s="83"/>
      <c r="O34" s="80"/>
      <c r="P34" s="88">
        <f t="shared" si="4"/>
        <v>1.3017931649239554E-4</v>
      </c>
      <c r="Q34" s="84"/>
    </row>
    <row r="35" spans="2:17" x14ac:dyDescent="0.15">
      <c r="B35" s="80" t="s">
        <v>146</v>
      </c>
      <c r="C35" s="80"/>
      <c r="D35" s="81">
        <v>390440</v>
      </c>
      <c r="E35" s="84"/>
      <c r="F35" s="83"/>
      <c r="G35" s="82">
        <v>120745</v>
      </c>
      <c r="H35" s="84"/>
      <c r="I35" s="83"/>
      <c r="J35" s="81">
        <f t="shared" si="2"/>
        <v>511185</v>
      </c>
      <c r="K35" s="84"/>
      <c r="L35" s="83"/>
      <c r="M35" s="88">
        <f t="shared" si="3"/>
        <v>2.2362882894674904E-2</v>
      </c>
      <c r="N35" s="83"/>
      <c r="O35" s="80"/>
      <c r="P35" s="88">
        <f t="shared" si="4"/>
        <v>1.5038579412692704E-2</v>
      </c>
      <c r="Q35" s="84"/>
    </row>
    <row r="36" spans="2:17" x14ac:dyDescent="0.15">
      <c r="B36" s="80" t="s">
        <v>147</v>
      </c>
      <c r="C36" s="80"/>
      <c r="D36" s="81">
        <v>3933</v>
      </c>
      <c r="E36" s="84"/>
      <c r="F36" s="83"/>
      <c r="G36" s="82">
        <v>1216</v>
      </c>
      <c r="H36" s="84"/>
      <c r="I36" s="83"/>
      <c r="J36" s="81">
        <f t="shared" si="2"/>
        <v>5149</v>
      </c>
      <c r="K36" s="84"/>
      <c r="L36" s="83"/>
      <c r="M36" s="88">
        <f t="shared" si="3"/>
        <v>2.2525403528014532E-4</v>
      </c>
      <c r="N36" s="83"/>
      <c r="O36" s="80"/>
      <c r="P36" s="88">
        <f t="shared" si="4"/>
        <v>1.5147871200437167E-4</v>
      </c>
      <c r="Q36" s="84"/>
    </row>
    <row r="37" spans="2:17" x14ac:dyDescent="0.15">
      <c r="B37" s="80" t="s">
        <v>148</v>
      </c>
      <c r="C37" s="80"/>
      <c r="D37" s="81">
        <v>2178</v>
      </c>
      <c r="E37" s="84"/>
      <c r="F37" s="83"/>
      <c r="G37" s="82">
        <v>674</v>
      </c>
      <c r="H37" s="84"/>
      <c r="I37" s="83"/>
      <c r="J37" s="81">
        <f t="shared" si="2"/>
        <v>2852</v>
      </c>
      <c r="K37" s="84"/>
      <c r="L37" s="83"/>
      <c r="M37" s="88">
        <f t="shared" si="3"/>
        <v>1.2476684960554952E-4</v>
      </c>
      <c r="N37" s="83"/>
      <c r="O37" s="80"/>
      <c r="P37" s="88">
        <f t="shared" si="4"/>
        <v>8.3903143646624204E-5</v>
      </c>
      <c r="Q37" s="84"/>
    </row>
    <row r="38" spans="2:17" x14ac:dyDescent="0.15">
      <c r="B38" s="74" t="s">
        <v>240</v>
      </c>
      <c r="C38" s="74"/>
      <c r="D38" s="75">
        <v>0</v>
      </c>
      <c r="E38" s="78"/>
      <c r="F38" s="76"/>
      <c r="G38" s="77">
        <v>0</v>
      </c>
      <c r="H38" s="78"/>
      <c r="I38" s="76"/>
      <c r="J38" s="75">
        <f t="shared" si="2"/>
        <v>0</v>
      </c>
      <c r="K38" s="78"/>
      <c r="L38" s="76"/>
      <c r="M38" s="89">
        <f t="shared" si="3"/>
        <v>0</v>
      </c>
      <c r="N38" s="76"/>
      <c r="O38" s="74"/>
      <c r="P38" s="89">
        <f t="shared" si="4"/>
        <v>0</v>
      </c>
      <c r="Q38" s="78"/>
    </row>
    <row r="39" spans="2:17" x14ac:dyDescent="0.15">
      <c r="B39" s="80" t="s">
        <v>34</v>
      </c>
      <c r="C39" s="80"/>
      <c r="D39" s="81">
        <v>102824</v>
      </c>
      <c r="F39" s="80"/>
      <c r="G39" s="82">
        <v>13670</v>
      </c>
      <c r="H39" s="84"/>
      <c r="I39" s="83"/>
      <c r="J39" s="81">
        <f t="shared" si="2"/>
        <v>116494</v>
      </c>
      <c r="K39" s="84"/>
      <c r="L39" s="83"/>
      <c r="M39" s="88">
        <f t="shared" si="3"/>
        <v>5.0962795855360749E-3</v>
      </c>
      <c r="N39" s="83"/>
      <c r="O39" s="80"/>
      <c r="P39" s="88">
        <f t="shared" si="4"/>
        <v>3.4271433436079382E-3</v>
      </c>
      <c r="Q39" s="84"/>
    </row>
    <row r="40" spans="2:17" x14ac:dyDescent="0.15">
      <c r="B40" s="80" t="s">
        <v>39</v>
      </c>
      <c r="C40" s="80"/>
      <c r="D40" s="81">
        <v>3863</v>
      </c>
      <c r="F40" s="80"/>
      <c r="G40" s="82">
        <v>514</v>
      </c>
      <c r="H40" s="84"/>
      <c r="I40" s="83"/>
      <c r="J40" s="81">
        <f t="shared" si="2"/>
        <v>4377</v>
      </c>
      <c r="K40" s="84"/>
      <c r="L40" s="83"/>
      <c r="M40" s="88">
        <f t="shared" si="3"/>
        <v>1.9148124148789979E-4</v>
      </c>
      <c r="N40" s="83"/>
      <c r="O40" s="80"/>
      <c r="P40" s="88">
        <f t="shared" si="4"/>
        <v>1.28767201872817E-4</v>
      </c>
      <c r="Q40" s="84"/>
    </row>
    <row r="41" spans="2:17" x14ac:dyDescent="0.15">
      <c r="B41" s="80" t="s">
        <v>40</v>
      </c>
      <c r="C41" s="80"/>
      <c r="D41" s="81">
        <v>46744</v>
      </c>
      <c r="F41" s="80"/>
      <c r="G41" s="82">
        <v>6214</v>
      </c>
      <c r="H41" s="84"/>
      <c r="I41" s="83"/>
      <c r="J41" s="81">
        <f t="shared" si="2"/>
        <v>52958</v>
      </c>
      <c r="K41" s="84"/>
      <c r="L41" s="83"/>
      <c r="M41" s="88">
        <f t="shared" si="3"/>
        <v>2.3167611575773813E-3</v>
      </c>
      <c r="N41" s="83"/>
      <c r="O41" s="80"/>
      <c r="P41" s="88">
        <f t="shared" si="4"/>
        <v>1.5579742921591601E-3</v>
      </c>
      <c r="Q41" s="84"/>
    </row>
    <row r="42" spans="2:17" x14ac:dyDescent="0.15">
      <c r="B42" s="80" t="s">
        <v>11</v>
      </c>
      <c r="C42" s="80"/>
      <c r="D42" s="81">
        <v>3613</v>
      </c>
      <c r="F42" s="80"/>
      <c r="G42" s="82">
        <v>480</v>
      </c>
      <c r="H42" s="84"/>
      <c r="I42" s="83"/>
      <c r="J42" s="81">
        <f t="shared" si="2"/>
        <v>4093</v>
      </c>
      <c r="K42" s="84"/>
      <c r="L42" s="83"/>
      <c r="M42" s="88">
        <f t="shared" si="3"/>
        <v>1.7905705309800637E-4</v>
      </c>
      <c r="N42" s="83"/>
      <c r="O42" s="80"/>
      <c r="P42" s="88">
        <f t="shared" si="4"/>
        <v>1.2041219037364405E-4</v>
      </c>
      <c r="Q42" s="84"/>
    </row>
    <row r="43" spans="2:17" x14ac:dyDescent="0.15">
      <c r="B43" s="80" t="s">
        <v>41</v>
      </c>
      <c r="C43" s="80"/>
      <c r="D43" s="81">
        <v>39558</v>
      </c>
      <c r="F43" s="80"/>
      <c r="G43" s="82">
        <v>5259</v>
      </c>
      <c r="H43" s="84"/>
      <c r="I43" s="83"/>
      <c r="J43" s="81">
        <f t="shared" si="2"/>
        <v>44817</v>
      </c>
      <c r="K43" s="84"/>
      <c r="L43" s="83"/>
      <c r="M43" s="88">
        <f t="shared" si="3"/>
        <v>1.9606156727811756E-3</v>
      </c>
      <c r="N43" s="83"/>
      <c r="O43" s="80"/>
      <c r="P43" s="88">
        <f t="shared" si="4"/>
        <v>1.3184737688677268E-3</v>
      </c>
      <c r="Q43" s="84"/>
    </row>
    <row r="44" spans="2:17" x14ac:dyDescent="0.15">
      <c r="B44" s="80" t="s">
        <v>126</v>
      </c>
      <c r="C44" s="80"/>
      <c r="D44" s="81">
        <v>9046</v>
      </c>
      <c r="F44" s="80"/>
      <c r="G44" s="82">
        <v>1203</v>
      </c>
      <c r="H44" s="84"/>
      <c r="I44" s="83"/>
      <c r="J44" s="81">
        <f t="shared" si="2"/>
        <v>10249</v>
      </c>
      <c r="K44" s="84"/>
      <c r="L44" s="83"/>
      <c r="M44" s="88">
        <f t="shared" si="3"/>
        <v>4.4836446059161187E-4</v>
      </c>
      <c r="N44" s="83"/>
      <c r="O44" s="80"/>
      <c r="P44" s="88">
        <f t="shared" si="4"/>
        <v>3.0151589033459026E-4</v>
      </c>
      <c r="Q44" s="84"/>
    </row>
    <row r="45" spans="2:17" x14ac:dyDescent="0.15">
      <c r="B45" s="74" t="s">
        <v>262</v>
      </c>
      <c r="C45" s="74" t="s">
        <v>21</v>
      </c>
      <c r="D45" s="75">
        <v>2614</v>
      </c>
      <c r="E45" s="76" t="s">
        <v>24</v>
      </c>
      <c r="F45" s="74" t="s">
        <v>21</v>
      </c>
      <c r="G45" s="158">
        <v>0</v>
      </c>
      <c r="H45" s="78" t="s">
        <v>24</v>
      </c>
      <c r="I45" s="76" t="s">
        <v>21</v>
      </c>
      <c r="J45" s="75">
        <f t="shared" si="2"/>
        <v>2614</v>
      </c>
      <c r="K45" s="78" t="s">
        <v>24</v>
      </c>
      <c r="L45" s="76" t="s">
        <v>21</v>
      </c>
      <c r="M45" s="89">
        <f t="shared" si="3"/>
        <v>1.1435502975768109E-4</v>
      </c>
      <c r="N45" s="76" t="s">
        <v>24</v>
      </c>
      <c r="O45" s="74" t="s">
        <v>21</v>
      </c>
      <c r="P45" s="89">
        <f t="shared" si="4"/>
        <v>7.6901408657880662E-5</v>
      </c>
      <c r="Q45" s="78" t="s">
        <v>24</v>
      </c>
    </row>
    <row r="46" spans="2:17" x14ac:dyDescent="0.15">
      <c r="B46" s="80" t="s">
        <v>76</v>
      </c>
      <c r="C46" s="65"/>
      <c r="D46" s="66">
        <v>8717</v>
      </c>
      <c r="E46" s="68"/>
      <c r="F46" s="65"/>
      <c r="G46" s="69">
        <v>141</v>
      </c>
      <c r="H46" s="70"/>
      <c r="I46" s="68"/>
      <c r="J46" s="81">
        <f t="shared" si="2"/>
        <v>8858</v>
      </c>
      <c r="K46" s="70"/>
      <c r="L46" s="83"/>
      <c r="M46" s="88">
        <f t="shared" si="3"/>
        <v>3.8751218576646483E-4</v>
      </c>
      <c r="N46" s="83"/>
      <c r="O46" s="80"/>
      <c r="P46" s="88">
        <f t="shared" si="4"/>
        <v>2.6059398542138749E-4</v>
      </c>
      <c r="Q46" s="84"/>
    </row>
    <row r="47" spans="2:17" x14ac:dyDescent="0.15">
      <c r="B47" s="80" t="s">
        <v>149</v>
      </c>
      <c r="C47" s="80"/>
      <c r="D47" s="81">
        <v>799</v>
      </c>
      <c r="E47" s="83"/>
      <c r="F47" s="80"/>
      <c r="G47" s="82">
        <v>13</v>
      </c>
      <c r="H47" s="84"/>
      <c r="I47" s="83"/>
      <c r="J47" s="81">
        <f t="shared" si="2"/>
        <v>812</v>
      </c>
      <c r="K47" s="84"/>
      <c r="L47" s="83"/>
      <c r="M47" s="88">
        <f t="shared" si="3"/>
        <v>3.5522679480962906E-5</v>
      </c>
      <c r="N47" s="83"/>
      <c r="O47" s="80"/>
      <c r="P47" s="88">
        <f t="shared" si="4"/>
        <v>2.3888272314536764E-5</v>
      </c>
      <c r="Q47" s="84"/>
    </row>
    <row r="48" spans="2:17" x14ac:dyDescent="0.15">
      <c r="B48" s="74" t="s">
        <v>10</v>
      </c>
      <c r="C48" s="74"/>
      <c r="D48" s="75">
        <v>7918</v>
      </c>
      <c r="E48" s="78"/>
      <c r="F48" s="74"/>
      <c r="G48" s="77">
        <v>128</v>
      </c>
      <c r="H48" s="78"/>
      <c r="I48" s="76"/>
      <c r="J48" s="75">
        <f t="shared" si="2"/>
        <v>8046</v>
      </c>
      <c r="K48" s="78"/>
      <c r="L48" s="76"/>
      <c r="M48" s="89">
        <f t="shared" si="3"/>
        <v>3.5198950628550189E-4</v>
      </c>
      <c r="N48" s="76"/>
      <c r="O48" s="74"/>
      <c r="P48" s="89">
        <f t="shared" si="4"/>
        <v>2.3670571310685075E-4</v>
      </c>
      <c r="Q48" s="78"/>
    </row>
    <row r="49" spans="2:17" x14ac:dyDescent="0.15">
      <c r="B49" s="80" t="s">
        <v>125</v>
      </c>
      <c r="C49" s="80"/>
      <c r="D49" s="81">
        <v>5079725</v>
      </c>
      <c r="E49" s="83"/>
      <c r="F49" s="80"/>
      <c r="G49" s="82">
        <v>963578</v>
      </c>
      <c r="H49" s="84"/>
      <c r="I49" s="83"/>
      <c r="J49" s="81">
        <f t="shared" si="2"/>
        <v>6043303</v>
      </c>
      <c r="K49" s="84"/>
      <c r="L49" s="83"/>
      <c r="M49" s="88">
        <f t="shared" si="3"/>
        <v>0.2643772358070709</v>
      </c>
      <c r="N49" s="83"/>
      <c r="O49" s="80"/>
      <c r="P49" s="88">
        <f t="shared" si="4"/>
        <v>0.17778826076755785</v>
      </c>
      <c r="Q49" s="84"/>
    </row>
    <row r="50" spans="2:17" x14ac:dyDescent="0.15">
      <c r="B50" s="80" t="s">
        <v>42</v>
      </c>
      <c r="C50" s="80"/>
      <c r="D50" s="81">
        <v>4796362</v>
      </c>
      <c r="E50" s="83"/>
      <c r="F50" s="80"/>
      <c r="G50" s="82">
        <v>909827</v>
      </c>
      <c r="H50" s="84"/>
      <c r="I50" s="83"/>
      <c r="J50" s="81">
        <f t="shared" si="2"/>
        <v>5706189</v>
      </c>
      <c r="K50" s="84"/>
      <c r="L50" s="83"/>
      <c r="M50" s="88">
        <f t="shared" si="3"/>
        <v>0.24962946170541409</v>
      </c>
      <c r="N50" s="83"/>
      <c r="O50" s="80"/>
      <c r="P50" s="88">
        <f t="shared" si="4"/>
        <v>0.1678706856037121</v>
      </c>
      <c r="Q50" s="84"/>
    </row>
    <row r="51" spans="2:17" x14ac:dyDescent="0.15">
      <c r="B51" s="80" t="s">
        <v>150</v>
      </c>
      <c r="C51" s="80"/>
      <c r="D51" s="81">
        <v>241279</v>
      </c>
      <c r="E51" s="83"/>
      <c r="F51" s="80"/>
      <c r="G51" s="82">
        <v>45768</v>
      </c>
      <c r="H51" s="84"/>
      <c r="I51" s="83"/>
      <c r="J51" s="81">
        <f t="shared" si="2"/>
        <v>287047</v>
      </c>
      <c r="K51" s="84"/>
      <c r="L51" s="83"/>
      <c r="M51" s="88">
        <f t="shared" si="3"/>
        <v>1.2557485932231476E-2</v>
      </c>
      <c r="N51" s="83"/>
      <c r="O51" s="80"/>
      <c r="P51" s="88">
        <f t="shared" si="4"/>
        <v>8.444651358461619E-3</v>
      </c>
      <c r="Q51" s="84"/>
    </row>
    <row r="52" spans="2:17" x14ac:dyDescent="0.15">
      <c r="B52" s="80" t="s">
        <v>151</v>
      </c>
      <c r="C52" s="80"/>
      <c r="D52" s="81">
        <v>41515</v>
      </c>
      <c r="E52" s="83"/>
      <c r="F52" s="80"/>
      <c r="G52" s="82">
        <v>7875</v>
      </c>
      <c r="H52" s="84"/>
      <c r="I52" s="83"/>
      <c r="J52" s="81">
        <f t="shared" si="2"/>
        <v>49390</v>
      </c>
      <c r="K52" s="84"/>
      <c r="L52" s="83"/>
      <c r="M52" s="88">
        <f t="shared" si="3"/>
        <v>2.1606713541437905E-3</v>
      </c>
      <c r="N52" s="83"/>
      <c r="O52" s="80"/>
      <c r="P52" s="88">
        <f t="shared" si="4"/>
        <v>1.4530071054371561E-3</v>
      </c>
      <c r="Q52" s="84"/>
    </row>
    <row r="53" spans="2:17" x14ac:dyDescent="0.15">
      <c r="B53" s="74" t="s">
        <v>263</v>
      </c>
      <c r="C53" s="74"/>
      <c r="D53" s="75">
        <v>569</v>
      </c>
      <c r="E53" s="76"/>
      <c r="F53" s="74"/>
      <c r="G53" s="77">
        <v>108</v>
      </c>
      <c r="H53" s="78"/>
      <c r="I53" s="76"/>
      <c r="J53" s="75">
        <f t="shared" si="2"/>
        <v>677</v>
      </c>
      <c r="K53" s="78"/>
      <c r="L53" s="76"/>
      <c r="M53" s="89">
        <f t="shared" si="3"/>
        <v>2.9616815281541732E-5</v>
      </c>
      <c r="N53" s="76"/>
      <c r="O53" s="74"/>
      <c r="P53" s="89">
        <f t="shared" si="4"/>
        <v>1.9916699946972155E-5</v>
      </c>
      <c r="Q53" s="78"/>
    </row>
    <row r="54" spans="2:17" x14ac:dyDescent="0.15">
      <c r="B54" s="80" t="s">
        <v>43</v>
      </c>
      <c r="C54" s="80"/>
      <c r="D54" s="81">
        <v>188393</v>
      </c>
      <c r="E54" s="83"/>
      <c r="F54" s="80"/>
      <c r="G54" s="82">
        <v>25918</v>
      </c>
      <c r="H54" s="84"/>
      <c r="I54" s="83"/>
      <c r="J54" s="81">
        <f t="shared" si="2"/>
        <v>214311</v>
      </c>
      <c r="K54" s="84"/>
      <c r="L54" s="83"/>
      <c r="M54" s="88">
        <f t="shared" si="3"/>
        <v>9.3754937958677852E-3</v>
      </c>
      <c r="N54" s="83"/>
      <c r="O54" s="80"/>
      <c r="P54" s="88">
        <f t="shared" si="4"/>
        <v>6.3048270049269562E-3</v>
      </c>
      <c r="Q54" s="84"/>
    </row>
    <row r="55" spans="2:17" x14ac:dyDescent="0.15">
      <c r="B55" s="80" t="s">
        <v>127</v>
      </c>
      <c r="C55" s="80"/>
      <c r="D55" s="81">
        <v>75966</v>
      </c>
      <c r="E55" s="83"/>
      <c r="F55" s="80"/>
      <c r="G55" s="82">
        <v>10450</v>
      </c>
      <c r="H55" s="84"/>
      <c r="I55" s="83"/>
      <c r="J55" s="81">
        <f t="shared" si="2"/>
        <v>86416</v>
      </c>
      <c r="K55" s="84"/>
      <c r="L55" s="83"/>
      <c r="M55" s="88">
        <f t="shared" si="3"/>
        <v>3.7804530419050376E-3</v>
      </c>
      <c r="N55" s="83"/>
      <c r="O55" s="80"/>
      <c r="P55" s="88">
        <f t="shared" si="4"/>
        <v>2.5422770201145432E-3</v>
      </c>
      <c r="Q55" s="84"/>
    </row>
    <row r="56" spans="2:17" x14ac:dyDescent="0.15">
      <c r="B56" s="80" t="s">
        <v>128</v>
      </c>
      <c r="C56" s="80"/>
      <c r="D56" s="81">
        <v>31871</v>
      </c>
      <c r="E56" s="83"/>
      <c r="F56" s="80"/>
      <c r="G56" s="82">
        <v>4385</v>
      </c>
      <c r="H56" s="84"/>
      <c r="I56" s="83"/>
      <c r="J56" s="81">
        <f t="shared" si="2"/>
        <v>36256</v>
      </c>
      <c r="K56" s="84"/>
      <c r="L56" s="83"/>
      <c r="M56" s="88">
        <f t="shared" si="3"/>
        <v>1.5860963882534374E-3</v>
      </c>
      <c r="N56" s="83"/>
      <c r="O56" s="80"/>
      <c r="P56" s="88">
        <f t="shared" si="4"/>
        <v>1.0666172426549814E-3</v>
      </c>
      <c r="Q56" s="84"/>
    </row>
    <row r="57" spans="2:17" x14ac:dyDescent="0.15">
      <c r="B57" s="80" t="s">
        <v>264</v>
      </c>
      <c r="C57" s="80"/>
      <c r="D57" s="81">
        <v>22624</v>
      </c>
      <c r="E57" s="83"/>
      <c r="F57" s="80"/>
      <c r="G57" s="82">
        <v>3112</v>
      </c>
      <c r="H57" s="84"/>
      <c r="I57" s="83"/>
      <c r="J57" s="81">
        <f t="shared" si="2"/>
        <v>25736</v>
      </c>
      <c r="K57" s="84"/>
      <c r="L57" s="83"/>
      <c r="M57" s="88">
        <f t="shared" si="3"/>
        <v>1.1258764521207651E-3</v>
      </c>
      <c r="N57" s="83"/>
      <c r="O57" s="80"/>
      <c r="P57" s="88">
        <f t="shared" si="4"/>
        <v>7.5712878853068739E-4</v>
      </c>
      <c r="Q57" s="84"/>
    </row>
    <row r="58" spans="2:17" x14ac:dyDescent="0.15">
      <c r="B58" s="80" t="s">
        <v>265</v>
      </c>
      <c r="C58" s="80"/>
      <c r="D58" s="81">
        <v>3719</v>
      </c>
      <c r="E58" s="83"/>
      <c r="F58" s="80"/>
      <c r="G58" s="82">
        <v>512</v>
      </c>
      <c r="H58" s="84"/>
      <c r="I58" s="83"/>
      <c r="J58" s="81">
        <f t="shared" si="2"/>
        <v>4231</v>
      </c>
      <c r="K58" s="84"/>
      <c r="L58" s="83"/>
      <c r="M58" s="88">
        <f t="shared" si="3"/>
        <v>1.8509415872408134E-4</v>
      </c>
      <c r="N58" s="83"/>
      <c r="O58" s="80"/>
      <c r="P58" s="88">
        <f t="shared" si="4"/>
        <v>1.2447201990493231E-4</v>
      </c>
      <c r="Q58" s="84"/>
    </row>
    <row r="59" spans="2:17" x14ac:dyDescent="0.15">
      <c r="B59" s="80" t="s">
        <v>266</v>
      </c>
      <c r="C59" s="80"/>
      <c r="D59" s="81">
        <v>52399</v>
      </c>
      <c r="E59" s="83"/>
      <c r="F59" s="80"/>
      <c r="G59" s="82">
        <v>7209</v>
      </c>
      <c r="H59" s="84"/>
      <c r="I59" s="83"/>
      <c r="J59" s="81">
        <f t="shared" si="2"/>
        <v>59608</v>
      </c>
      <c r="K59" s="84"/>
      <c r="L59" s="83"/>
      <c r="M59" s="88">
        <f t="shared" si="3"/>
        <v>2.6076796533266466E-3</v>
      </c>
      <c r="N59" s="83"/>
      <c r="O59" s="80"/>
      <c r="P59" s="88">
        <f t="shared" si="4"/>
        <v>1.7536110050799351E-3</v>
      </c>
      <c r="Q59" s="84"/>
    </row>
    <row r="60" spans="2:17" x14ac:dyDescent="0.15">
      <c r="B60" s="80" t="s">
        <v>267</v>
      </c>
      <c r="C60" s="80"/>
      <c r="D60" s="81">
        <v>1814</v>
      </c>
      <c r="E60" s="83"/>
      <c r="F60" s="80"/>
      <c r="G60" s="82">
        <v>250</v>
      </c>
      <c r="H60" s="84"/>
      <c r="I60" s="83"/>
      <c r="J60" s="81">
        <f t="shared" si="2"/>
        <v>2064</v>
      </c>
      <c r="K60" s="84"/>
      <c r="L60" s="83"/>
      <c r="M60" s="88">
        <f t="shared" si="3"/>
        <v>9.029410153781704E-5</v>
      </c>
      <c r="N60" s="83"/>
      <c r="O60" s="80"/>
      <c r="P60" s="88">
        <f t="shared" si="4"/>
        <v>6.0720928641876702E-5</v>
      </c>
      <c r="Q60" s="84"/>
    </row>
    <row r="61" spans="2:17" x14ac:dyDescent="0.15">
      <c r="B61" s="74" t="s">
        <v>249</v>
      </c>
      <c r="C61" s="74" t="s">
        <v>21</v>
      </c>
      <c r="D61" s="75">
        <v>633</v>
      </c>
      <c r="E61" s="76" t="s">
        <v>24</v>
      </c>
      <c r="F61" s="74" t="s">
        <v>21</v>
      </c>
      <c r="G61" s="159">
        <v>0</v>
      </c>
      <c r="H61" s="78" t="s">
        <v>24</v>
      </c>
      <c r="I61" s="76" t="s">
        <v>21</v>
      </c>
      <c r="J61" s="75">
        <f t="shared" si="2"/>
        <v>633</v>
      </c>
      <c r="K61" s="78" t="s">
        <v>24</v>
      </c>
      <c r="L61" s="76" t="s">
        <v>21</v>
      </c>
      <c r="M61" s="89">
        <f t="shared" si="3"/>
        <v>2.7691941023952612E-5</v>
      </c>
      <c r="N61" s="76" t="s">
        <v>24</v>
      </c>
      <c r="O61" s="74" t="s">
        <v>21</v>
      </c>
      <c r="P61" s="89">
        <f t="shared" si="4"/>
        <v>1.8622261545691838E-5</v>
      </c>
      <c r="Q61" s="78" t="s">
        <v>24</v>
      </c>
    </row>
    <row r="62" spans="2:17" x14ac:dyDescent="0.15">
      <c r="B62" s="71" t="s">
        <v>129</v>
      </c>
      <c r="C62" s="71"/>
      <c r="D62" s="72">
        <v>2351</v>
      </c>
      <c r="E62" s="67"/>
      <c r="F62" s="71"/>
      <c r="G62" s="73">
        <v>0</v>
      </c>
      <c r="H62" s="67"/>
      <c r="I62" s="79"/>
      <c r="J62" s="72">
        <f t="shared" si="2"/>
        <v>2351</v>
      </c>
      <c r="K62" s="67"/>
      <c r="L62" s="79"/>
      <c r="M62" s="89">
        <f t="shared" si="3"/>
        <v>1.0284953135436428E-4</v>
      </c>
      <c r="N62" s="76"/>
      <c r="O62" s="74"/>
      <c r="P62" s="89">
        <f t="shared" si="4"/>
        <v>6.9164197304773313E-5</v>
      </c>
      <c r="Q62" s="67"/>
    </row>
    <row r="63" spans="2:17" x14ac:dyDescent="0.15">
      <c r="B63" s="71" t="s">
        <v>130</v>
      </c>
      <c r="C63" s="71"/>
      <c r="D63" s="72">
        <v>27736</v>
      </c>
      <c r="E63" s="67"/>
      <c r="F63" s="71"/>
      <c r="G63" s="73">
        <v>671</v>
      </c>
      <c r="H63" s="67"/>
      <c r="I63" s="79"/>
      <c r="J63" s="75">
        <f t="shared" si="2"/>
        <v>28407</v>
      </c>
      <c r="K63" s="67"/>
      <c r="L63" s="79"/>
      <c r="M63" s="89">
        <f t="shared" si="3"/>
        <v>1.2427250689848685E-3</v>
      </c>
      <c r="N63" s="76"/>
      <c r="O63" s="74"/>
      <c r="P63" s="89">
        <f t="shared" si="4"/>
        <v>8.3570708329931752E-4</v>
      </c>
      <c r="Q63" s="67"/>
    </row>
    <row r="64" spans="2:17" x14ac:dyDescent="0.15">
      <c r="B64" s="80" t="s">
        <v>46</v>
      </c>
      <c r="C64" s="80"/>
      <c r="D64" s="81">
        <v>32972</v>
      </c>
      <c r="E64" s="83"/>
      <c r="F64" s="80"/>
      <c r="G64" s="82">
        <v>581</v>
      </c>
      <c r="H64" s="84"/>
      <c r="I64" s="83"/>
      <c r="J64" s="81">
        <f t="shared" si="2"/>
        <v>33553</v>
      </c>
      <c r="K64" s="84"/>
      <c r="L64" s="83"/>
      <c r="M64" s="88">
        <f t="shared" si="3"/>
        <v>1.46784786283836E-3</v>
      </c>
      <c r="N64" s="83"/>
      <c r="O64" s="80"/>
      <c r="P64" s="88">
        <f t="shared" si="4"/>
        <v>9.8709753813996546E-4</v>
      </c>
      <c r="Q64" s="84"/>
    </row>
    <row r="65" spans="2:17" x14ac:dyDescent="0.15">
      <c r="B65" s="80" t="s">
        <v>153</v>
      </c>
      <c r="C65" s="80"/>
      <c r="D65" s="81">
        <v>14831</v>
      </c>
      <c r="E65" s="83"/>
      <c r="F65" s="80"/>
      <c r="G65" s="82">
        <v>262</v>
      </c>
      <c r="H65" s="84"/>
      <c r="I65" s="83"/>
      <c r="J65" s="81">
        <f t="shared" si="2"/>
        <v>15093</v>
      </c>
      <c r="K65" s="84"/>
      <c r="L65" s="83"/>
      <c r="M65" s="88">
        <f t="shared" si="3"/>
        <v>6.602756174952871E-4</v>
      </c>
      <c r="N65" s="83"/>
      <c r="O65" s="80"/>
      <c r="P65" s="88">
        <f t="shared" si="4"/>
        <v>4.440217906937234E-4</v>
      </c>
      <c r="Q65" s="84"/>
    </row>
    <row r="66" spans="2:17" x14ac:dyDescent="0.15">
      <c r="B66" s="80" t="s">
        <v>154</v>
      </c>
      <c r="C66" s="80"/>
      <c r="D66" s="81">
        <v>10689</v>
      </c>
      <c r="E66" s="83"/>
      <c r="F66" s="80"/>
      <c r="G66" s="82">
        <v>188</v>
      </c>
      <c r="H66" s="84"/>
      <c r="I66" s="83"/>
      <c r="J66" s="81">
        <f t="shared" si="2"/>
        <v>10877</v>
      </c>
      <c r="K66" s="84"/>
      <c r="L66" s="83"/>
      <c r="M66" s="88">
        <f t="shared" si="3"/>
        <v>4.758376659044748E-4</v>
      </c>
      <c r="N66" s="83"/>
      <c r="O66" s="80"/>
      <c r="P66" s="88">
        <f t="shared" si="4"/>
        <v>3.1999105660740935E-4</v>
      </c>
      <c r="Q66" s="84"/>
    </row>
    <row r="67" spans="2:17" x14ac:dyDescent="0.15">
      <c r="B67" s="80" t="s">
        <v>160</v>
      </c>
      <c r="C67" s="80"/>
      <c r="D67" s="81">
        <v>7255</v>
      </c>
      <c r="E67" s="83"/>
      <c r="F67" s="80"/>
      <c r="G67" s="82">
        <v>128</v>
      </c>
      <c r="H67" s="84"/>
      <c r="I67" s="83"/>
      <c r="J67" s="81">
        <f t="shared" si="2"/>
        <v>7383</v>
      </c>
      <c r="K67" s="84"/>
      <c r="L67" s="83"/>
      <c r="M67" s="88">
        <f t="shared" si="3"/>
        <v>3.2298515099501122E-4</v>
      </c>
      <c r="N67" s="83"/>
      <c r="O67" s="80"/>
      <c r="P67" s="88">
        <f t="shared" si="4"/>
        <v>2.1720087992392232E-4</v>
      </c>
      <c r="Q67" s="84"/>
    </row>
    <row r="68" spans="2:17" x14ac:dyDescent="0.15">
      <c r="B68" s="80" t="s">
        <v>263</v>
      </c>
      <c r="C68" s="80"/>
      <c r="D68" s="81">
        <v>197</v>
      </c>
      <c r="E68" s="83"/>
      <c r="F68" s="80"/>
      <c r="G68" s="82">
        <v>3</v>
      </c>
      <c r="H68" s="84"/>
      <c r="I68" s="83"/>
      <c r="J68" s="81">
        <f t="shared" si="2"/>
        <v>200</v>
      </c>
      <c r="K68" s="84"/>
      <c r="L68" s="83"/>
      <c r="M68" s="88">
        <f t="shared" si="3"/>
        <v>8.7494284435869222E-6</v>
      </c>
      <c r="N68" s="83"/>
      <c r="O68" s="80"/>
      <c r="P68" s="88">
        <f t="shared" si="4"/>
        <v>5.8838109149105332E-6</v>
      </c>
      <c r="Q68" s="84"/>
    </row>
    <row r="69" spans="2:17" x14ac:dyDescent="0.15">
      <c r="B69" s="74" t="s">
        <v>268</v>
      </c>
      <c r="C69" s="74" t="s">
        <v>21</v>
      </c>
      <c r="D69" s="75">
        <v>114</v>
      </c>
      <c r="E69" s="78" t="s">
        <v>24</v>
      </c>
      <c r="F69" s="74" t="s">
        <v>21</v>
      </c>
      <c r="G69" s="158">
        <v>0</v>
      </c>
      <c r="H69" s="78" t="s">
        <v>24</v>
      </c>
      <c r="I69" s="76" t="s">
        <v>21</v>
      </c>
      <c r="J69" s="75">
        <f t="shared" si="2"/>
        <v>114</v>
      </c>
      <c r="K69" s="78" t="s">
        <v>24</v>
      </c>
      <c r="L69" s="76" t="s">
        <v>21</v>
      </c>
      <c r="M69" s="89">
        <f t="shared" si="3"/>
        <v>4.9871742128445456E-6</v>
      </c>
      <c r="N69" s="76" t="s">
        <v>24</v>
      </c>
      <c r="O69" s="74" t="s">
        <v>21</v>
      </c>
      <c r="P69" s="89">
        <f t="shared" si="4"/>
        <v>3.3537722214990039E-6</v>
      </c>
      <c r="Q69" s="78" t="s">
        <v>24</v>
      </c>
    </row>
    <row r="70" spans="2:17" x14ac:dyDescent="0.15">
      <c r="B70" s="65" t="s">
        <v>155</v>
      </c>
      <c r="C70" s="65"/>
      <c r="D70" s="66">
        <v>7280</v>
      </c>
      <c r="E70" s="68"/>
      <c r="F70" s="65"/>
      <c r="G70" s="69">
        <v>562</v>
      </c>
      <c r="H70" s="70"/>
      <c r="I70" s="68"/>
      <c r="J70" s="66">
        <f t="shared" si="2"/>
        <v>7842</v>
      </c>
      <c r="K70" s="70"/>
      <c r="L70" s="68"/>
      <c r="M70" s="87">
        <f t="shared" si="3"/>
        <v>3.4306508927304326E-4</v>
      </c>
      <c r="N70" s="68"/>
      <c r="O70" s="65"/>
      <c r="P70" s="87">
        <f t="shared" si="4"/>
        <v>2.3070422597364199E-4</v>
      </c>
      <c r="Q70" s="70"/>
    </row>
    <row r="71" spans="2:17" x14ac:dyDescent="0.15">
      <c r="B71" s="80" t="s">
        <v>156</v>
      </c>
      <c r="C71" s="80"/>
      <c r="D71" s="81">
        <v>3394</v>
      </c>
      <c r="E71" s="83"/>
      <c r="F71" s="80"/>
      <c r="G71" s="82">
        <v>262</v>
      </c>
      <c r="H71" s="84"/>
      <c r="I71" s="83"/>
      <c r="J71" s="81">
        <f t="shared" si="2"/>
        <v>3656</v>
      </c>
      <c r="K71" s="84"/>
      <c r="L71" s="83"/>
      <c r="M71" s="88">
        <f t="shared" si="3"/>
        <v>1.5993955194876894E-4</v>
      </c>
      <c r="N71" s="83"/>
      <c r="O71" s="80"/>
      <c r="P71" s="88">
        <f t="shared" si="4"/>
        <v>1.0755606352456454E-4</v>
      </c>
      <c r="Q71" s="84"/>
    </row>
    <row r="72" spans="2:17" x14ac:dyDescent="0.15">
      <c r="B72" s="74" t="s">
        <v>157</v>
      </c>
      <c r="C72" s="74"/>
      <c r="D72" s="75">
        <v>3886</v>
      </c>
      <c r="E72" s="78"/>
      <c r="F72" s="74"/>
      <c r="G72" s="77">
        <v>300</v>
      </c>
      <c r="H72" s="78"/>
      <c r="I72" s="76"/>
      <c r="J72" s="75">
        <f t="shared" si="2"/>
        <v>4186</v>
      </c>
      <c r="K72" s="78"/>
      <c r="L72" s="76"/>
      <c r="M72" s="89">
        <f t="shared" si="3"/>
        <v>1.8312553732427429E-4</v>
      </c>
      <c r="N72" s="76"/>
      <c r="O72" s="74"/>
      <c r="P72" s="89">
        <f t="shared" si="4"/>
        <v>1.2314816244907744E-4</v>
      </c>
      <c r="Q72" s="78"/>
    </row>
    <row r="73" spans="2:17" x14ac:dyDescent="0.15">
      <c r="B73" s="71" t="s">
        <v>31</v>
      </c>
      <c r="C73" s="71"/>
      <c r="D73" s="72">
        <v>70706</v>
      </c>
      <c r="E73" s="67"/>
      <c r="F73" s="71"/>
      <c r="G73" s="73">
        <v>67</v>
      </c>
      <c r="H73" s="67"/>
      <c r="I73" s="79"/>
      <c r="J73" s="75">
        <f t="shared" si="2"/>
        <v>70773</v>
      </c>
      <c r="K73" s="67"/>
      <c r="L73" s="79"/>
      <c r="M73" s="91">
        <f t="shared" si="3"/>
        <v>3.0961164961898864E-3</v>
      </c>
      <c r="N73" s="79"/>
      <c r="O73" s="71"/>
      <c r="P73" s="91">
        <f t="shared" si="4"/>
        <v>2.0820747494048157E-3</v>
      </c>
      <c r="Q73" s="67"/>
    </row>
    <row r="74" spans="2:17" x14ac:dyDescent="0.15">
      <c r="B74" s="71" t="s">
        <v>183</v>
      </c>
      <c r="C74" s="71"/>
      <c r="D74" s="72">
        <v>12431</v>
      </c>
      <c r="E74" s="83"/>
      <c r="F74" s="71"/>
      <c r="G74" s="73">
        <v>0</v>
      </c>
      <c r="H74" s="67"/>
      <c r="I74" s="79"/>
      <c r="J74" s="75">
        <f t="shared" si="2"/>
        <v>12431</v>
      </c>
      <c r="K74" s="67"/>
      <c r="L74" s="79"/>
      <c r="M74" s="89">
        <f t="shared" si="3"/>
        <v>5.438207249111452E-4</v>
      </c>
      <c r="N74" s="76"/>
      <c r="O74" s="74"/>
      <c r="P74" s="89">
        <f t="shared" si="4"/>
        <v>3.6570826741626417E-4</v>
      </c>
      <c r="Q74" s="67"/>
    </row>
    <row r="75" spans="2:17" x14ac:dyDescent="0.15">
      <c r="B75" s="71" t="s">
        <v>269</v>
      </c>
      <c r="C75" s="71"/>
      <c r="D75" s="72">
        <v>0</v>
      </c>
      <c r="E75" s="79"/>
      <c r="F75" s="71"/>
      <c r="G75" s="73">
        <v>0</v>
      </c>
      <c r="H75" s="67"/>
      <c r="I75" s="79"/>
      <c r="J75" s="75">
        <f t="shared" si="2"/>
        <v>0</v>
      </c>
      <c r="K75" s="67"/>
      <c r="L75" s="79"/>
      <c r="M75" s="91">
        <f t="shared" si="3"/>
        <v>0</v>
      </c>
      <c r="N75" s="79"/>
      <c r="O75" s="71"/>
      <c r="P75" s="91">
        <f t="shared" si="4"/>
        <v>0</v>
      </c>
      <c r="Q75" s="67"/>
    </row>
    <row r="76" spans="2:17" x14ac:dyDescent="0.15">
      <c r="B76" s="80" t="s">
        <v>270</v>
      </c>
      <c r="C76" s="80"/>
      <c r="D76" s="81">
        <v>7382682</v>
      </c>
      <c r="E76" s="83"/>
      <c r="F76" s="80"/>
      <c r="G76" s="82">
        <v>1417721</v>
      </c>
      <c r="H76" s="84"/>
      <c r="I76" s="83"/>
      <c r="J76" s="81">
        <f t="shared" si="2"/>
        <v>8800403</v>
      </c>
      <c r="K76" s="84"/>
      <c r="L76" s="83"/>
      <c r="M76" s="88">
        <f t="shared" si="3"/>
        <v>0.38499248161613842</v>
      </c>
      <c r="N76" s="83"/>
      <c r="O76" s="80"/>
      <c r="P76" s="88">
        <f t="shared" si="4"/>
        <v>0.25889953613505701</v>
      </c>
      <c r="Q76" s="84"/>
    </row>
    <row r="77" spans="2:17" x14ac:dyDescent="0.15">
      <c r="B77" s="80" t="s">
        <v>133</v>
      </c>
      <c r="C77" s="80"/>
      <c r="D77" s="81">
        <v>1141599</v>
      </c>
      <c r="E77" s="83"/>
      <c r="F77" s="80"/>
      <c r="G77" s="82">
        <v>219225</v>
      </c>
      <c r="H77" s="84"/>
      <c r="I77" s="83"/>
      <c r="J77" s="81">
        <f t="shared" si="2"/>
        <v>1360824</v>
      </c>
      <c r="K77" s="84"/>
      <c r="L77" s="83"/>
      <c r="M77" s="88">
        <f t="shared" si="3"/>
        <v>5.9532161061578652E-2</v>
      </c>
      <c r="N77" s="83"/>
      <c r="O77" s="80"/>
      <c r="P77" s="88">
        <f t="shared" si="4"/>
        <v>4.0034155522361059E-2</v>
      </c>
      <c r="Q77" s="84"/>
    </row>
    <row r="78" spans="2:17" x14ac:dyDescent="0.15">
      <c r="B78" s="80" t="s">
        <v>134</v>
      </c>
      <c r="C78" s="80"/>
      <c r="D78" s="81">
        <v>92860</v>
      </c>
      <c r="E78" s="83"/>
      <c r="F78" s="80"/>
      <c r="G78" s="82">
        <v>17832</v>
      </c>
      <c r="H78" s="84"/>
      <c r="I78" s="83"/>
      <c r="J78" s="81">
        <f t="shared" si="2"/>
        <v>110692</v>
      </c>
      <c r="K78" s="84"/>
      <c r="L78" s="83"/>
      <c r="M78" s="88">
        <f t="shared" si="3"/>
        <v>4.8424586663876178E-3</v>
      </c>
      <c r="N78" s="83"/>
      <c r="O78" s="80"/>
      <c r="P78" s="88">
        <f t="shared" si="4"/>
        <v>3.2564539889663835E-3</v>
      </c>
      <c r="Q78" s="84"/>
    </row>
    <row r="79" spans="2:17" x14ac:dyDescent="0.15">
      <c r="B79" s="80" t="s">
        <v>135</v>
      </c>
      <c r="C79" s="80"/>
      <c r="D79" s="81">
        <v>9255</v>
      </c>
      <c r="E79" s="83"/>
      <c r="F79" s="80"/>
      <c r="G79" s="82">
        <v>1777</v>
      </c>
      <c r="H79" s="84"/>
      <c r="I79" s="83"/>
      <c r="J79" s="81">
        <f t="shared" si="2"/>
        <v>11032</v>
      </c>
      <c r="K79" s="84"/>
      <c r="L79" s="83"/>
      <c r="M79" s="88">
        <f t="shared" si="3"/>
        <v>4.8261847294825465E-4</v>
      </c>
      <c r="N79" s="83"/>
      <c r="O79" s="80"/>
      <c r="P79" s="88">
        <f t="shared" si="4"/>
        <v>3.2455101006646499E-4</v>
      </c>
      <c r="Q79" s="84"/>
    </row>
    <row r="80" spans="2:17" x14ac:dyDescent="0.15">
      <c r="B80" s="80" t="s">
        <v>136</v>
      </c>
      <c r="C80" s="80"/>
      <c r="D80" s="81">
        <v>56500</v>
      </c>
      <c r="E80" s="83"/>
      <c r="F80" s="80"/>
      <c r="G80" s="82">
        <v>10850</v>
      </c>
      <c r="H80" s="84"/>
      <c r="I80" s="83"/>
      <c r="J80" s="81">
        <f t="shared" si="2"/>
        <v>67350</v>
      </c>
      <c r="K80" s="84"/>
      <c r="L80" s="83"/>
      <c r="M80" s="88">
        <f t="shared" si="3"/>
        <v>2.9463700283778962E-3</v>
      </c>
      <c r="N80" s="83"/>
      <c r="O80" s="80"/>
      <c r="P80" s="88">
        <f t="shared" si="4"/>
        <v>1.9813733255961219E-3</v>
      </c>
      <c r="Q80" s="84"/>
    </row>
    <row r="81" spans="2:17" x14ac:dyDescent="0.15">
      <c r="B81" s="80" t="s">
        <v>137</v>
      </c>
      <c r="C81" s="80"/>
      <c r="D81" s="81">
        <v>743789</v>
      </c>
      <c r="E81" s="83"/>
      <c r="F81" s="80"/>
      <c r="G81" s="82">
        <v>142832</v>
      </c>
      <c r="H81" s="84"/>
      <c r="I81" s="83"/>
      <c r="J81" s="81">
        <f t="shared" si="2"/>
        <v>886621</v>
      </c>
      <c r="K81" s="84"/>
      <c r="L81" s="83"/>
      <c r="M81" s="88">
        <f t="shared" si="3"/>
        <v>3.8787134980407402E-2</v>
      </c>
      <c r="N81" s="83"/>
      <c r="O81" s="80"/>
      <c r="P81" s="88">
        <f t="shared" si="4"/>
        <v>2.608355158594446E-2</v>
      </c>
      <c r="Q81" s="84"/>
    </row>
    <row r="82" spans="2:17" x14ac:dyDescent="0.15">
      <c r="B82" s="80" t="s">
        <v>25</v>
      </c>
      <c r="C82" s="80"/>
      <c r="D82" s="81">
        <v>407</v>
      </c>
      <c r="E82" s="83"/>
      <c r="F82" s="80"/>
      <c r="G82" s="82">
        <v>78</v>
      </c>
      <c r="H82" s="84"/>
      <c r="I82" s="83"/>
      <c r="J82" s="81">
        <f t="shared" si="2"/>
        <v>485</v>
      </c>
      <c r="K82" s="84"/>
      <c r="L82" s="83"/>
      <c r="M82" s="88">
        <f t="shared" si="3"/>
        <v>2.1217363975698289E-5</v>
      </c>
      <c r="N82" s="83"/>
      <c r="O82" s="80"/>
      <c r="P82" s="88">
        <f t="shared" si="4"/>
        <v>1.4268241468658043E-5</v>
      </c>
      <c r="Q82" s="84"/>
    </row>
    <row r="83" spans="2:17" x14ac:dyDescent="0.15">
      <c r="B83" s="80" t="s">
        <v>45</v>
      </c>
      <c r="C83" s="80"/>
      <c r="D83" s="81">
        <v>5338272</v>
      </c>
      <c r="E83" s="83"/>
      <c r="F83" s="80"/>
      <c r="G83" s="82">
        <v>1025127</v>
      </c>
      <c r="H83" s="84"/>
      <c r="I83" s="83"/>
      <c r="J83" s="81">
        <f t="shared" si="2"/>
        <v>6363399</v>
      </c>
      <c r="K83" s="84"/>
      <c r="L83" s="83"/>
      <c r="M83" s="88">
        <f t="shared" si="3"/>
        <v>0.27838052104246291</v>
      </c>
      <c r="N83" s="83"/>
      <c r="O83" s="80"/>
      <c r="P83" s="88">
        <f t="shared" si="4"/>
        <v>0.18720518246065385</v>
      </c>
      <c r="Q83" s="84"/>
    </row>
    <row r="84" spans="2:17" x14ac:dyDescent="0.15">
      <c r="B84" s="160" t="s">
        <v>271</v>
      </c>
      <c r="C84" s="80" t="s">
        <v>21</v>
      </c>
      <c r="D84" s="81">
        <v>2039292</v>
      </c>
      <c r="E84" s="84" t="s">
        <v>24</v>
      </c>
      <c r="F84" s="80" t="s">
        <v>21</v>
      </c>
      <c r="G84" s="159">
        <v>0</v>
      </c>
      <c r="H84" s="84" t="s">
        <v>24</v>
      </c>
      <c r="I84" s="83" t="s">
        <v>21</v>
      </c>
      <c r="J84" s="81">
        <f t="shared" si="2"/>
        <v>2039292</v>
      </c>
      <c r="K84" s="84" t="s">
        <v>24</v>
      </c>
      <c r="L84" s="83" t="s">
        <v>21</v>
      </c>
      <c r="M84" s="88">
        <f t="shared" si="3"/>
        <v>8.9213197147896314E-2</v>
      </c>
      <c r="N84" s="83" t="s">
        <v>24</v>
      </c>
      <c r="O84" s="80" t="s">
        <v>21</v>
      </c>
      <c r="P84" s="88">
        <f t="shared" si="4"/>
        <v>5.9994042641448656E-2</v>
      </c>
      <c r="Q84" s="84" t="s">
        <v>24</v>
      </c>
    </row>
    <row r="85" spans="2:17" x14ac:dyDescent="0.15">
      <c r="B85" s="160" t="s">
        <v>272</v>
      </c>
      <c r="C85" s="80" t="s">
        <v>21</v>
      </c>
      <c r="D85" s="81">
        <v>1055889</v>
      </c>
      <c r="E85" s="84" t="s">
        <v>24</v>
      </c>
      <c r="F85" s="80" t="s">
        <v>21</v>
      </c>
      <c r="G85" s="159">
        <v>0</v>
      </c>
      <c r="H85" s="84" t="s">
        <v>24</v>
      </c>
      <c r="I85" s="83" t="s">
        <v>21</v>
      </c>
      <c r="J85" s="81">
        <f t="shared" si="2"/>
        <v>1055889</v>
      </c>
      <c r="K85" s="84" t="s">
        <v>24</v>
      </c>
      <c r="L85" s="83" t="s">
        <v>21</v>
      </c>
      <c r="M85" s="88">
        <f t="shared" si="3"/>
        <v>4.6192126249352761E-2</v>
      </c>
      <c r="N85" s="83" t="s">
        <v>24</v>
      </c>
      <c r="O85" s="80" t="s">
        <v>21</v>
      </c>
      <c r="P85" s="88">
        <f t="shared" si="4"/>
        <v>3.1063256115669839E-2</v>
      </c>
      <c r="Q85" s="84" t="s">
        <v>24</v>
      </c>
    </row>
    <row r="86" spans="2:17" x14ac:dyDescent="0.15">
      <c r="B86" s="161" t="s">
        <v>273</v>
      </c>
      <c r="C86" s="80" t="s">
        <v>21</v>
      </c>
      <c r="D86" s="81">
        <v>591256</v>
      </c>
      <c r="E86" s="84" t="s">
        <v>24</v>
      </c>
      <c r="F86" s="80" t="s">
        <v>21</v>
      </c>
      <c r="G86" s="159">
        <v>0</v>
      </c>
      <c r="H86" s="84" t="s">
        <v>24</v>
      </c>
      <c r="I86" s="83" t="s">
        <v>21</v>
      </c>
      <c r="J86" s="81">
        <f>SUM(D86,G86)</f>
        <v>591256</v>
      </c>
      <c r="K86" s="84" t="s">
        <v>24</v>
      </c>
      <c r="L86" s="83" t="s">
        <v>21</v>
      </c>
      <c r="M86" s="88">
        <f>J86/$J$21</f>
        <v>2.5865760319207148E-2</v>
      </c>
      <c r="N86" s="83" t="s">
        <v>24</v>
      </c>
      <c r="O86" s="80" t="s">
        <v>21</v>
      </c>
      <c r="P86" s="88">
        <f>J86/$J$16</f>
        <v>1.739419253153171E-2</v>
      </c>
      <c r="Q86" s="84" t="s">
        <v>24</v>
      </c>
    </row>
    <row r="87" spans="2:17" x14ac:dyDescent="0.15">
      <c r="B87" s="160" t="s">
        <v>274</v>
      </c>
      <c r="C87" s="160" t="s">
        <v>21</v>
      </c>
      <c r="D87" s="162">
        <v>18624</v>
      </c>
      <c r="E87" s="163" t="s">
        <v>24</v>
      </c>
      <c r="F87" s="164" t="s">
        <v>21</v>
      </c>
      <c r="G87" s="159">
        <v>0</v>
      </c>
      <c r="H87" s="164" t="s">
        <v>24</v>
      </c>
      <c r="I87" s="160" t="s">
        <v>21</v>
      </c>
      <c r="J87" s="81">
        <f>SUM(D87,G87)</f>
        <v>18624</v>
      </c>
      <c r="K87" s="84" t="s">
        <v>24</v>
      </c>
      <c r="L87" s="83" t="s">
        <v>21</v>
      </c>
      <c r="M87" s="88">
        <f>J87/$J$21</f>
        <v>8.1474677666681429E-4</v>
      </c>
      <c r="N87" s="83" t="s">
        <v>24</v>
      </c>
      <c r="O87" s="80" t="s">
        <v>21</v>
      </c>
      <c r="P87" s="88">
        <f>J87/$J$16</f>
        <v>5.4790047239646888E-4</v>
      </c>
      <c r="Q87" s="84" t="s">
        <v>24</v>
      </c>
    </row>
    <row r="88" spans="2:17" x14ac:dyDescent="0.15">
      <c r="B88" s="160" t="s">
        <v>275</v>
      </c>
      <c r="C88" s="80" t="s">
        <v>21</v>
      </c>
      <c r="D88" s="81">
        <v>3711</v>
      </c>
      <c r="E88" s="84" t="s">
        <v>24</v>
      </c>
      <c r="F88" s="80" t="s">
        <v>21</v>
      </c>
      <c r="G88" s="159">
        <v>0</v>
      </c>
      <c r="H88" s="84" t="s">
        <v>24</v>
      </c>
      <c r="I88" s="83" t="s">
        <v>21</v>
      </c>
      <c r="J88" s="81">
        <f t="shared" ref="J88:J89" si="5">SUM(D88,G88)</f>
        <v>3711</v>
      </c>
      <c r="K88" s="84" t="s">
        <v>24</v>
      </c>
      <c r="L88" s="83" t="s">
        <v>21</v>
      </c>
      <c r="M88" s="88">
        <f t="shared" ref="M88:M89" si="6">J88/$J$21</f>
        <v>1.6234564477075536E-4</v>
      </c>
      <c r="N88" s="83" t="s">
        <v>24</v>
      </c>
      <c r="O88" s="80" t="s">
        <v>21</v>
      </c>
      <c r="P88" s="88">
        <f t="shared" ref="P88:P89" si="7">J88/$J$16</f>
        <v>1.0917411152616494E-4</v>
      </c>
      <c r="Q88" s="84" t="s">
        <v>24</v>
      </c>
    </row>
    <row r="89" spans="2:17" x14ac:dyDescent="0.15">
      <c r="B89" s="165" t="s">
        <v>276</v>
      </c>
      <c r="C89" s="74" t="s">
        <v>21</v>
      </c>
      <c r="D89" s="75">
        <v>2671</v>
      </c>
      <c r="E89" s="78" t="s">
        <v>24</v>
      </c>
      <c r="F89" s="74" t="s">
        <v>21</v>
      </c>
      <c r="G89" s="158">
        <v>0</v>
      </c>
      <c r="H89" s="78" t="s">
        <v>24</v>
      </c>
      <c r="I89" s="76" t="s">
        <v>21</v>
      </c>
      <c r="J89" s="75">
        <f t="shared" si="5"/>
        <v>2671</v>
      </c>
      <c r="K89" s="78" t="s">
        <v>24</v>
      </c>
      <c r="L89" s="76" t="s">
        <v>21</v>
      </c>
      <c r="M89" s="89">
        <f t="shared" si="6"/>
        <v>1.1684861686410335E-4</v>
      </c>
      <c r="N89" s="76" t="s">
        <v>24</v>
      </c>
      <c r="O89" s="74" t="s">
        <v>21</v>
      </c>
      <c r="P89" s="89">
        <f t="shared" si="7"/>
        <v>7.8578294768630165E-5</v>
      </c>
      <c r="Q89" s="78" t="s">
        <v>24</v>
      </c>
    </row>
    <row r="90" spans="2:17" x14ac:dyDescent="0.15">
      <c r="B90" s="80" t="s">
        <v>139</v>
      </c>
      <c r="C90" s="80"/>
      <c r="D90" s="81">
        <v>179310</v>
      </c>
      <c r="E90" s="83"/>
      <c r="F90" s="80"/>
      <c r="G90" s="82">
        <v>12982</v>
      </c>
      <c r="H90" s="84"/>
      <c r="I90" s="83"/>
      <c r="J90" s="81">
        <f t="shared" si="2"/>
        <v>192292</v>
      </c>
      <c r="K90" s="84"/>
      <c r="L90" s="83"/>
      <c r="M90" s="88">
        <f t="shared" si="3"/>
        <v>8.4122254713710834E-3</v>
      </c>
      <c r="N90" s="83"/>
      <c r="O90" s="80"/>
      <c r="P90" s="88">
        <f t="shared" si="4"/>
        <v>5.6570488422498814E-3</v>
      </c>
      <c r="Q90" s="84"/>
    </row>
    <row r="91" spans="2:17" x14ac:dyDescent="0.15">
      <c r="B91" s="80" t="s">
        <v>22</v>
      </c>
      <c r="C91" s="80"/>
      <c r="D91" s="81">
        <v>52087</v>
      </c>
      <c r="E91" s="83"/>
      <c r="F91" s="80"/>
      <c r="G91" s="82">
        <v>3771</v>
      </c>
      <c r="H91" s="84"/>
      <c r="I91" s="83"/>
      <c r="J91" s="81">
        <f t="shared" si="2"/>
        <v>55858</v>
      </c>
      <c r="K91" s="84"/>
      <c r="L91" s="83"/>
      <c r="M91" s="88">
        <f t="shared" si="3"/>
        <v>2.4436278700093917E-3</v>
      </c>
      <c r="N91" s="83"/>
      <c r="O91" s="80"/>
      <c r="P91" s="88">
        <f t="shared" si="4"/>
        <v>1.6432895504253627E-3</v>
      </c>
      <c r="Q91" s="84"/>
    </row>
    <row r="92" spans="2:17" x14ac:dyDescent="0.15">
      <c r="B92" s="80" t="s">
        <v>37</v>
      </c>
      <c r="C92" s="80"/>
      <c r="D92" s="81">
        <v>3011</v>
      </c>
      <c r="E92" s="83"/>
      <c r="F92" s="80"/>
      <c r="G92" s="82">
        <v>218</v>
      </c>
      <c r="H92" s="84"/>
      <c r="I92" s="83"/>
      <c r="J92" s="81">
        <f t="shared" ref="J92:J100" si="8">SUM(D92,G92)</f>
        <v>3229</v>
      </c>
      <c r="K92" s="84"/>
      <c r="L92" s="83"/>
      <c r="M92" s="88">
        <f t="shared" ref="M92:M101" si="9">J92/$J$21</f>
        <v>1.4125952222171086E-4</v>
      </c>
      <c r="N92" s="83"/>
      <c r="O92" s="80"/>
      <c r="P92" s="88">
        <f t="shared" ref="P92:P101" si="10">J92/$J$16</f>
        <v>9.4994127221230558E-5</v>
      </c>
      <c r="Q92" s="84"/>
    </row>
    <row r="93" spans="2:17" x14ac:dyDescent="0.15">
      <c r="B93" s="80" t="s">
        <v>140</v>
      </c>
      <c r="C93" s="80"/>
      <c r="D93" s="81">
        <v>841</v>
      </c>
      <c r="E93" s="83"/>
      <c r="F93" s="80"/>
      <c r="G93" s="82">
        <v>61</v>
      </c>
      <c r="H93" s="84"/>
      <c r="I93" s="83"/>
      <c r="J93" s="81">
        <f t="shared" si="8"/>
        <v>902</v>
      </c>
      <c r="K93" s="84"/>
      <c r="L93" s="83"/>
      <c r="M93" s="88">
        <f t="shared" si="9"/>
        <v>3.9459922280577019E-5</v>
      </c>
      <c r="N93" s="83"/>
      <c r="O93" s="80"/>
      <c r="P93" s="88">
        <f t="shared" si="10"/>
        <v>2.6535987226246504E-5</v>
      </c>
      <c r="Q93" s="84"/>
    </row>
    <row r="94" spans="2:17" x14ac:dyDescent="0.15">
      <c r="B94" s="80" t="s">
        <v>48</v>
      </c>
      <c r="C94" s="80"/>
      <c r="D94" s="81">
        <v>2965</v>
      </c>
      <c r="E94" s="83"/>
      <c r="F94" s="80"/>
      <c r="G94" s="82">
        <v>215</v>
      </c>
      <c r="H94" s="84"/>
      <c r="I94" s="83"/>
      <c r="J94" s="81">
        <f t="shared" si="8"/>
        <v>3180</v>
      </c>
      <c r="K94" s="84"/>
      <c r="L94" s="83"/>
      <c r="M94" s="88">
        <f t="shared" si="9"/>
        <v>1.3911591225303208E-4</v>
      </c>
      <c r="N94" s="83"/>
      <c r="O94" s="80"/>
      <c r="P94" s="88">
        <f t="shared" si="10"/>
        <v>9.3552593547077469E-5</v>
      </c>
      <c r="Q94" s="84"/>
    </row>
    <row r="95" spans="2:17" x14ac:dyDescent="0.15">
      <c r="B95" s="80" t="s">
        <v>2</v>
      </c>
      <c r="C95" s="80"/>
      <c r="D95" s="81">
        <v>29431</v>
      </c>
      <c r="E95" s="83"/>
      <c r="F95" s="80"/>
      <c r="G95" s="82">
        <v>2131</v>
      </c>
      <c r="H95" s="84"/>
      <c r="I95" s="83"/>
      <c r="J95" s="81">
        <f t="shared" si="8"/>
        <v>31562</v>
      </c>
      <c r="K95" s="84"/>
      <c r="L95" s="83"/>
      <c r="M95" s="88">
        <f t="shared" si="9"/>
        <v>1.3807473026824523E-3</v>
      </c>
      <c r="N95" s="83"/>
      <c r="O95" s="80"/>
      <c r="P95" s="88">
        <f t="shared" si="10"/>
        <v>9.2852420048203117E-4</v>
      </c>
      <c r="Q95" s="84"/>
    </row>
    <row r="96" spans="2:17" x14ac:dyDescent="0.15">
      <c r="B96" s="80" t="s">
        <v>8</v>
      </c>
      <c r="C96" s="80"/>
      <c r="D96" s="81">
        <f>68019+22904+52</f>
        <v>90975</v>
      </c>
      <c r="E96" s="83"/>
      <c r="F96" s="80"/>
      <c r="G96" s="82">
        <f>4924+1658+4</f>
        <v>6586</v>
      </c>
      <c r="H96" s="84"/>
      <c r="I96" s="83"/>
      <c r="J96" s="81">
        <f t="shared" si="8"/>
        <v>97561</v>
      </c>
      <c r="K96" s="84"/>
      <c r="L96" s="83"/>
      <c r="M96" s="88">
        <f t="shared" si="9"/>
        <v>4.2680149419239187E-3</v>
      </c>
      <c r="N96" s="83"/>
      <c r="O96" s="80"/>
      <c r="P96" s="88">
        <f t="shared" si="10"/>
        <v>2.8701523833479323E-3</v>
      </c>
      <c r="Q96" s="84"/>
    </row>
    <row r="97" spans="2:17" x14ac:dyDescent="0.15">
      <c r="B97" s="74" t="s">
        <v>277</v>
      </c>
      <c r="C97" s="74" t="s">
        <v>21</v>
      </c>
      <c r="D97" s="75">
        <v>60290</v>
      </c>
      <c r="E97" s="78" t="s">
        <v>24</v>
      </c>
      <c r="F97" s="74" t="s">
        <v>21</v>
      </c>
      <c r="G97" s="158">
        <v>0</v>
      </c>
      <c r="H97" s="78" t="s">
        <v>24</v>
      </c>
      <c r="I97" s="76" t="s">
        <v>21</v>
      </c>
      <c r="J97" s="75">
        <f t="shared" si="8"/>
        <v>60290</v>
      </c>
      <c r="K97" s="78" t="s">
        <v>24</v>
      </c>
      <c r="L97" s="76" t="s">
        <v>21</v>
      </c>
      <c r="M97" s="89">
        <f t="shared" si="9"/>
        <v>2.6375152043192776E-3</v>
      </c>
      <c r="N97" s="76" t="s">
        <v>24</v>
      </c>
      <c r="O97" s="74" t="s">
        <v>21</v>
      </c>
      <c r="P97" s="89">
        <f t="shared" si="10"/>
        <v>1.7736748002997803E-3</v>
      </c>
      <c r="Q97" s="78" t="s">
        <v>24</v>
      </c>
    </row>
    <row r="98" spans="2:17" x14ac:dyDescent="0.15">
      <c r="B98" s="80" t="s">
        <v>158</v>
      </c>
      <c r="C98" s="80"/>
      <c r="D98" s="81">
        <v>1763623</v>
      </c>
      <c r="E98" s="83"/>
      <c r="F98" s="80"/>
      <c r="G98" s="82">
        <v>170859</v>
      </c>
      <c r="H98" s="84"/>
      <c r="I98" s="83"/>
      <c r="J98" s="81">
        <f t="shared" si="8"/>
        <v>1934482</v>
      </c>
      <c r="K98" s="84"/>
      <c r="L98" s="83"/>
      <c r="M98" s="88">
        <f t="shared" si="9"/>
        <v>8.4628059172034586E-2</v>
      </c>
      <c r="N98" s="83"/>
      <c r="O98" s="80"/>
      <c r="P98" s="88">
        <f t="shared" si="10"/>
        <v>5.6910631531489786E-2</v>
      </c>
      <c r="Q98" s="84"/>
    </row>
    <row r="99" spans="2:17" x14ac:dyDescent="0.15">
      <c r="B99" s="80" t="s">
        <v>187</v>
      </c>
      <c r="C99" s="80" t="s">
        <v>21</v>
      </c>
      <c r="D99" s="81">
        <v>543665</v>
      </c>
      <c r="E99" s="83" t="s">
        <v>24</v>
      </c>
      <c r="F99" s="80" t="s">
        <v>21</v>
      </c>
      <c r="G99" s="159">
        <v>0</v>
      </c>
      <c r="H99" s="84" t="s">
        <v>24</v>
      </c>
      <c r="I99" s="83" t="s">
        <v>21</v>
      </c>
      <c r="J99" s="81">
        <f t="shared" si="8"/>
        <v>543665</v>
      </c>
      <c r="K99" s="84" t="s">
        <v>24</v>
      </c>
      <c r="L99" s="83" t="s">
        <v>21</v>
      </c>
      <c r="M99" s="88">
        <f t="shared" si="9"/>
        <v>2.3783790073913423E-2</v>
      </c>
      <c r="N99" s="83" t="s">
        <v>24</v>
      </c>
      <c r="O99" s="80" t="s">
        <v>21</v>
      </c>
      <c r="P99" s="88">
        <f t="shared" si="10"/>
        <v>1.5994110305274173E-2</v>
      </c>
      <c r="Q99" s="84" t="s">
        <v>24</v>
      </c>
    </row>
    <row r="100" spans="2:17" x14ac:dyDescent="0.15">
      <c r="B100" s="166" t="s">
        <v>278</v>
      </c>
      <c r="C100" s="74" t="s">
        <v>21</v>
      </c>
      <c r="D100" s="75">
        <v>93520</v>
      </c>
      <c r="E100" s="76" t="s">
        <v>24</v>
      </c>
      <c r="F100" s="74" t="s">
        <v>21</v>
      </c>
      <c r="G100" s="158">
        <v>0</v>
      </c>
      <c r="H100" s="78" t="s">
        <v>24</v>
      </c>
      <c r="I100" s="76" t="s">
        <v>21</v>
      </c>
      <c r="J100" s="75">
        <f t="shared" si="8"/>
        <v>93520</v>
      </c>
      <c r="K100" s="78" t="s">
        <v>24</v>
      </c>
      <c r="L100" s="76" t="s">
        <v>21</v>
      </c>
      <c r="M100" s="89">
        <f t="shared" si="9"/>
        <v>4.0912327402212447E-3</v>
      </c>
      <c r="N100" s="76" t="s">
        <v>24</v>
      </c>
      <c r="O100" s="74" t="s">
        <v>21</v>
      </c>
      <c r="P100" s="89">
        <f t="shared" si="10"/>
        <v>2.7512699838121652E-3</v>
      </c>
      <c r="Q100" s="78" t="s">
        <v>24</v>
      </c>
    </row>
    <row r="101" spans="2:17" x14ac:dyDescent="0.15">
      <c r="B101" s="155" t="s">
        <v>6</v>
      </c>
      <c r="C101" s="74"/>
      <c r="D101" s="72">
        <f>SUM(D26:D32,D39,D46,D49,D54,D62,D63,D64,D70,D73,D74,D75,D76,D90,D98)</f>
        <v>19316642</v>
      </c>
      <c r="E101" s="72"/>
      <c r="F101" s="167"/>
      <c r="G101" s="73">
        <f>SUM(G26:G32,G39,G46,G49,G54,G62,G63,G64,G70,G73,G74,G75,G76,G90,G98)</f>
        <v>3541994</v>
      </c>
      <c r="H101" s="168"/>
      <c r="I101" s="72"/>
      <c r="J101" s="75">
        <f>SUM(J26:J32,J39,J46,J49,J54,J62,J63,J64,J70,J73,J74,J75,J76,J90,J98)</f>
        <v>22858636</v>
      </c>
      <c r="K101" s="78"/>
      <c r="L101" s="76"/>
      <c r="M101" s="91">
        <f t="shared" si="9"/>
        <v>1</v>
      </c>
      <c r="N101" s="79"/>
      <c r="O101" s="71"/>
      <c r="P101" s="91">
        <f t="shared" si="10"/>
        <v>0.67247945998383418</v>
      </c>
      <c r="Q101" s="78"/>
    </row>
    <row r="103" spans="2:17" x14ac:dyDescent="0.15">
      <c r="B103" s="62" t="s">
        <v>279</v>
      </c>
    </row>
    <row r="104" spans="2:17" x14ac:dyDescent="0.15">
      <c r="B104" s="190" t="s">
        <v>1</v>
      </c>
      <c r="C104" s="192" t="s">
        <v>122</v>
      </c>
      <c r="D104" s="193"/>
      <c r="E104" s="193"/>
      <c r="F104" s="193"/>
      <c r="G104" s="193"/>
      <c r="H104" s="193"/>
      <c r="I104" s="193"/>
      <c r="J104" s="193"/>
      <c r="K104" s="194"/>
    </row>
    <row r="105" spans="2:17" x14ac:dyDescent="0.15">
      <c r="B105" s="191"/>
      <c r="C105" s="193" t="s">
        <v>3</v>
      </c>
      <c r="D105" s="193"/>
      <c r="E105" s="194"/>
      <c r="F105" s="192" t="s">
        <v>5</v>
      </c>
      <c r="G105" s="193"/>
      <c r="H105" s="194"/>
      <c r="I105" s="192" t="s">
        <v>6</v>
      </c>
      <c r="J105" s="193"/>
      <c r="K105" s="194"/>
    </row>
    <row r="106" spans="2:17" x14ac:dyDescent="0.15">
      <c r="B106" s="86" t="s">
        <v>142</v>
      </c>
      <c r="C106" s="71"/>
      <c r="D106" s="79">
        <v>551</v>
      </c>
      <c r="E106" s="79"/>
      <c r="F106" s="71"/>
      <c r="G106" s="79">
        <v>0</v>
      </c>
      <c r="H106" s="67"/>
      <c r="I106" s="79"/>
      <c r="J106" s="72">
        <f>SUM(D106,G106)</f>
        <v>551</v>
      </c>
      <c r="K106" s="67"/>
    </row>
    <row r="108" spans="2:17" x14ac:dyDescent="0.15">
      <c r="B108" s="62" t="s">
        <v>280</v>
      </c>
    </row>
    <row r="109" spans="2:17" x14ac:dyDescent="0.15">
      <c r="B109" s="64" t="s">
        <v>1</v>
      </c>
      <c r="C109" s="192" t="s">
        <v>3</v>
      </c>
      <c r="D109" s="193"/>
      <c r="E109" s="194"/>
      <c r="F109" s="192" t="s">
        <v>5</v>
      </c>
      <c r="G109" s="193"/>
      <c r="H109" s="194"/>
      <c r="I109" s="192" t="s">
        <v>6</v>
      </c>
      <c r="J109" s="225"/>
      <c r="K109" s="194"/>
    </row>
    <row r="110" spans="2:17" x14ac:dyDescent="0.15">
      <c r="B110" s="65" t="s">
        <v>52</v>
      </c>
      <c r="C110" s="65"/>
      <c r="D110" s="66">
        <v>0</v>
      </c>
      <c r="E110" s="70"/>
      <c r="F110" s="68"/>
      <c r="G110" s="66">
        <v>0</v>
      </c>
      <c r="H110" s="68"/>
      <c r="I110" s="65"/>
      <c r="J110" s="66">
        <f>SUM(D110,G110)</f>
        <v>0</v>
      </c>
      <c r="K110" s="70"/>
    </row>
    <row r="111" spans="2:17" x14ac:dyDescent="0.15">
      <c r="B111" s="80" t="s">
        <v>0</v>
      </c>
      <c r="C111" s="80"/>
      <c r="D111" s="81">
        <v>1</v>
      </c>
      <c r="E111" s="84"/>
      <c r="F111" s="83"/>
      <c r="G111" s="81">
        <v>0</v>
      </c>
      <c r="H111" s="83"/>
      <c r="I111" s="80"/>
      <c r="J111" s="81">
        <f t="shared" ref="J111:J117" si="11">SUM(D111,G111)</f>
        <v>1</v>
      </c>
      <c r="K111" s="84"/>
    </row>
    <row r="112" spans="2:17" x14ac:dyDescent="0.15">
      <c r="B112" s="80" t="s">
        <v>20</v>
      </c>
      <c r="C112" s="80"/>
      <c r="D112" s="81">
        <v>0</v>
      </c>
      <c r="E112" s="84"/>
      <c r="F112" s="83"/>
      <c r="G112" s="81">
        <v>0</v>
      </c>
      <c r="H112" s="83"/>
      <c r="I112" s="80"/>
      <c r="J112" s="81">
        <f t="shared" si="11"/>
        <v>0</v>
      </c>
      <c r="K112" s="84"/>
    </row>
    <row r="113" spans="2:11" x14ac:dyDescent="0.15">
      <c r="B113" s="80" t="s">
        <v>53</v>
      </c>
      <c r="C113" s="80"/>
      <c r="D113" s="81">
        <v>0</v>
      </c>
      <c r="E113" s="84"/>
      <c r="F113" s="83"/>
      <c r="G113" s="81">
        <v>0</v>
      </c>
      <c r="H113" s="83"/>
      <c r="I113" s="80"/>
      <c r="J113" s="81">
        <f t="shared" si="11"/>
        <v>0</v>
      </c>
      <c r="K113" s="84"/>
    </row>
    <row r="114" spans="2:11" x14ac:dyDescent="0.15">
      <c r="B114" s="80" t="s">
        <v>28</v>
      </c>
      <c r="C114" s="80"/>
      <c r="D114" s="81">
        <v>0</v>
      </c>
      <c r="E114" s="84"/>
      <c r="F114" s="83"/>
      <c r="G114" s="81">
        <v>0</v>
      </c>
      <c r="H114" s="83"/>
      <c r="I114" s="80"/>
      <c r="J114" s="81">
        <f t="shared" si="11"/>
        <v>0</v>
      </c>
      <c r="K114" s="84"/>
    </row>
    <row r="115" spans="2:11" x14ac:dyDescent="0.15">
      <c r="B115" s="80" t="s">
        <v>143</v>
      </c>
      <c r="C115" s="80"/>
      <c r="D115" s="81">
        <v>0</v>
      </c>
      <c r="E115" s="84"/>
      <c r="F115" s="83"/>
      <c r="G115" s="81">
        <v>0</v>
      </c>
      <c r="H115" s="83"/>
      <c r="I115" s="80"/>
      <c r="J115" s="81">
        <f t="shared" si="11"/>
        <v>0</v>
      </c>
      <c r="K115" s="84"/>
    </row>
    <row r="116" spans="2:11" x14ac:dyDescent="0.15">
      <c r="B116" s="80" t="s">
        <v>54</v>
      </c>
      <c r="C116" s="80"/>
      <c r="D116" s="81">
        <v>0</v>
      </c>
      <c r="E116" s="84"/>
      <c r="F116" s="83"/>
      <c r="G116" s="81">
        <v>0</v>
      </c>
      <c r="H116" s="83"/>
      <c r="I116" s="80"/>
      <c r="J116" s="81">
        <f t="shared" si="11"/>
        <v>0</v>
      </c>
      <c r="K116" s="84"/>
    </row>
    <row r="117" spans="2:11" x14ac:dyDescent="0.15">
      <c r="B117" s="74" t="s">
        <v>190</v>
      </c>
      <c r="C117" s="74"/>
      <c r="D117" s="75">
        <v>0</v>
      </c>
      <c r="E117" s="78"/>
      <c r="F117" s="76"/>
      <c r="G117" s="75">
        <v>0</v>
      </c>
      <c r="H117" s="76"/>
      <c r="I117" s="74"/>
      <c r="J117" s="75">
        <f t="shared" si="11"/>
        <v>0</v>
      </c>
      <c r="K117" s="78"/>
    </row>
    <row r="126" spans="2:11" x14ac:dyDescent="0.15">
      <c r="E126" s="63"/>
      <c r="F126" s="63"/>
      <c r="G126" s="63"/>
      <c r="H126" s="63"/>
      <c r="I126" s="63"/>
    </row>
    <row r="127" spans="2:11" x14ac:dyDescent="0.15">
      <c r="E127" s="63"/>
      <c r="F127" s="63"/>
      <c r="G127" s="63"/>
      <c r="H127" s="63"/>
      <c r="I127" s="63"/>
    </row>
    <row r="128" spans="2:11" x14ac:dyDescent="0.15">
      <c r="E128" s="63"/>
      <c r="F128" s="63"/>
      <c r="G128" s="63"/>
      <c r="H128" s="63"/>
      <c r="I128" s="63"/>
    </row>
    <row r="129" spans="5:9" x14ac:dyDescent="0.15">
      <c r="E129" s="63"/>
      <c r="F129" s="63"/>
      <c r="G129" s="63"/>
      <c r="H129" s="63"/>
      <c r="I129" s="63"/>
    </row>
    <row r="130" spans="5:9" x14ac:dyDescent="0.15">
      <c r="E130" s="63"/>
      <c r="F130" s="63"/>
      <c r="G130" s="63"/>
      <c r="H130" s="63"/>
      <c r="I130" s="63"/>
    </row>
  </sheetData>
  <mergeCells count="28">
    <mergeCell ref="C109:E109"/>
    <mergeCell ref="F109:H109"/>
    <mergeCell ref="I109:K109"/>
    <mergeCell ref="L24:N25"/>
    <mergeCell ref="O24:Q25"/>
    <mergeCell ref="C25:E25"/>
    <mergeCell ref="F25:H25"/>
    <mergeCell ref="I25:K25"/>
    <mergeCell ref="B104:B105"/>
    <mergeCell ref="C104:K104"/>
    <mergeCell ref="C105:E105"/>
    <mergeCell ref="F105:H105"/>
    <mergeCell ref="I105:K105"/>
    <mergeCell ref="B19:B20"/>
    <mergeCell ref="C19:K19"/>
    <mergeCell ref="C20:E20"/>
    <mergeCell ref="F20:H20"/>
    <mergeCell ref="I20:K20"/>
    <mergeCell ref="B24:B25"/>
    <mergeCell ref="C24:K24"/>
    <mergeCell ref="C4:E4"/>
    <mergeCell ref="F4:H4"/>
    <mergeCell ref="I4:K4"/>
    <mergeCell ref="B11:B12"/>
    <mergeCell ref="C11:K11"/>
    <mergeCell ref="C12:E12"/>
    <mergeCell ref="F12:H12"/>
    <mergeCell ref="I12:K12"/>
  </mergeCells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79" orientation="portrait" r:id="rId1"/>
  <headerFooter alignWithMargins="0"/>
  <rowBreaks count="1" manualBreakCount="1">
    <brk id="69" max="16383" man="1"/>
  </rowBreaks>
  <ignoredErrors>
    <ignoredError sqref="D16:G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地方公共団体（港湾）</vt:lpstr>
      <vt:lpstr>地方公共団体（漁港）</vt:lpstr>
      <vt:lpstr>地方公共団体（空港）</vt:lpstr>
      <vt:lpstr>地方公共団体（有料駐車場）</vt:lpstr>
      <vt:lpstr>地方公共団体（有料道路）</vt:lpstr>
      <vt:lpstr>'地方公共団体（漁港）'!Print_Area</vt:lpstr>
      <vt:lpstr>'地方公共団体（空港）'!Print_Area</vt:lpstr>
      <vt:lpstr>'地方公共団体（港湾）'!Print_Area</vt:lpstr>
      <vt:lpstr>'地方公共団体（有料駐車場）'!Print_Area</vt:lpstr>
      <vt:lpstr>'地方公共団体（有料道路）'!Print_Area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匡明</dc:creator>
  <cp:lastModifiedBy>ㅤ</cp:lastModifiedBy>
  <cp:lastPrinted>2022-03-23T04:33:08Z</cp:lastPrinted>
  <dcterms:created xsi:type="dcterms:W3CDTF">2006-11-06T05:11:01Z</dcterms:created>
  <dcterms:modified xsi:type="dcterms:W3CDTF">2022-03-28T09:24:53Z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2022-03-10T07:14:18Z</vt:filetime>
  </property>
</Properties>
</file>